
<file path=[Content_Types].xml><?xml version="1.0" encoding="utf-8"?>
<Types xmlns="http://schemas.openxmlformats.org/package/2006/content-types"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526"/>
  <workbookPr codeName="ThisWorkbook" autoCompressPictures="0"/>
  <bookViews>
    <workbookView xWindow="900" yWindow="640" windowWidth="29820" windowHeight="20700" tabRatio="698"/>
  </bookViews>
  <sheets>
    <sheet name="Summary" sheetId="34" r:id="rId1"/>
    <sheet name="plasma (Lipid #1)" sheetId="5" r:id="rId2"/>
    <sheet name="plasma (Lipid#2)" sheetId="27" r:id="rId3"/>
    <sheet name="plasma (Lipid#3)" sheetId="22" r:id="rId4"/>
    <sheet name="Plasma (D)" sheetId="28" r:id="rId5"/>
    <sheet name="tissues (Lipid#1)" sheetId="12" r:id="rId6"/>
    <sheet name="tissues (Lipid#2)" sheetId="29" r:id="rId7"/>
    <sheet name="tissues (Lipid#3)" sheetId="24" r:id="rId8"/>
    <sheet name="tissues (D)" sheetId="30" r:id="rId9"/>
    <sheet name="Protocol" sheetId="35" r:id="rId10"/>
    <sheet name="Mouse List" sheetId="37" r:id="rId11"/>
    <sheet name="MMPC Database" sheetId="36" r:id="rId12"/>
  </sheets>
  <definedNames>
    <definedName name="_xlnm.Print_Area" localSheetId="4">'Plasma (D)'!$A$1:$Y$207</definedName>
    <definedName name="_xlnm.Print_Area" localSheetId="1">'plasma (Lipid #1)'!$A$1:$Y$227</definedName>
    <definedName name="_xlnm.Print_Area" localSheetId="2">'plasma (Lipid#2)'!$A$1:$Y$187</definedName>
    <definedName name="_xlnm.Print_Area" localSheetId="3">'plasma (Lipid#3)'!$A$1:$Y$207</definedName>
    <definedName name="_xlnm.Print_Area" localSheetId="8">'tissues (D)'!$A$1:$N$108</definedName>
    <definedName name="_xlnm.Print_Area" localSheetId="5">'tissues (Lipid#1)'!$A$1:$N$108</definedName>
    <definedName name="_xlnm.Print_Area" localSheetId="6">'tissues (Lipid#2)'!$A$1:$N$108</definedName>
    <definedName name="_xlnm.Print_Area" localSheetId="7">'tissues (Lipid#3)'!$A$1:$N$107</definedName>
    <definedName name="_xlnm.Print_Titles" localSheetId="4">'Plasma (D)'!$24:$26</definedName>
    <definedName name="_xlnm.Print_Titles" localSheetId="1">'plasma (Lipid #1)'!$24:$26</definedName>
    <definedName name="_xlnm.Print_Titles" localSheetId="2">'plasma (Lipid#2)'!$24:$26</definedName>
    <definedName name="_xlnm.Print_Titles" localSheetId="3">'plasma (Lipid#3)'!$24:$26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P93" i="34" l="1"/>
  <c r="H41" i="37"/>
  <c r="G41" i="37"/>
  <c r="F41" i="37"/>
  <c r="H19" i="37"/>
  <c r="G19" i="37"/>
  <c r="F19" i="37"/>
  <c r="C41" i="37"/>
  <c r="B41" i="37"/>
  <c r="A41" i="37"/>
  <c r="C19" i="37"/>
  <c r="B19" i="37"/>
  <c r="A19" i="37"/>
  <c r="H40" i="37"/>
  <c r="G40" i="37"/>
  <c r="F40" i="37"/>
  <c r="H18" i="37"/>
  <c r="G18" i="37"/>
  <c r="F18" i="37"/>
  <c r="C40" i="37"/>
  <c r="B40" i="37"/>
  <c r="A40" i="37"/>
  <c r="C18" i="37"/>
  <c r="B18" i="37"/>
  <c r="A18" i="37"/>
  <c r="H39" i="37"/>
  <c r="G39" i="37"/>
  <c r="F39" i="37"/>
  <c r="H17" i="37"/>
  <c r="G17" i="37"/>
  <c r="F17" i="37"/>
  <c r="C39" i="37"/>
  <c r="B39" i="37"/>
  <c r="A39" i="37"/>
  <c r="C17" i="37"/>
  <c r="B17" i="37"/>
  <c r="A17" i="37"/>
  <c r="H38" i="37"/>
  <c r="G38" i="37"/>
  <c r="F38" i="37"/>
  <c r="H16" i="37"/>
  <c r="G16" i="37"/>
  <c r="F16" i="37"/>
  <c r="C38" i="37"/>
  <c r="B38" i="37"/>
  <c r="A38" i="37"/>
  <c r="C16" i="37"/>
  <c r="B16" i="37"/>
  <c r="A16" i="37"/>
  <c r="H37" i="37"/>
  <c r="G37" i="37"/>
  <c r="F37" i="37"/>
  <c r="H15" i="37"/>
  <c r="G15" i="37"/>
  <c r="F15" i="37"/>
  <c r="C37" i="37"/>
  <c r="B37" i="37"/>
  <c r="A37" i="37"/>
  <c r="C15" i="37"/>
  <c r="B15" i="37"/>
  <c r="A15" i="37"/>
  <c r="H36" i="37"/>
  <c r="G36" i="37"/>
  <c r="F36" i="37"/>
  <c r="H14" i="37"/>
  <c r="G14" i="37"/>
  <c r="F14" i="37"/>
  <c r="C36" i="37"/>
  <c r="B36" i="37"/>
  <c r="A36" i="37"/>
  <c r="C14" i="37"/>
  <c r="B14" i="37"/>
  <c r="A14" i="37"/>
  <c r="H35" i="37"/>
  <c r="G35" i="37"/>
  <c r="F35" i="37"/>
  <c r="H13" i="37"/>
  <c r="G13" i="37"/>
  <c r="F13" i="37"/>
  <c r="C35" i="37"/>
  <c r="B35" i="37"/>
  <c r="A35" i="37"/>
  <c r="C13" i="37"/>
  <c r="B13" i="37"/>
  <c r="A13" i="37"/>
  <c r="H34" i="37"/>
  <c r="G34" i="37"/>
  <c r="F34" i="37"/>
  <c r="H12" i="37"/>
  <c r="G12" i="37"/>
  <c r="F12" i="37"/>
  <c r="C34" i="37"/>
  <c r="B34" i="37"/>
  <c r="A34" i="37"/>
  <c r="C12" i="37"/>
  <c r="B12" i="37"/>
  <c r="A12" i="37"/>
  <c r="H33" i="37"/>
  <c r="G33" i="37"/>
  <c r="F33" i="37"/>
  <c r="H11" i="37"/>
  <c r="G11" i="37"/>
  <c r="F11" i="37"/>
  <c r="C33" i="37"/>
  <c r="B33" i="37"/>
  <c r="A33" i="37"/>
  <c r="C11" i="37"/>
  <c r="B11" i="37"/>
  <c r="A11" i="37"/>
  <c r="H32" i="37"/>
  <c r="G32" i="37"/>
  <c r="F32" i="37"/>
  <c r="H10" i="37"/>
  <c r="G10" i="37"/>
  <c r="F10" i="37"/>
  <c r="C32" i="37"/>
  <c r="B32" i="37"/>
  <c r="A32" i="37"/>
  <c r="C10" i="37"/>
  <c r="B10" i="37"/>
  <c r="A10" i="37"/>
  <c r="H31" i="37"/>
  <c r="G31" i="37"/>
  <c r="F31" i="37"/>
  <c r="H9" i="37"/>
  <c r="G9" i="37"/>
  <c r="F9" i="37"/>
  <c r="C31" i="37"/>
  <c r="B31" i="37"/>
  <c r="A31" i="37"/>
  <c r="C9" i="37"/>
  <c r="B9" i="37"/>
  <c r="A9" i="37"/>
  <c r="H30" i="37"/>
  <c r="G30" i="37"/>
  <c r="F30" i="37"/>
  <c r="H8" i="37"/>
  <c r="G8" i="37"/>
  <c r="F8" i="37"/>
  <c r="C30" i="37"/>
  <c r="B30" i="37"/>
  <c r="A30" i="37"/>
  <c r="C8" i="37"/>
  <c r="B8" i="37"/>
  <c r="A8" i="37"/>
  <c r="H25" i="37"/>
  <c r="H26" i="37"/>
  <c r="H24" i="37"/>
  <c r="H27" i="37"/>
  <c r="H5" i="37"/>
  <c r="H3" i="37"/>
  <c r="H4" i="37"/>
  <c r="H2" i="37"/>
  <c r="C27" i="37"/>
  <c r="C25" i="37"/>
  <c r="C26" i="37"/>
  <c r="C24" i="37"/>
  <c r="C5" i="37"/>
  <c r="C3" i="37"/>
  <c r="C4" i="37"/>
  <c r="C2" i="37"/>
  <c r="H21" i="30"/>
  <c r="I21" i="30"/>
  <c r="J21" i="30"/>
  <c r="I61" i="28"/>
  <c r="I65" i="28"/>
  <c r="K21" i="30"/>
  <c r="C67" i="28"/>
  <c r="L21" i="30"/>
  <c r="M21" i="30"/>
  <c r="N21" i="30"/>
  <c r="O21" i="30"/>
  <c r="H22" i="30"/>
  <c r="I22" i="30"/>
  <c r="J22" i="30"/>
  <c r="K22" i="30"/>
  <c r="L22" i="30"/>
  <c r="M22" i="30"/>
  <c r="N22" i="30"/>
  <c r="O22" i="30"/>
  <c r="H23" i="30"/>
  <c r="I23" i="30"/>
  <c r="J23" i="30"/>
  <c r="K23" i="30"/>
  <c r="L23" i="30"/>
  <c r="M23" i="30"/>
  <c r="N23" i="30"/>
  <c r="O23" i="30"/>
  <c r="H24" i="30"/>
  <c r="I24" i="30"/>
  <c r="J24" i="30"/>
  <c r="K24" i="30"/>
  <c r="L24" i="30"/>
  <c r="M24" i="30"/>
  <c r="N24" i="30"/>
  <c r="O24" i="30"/>
  <c r="H25" i="30"/>
  <c r="I25" i="30"/>
  <c r="J25" i="30"/>
  <c r="K25" i="30"/>
  <c r="L25" i="30"/>
  <c r="M25" i="30"/>
  <c r="N25" i="30"/>
  <c r="O25" i="30"/>
  <c r="H26" i="30"/>
  <c r="I26" i="30"/>
  <c r="J26" i="30"/>
  <c r="K26" i="30"/>
  <c r="L26" i="30"/>
  <c r="M26" i="30"/>
  <c r="N26" i="30"/>
  <c r="O26" i="30"/>
  <c r="H27" i="30"/>
  <c r="I27" i="30"/>
  <c r="J27" i="30"/>
  <c r="K27" i="30"/>
  <c r="L27" i="30"/>
  <c r="M27" i="30"/>
  <c r="N27" i="30"/>
  <c r="O27" i="30"/>
  <c r="H28" i="30"/>
  <c r="I28" i="30"/>
  <c r="J28" i="30"/>
  <c r="K28" i="30"/>
  <c r="L28" i="30"/>
  <c r="M28" i="30"/>
  <c r="N28" i="30"/>
  <c r="O28" i="30"/>
  <c r="I53" i="28"/>
  <c r="W50" i="28"/>
  <c r="S50" i="28"/>
  <c r="Q50" i="28"/>
  <c r="U50" i="28"/>
  <c r="X50" i="28"/>
  <c r="W51" i="28"/>
  <c r="S51" i="28"/>
  <c r="Q51" i="28"/>
  <c r="U51" i="28"/>
  <c r="X51" i="28"/>
  <c r="K53" i="28"/>
  <c r="W52" i="28"/>
  <c r="S52" i="28"/>
  <c r="Q52" i="28"/>
  <c r="U52" i="28"/>
  <c r="X52" i="28"/>
  <c r="W53" i="28"/>
  <c r="S53" i="28"/>
  <c r="Q53" i="28"/>
  <c r="U53" i="28"/>
  <c r="X53" i="28"/>
  <c r="W54" i="28"/>
  <c r="S54" i="28"/>
  <c r="Q54" i="28"/>
  <c r="U54" i="28"/>
  <c r="X54" i="28"/>
  <c r="W55" i="28"/>
  <c r="S55" i="28"/>
  <c r="Q55" i="28"/>
  <c r="U55" i="28"/>
  <c r="X55" i="28"/>
  <c r="H29" i="30"/>
  <c r="I29" i="30"/>
  <c r="J29" i="30"/>
  <c r="I81" i="28"/>
  <c r="I85" i="28"/>
  <c r="K29" i="30"/>
  <c r="C87" i="28"/>
  <c r="L29" i="30"/>
  <c r="M29" i="30"/>
  <c r="N29" i="30"/>
  <c r="O29" i="30"/>
  <c r="H30" i="30"/>
  <c r="I30" i="30"/>
  <c r="J30" i="30"/>
  <c r="K30" i="30"/>
  <c r="L30" i="30"/>
  <c r="M30" i="30"/>
  <c r="N30" i="30"/>
  <c r="O30" i="30"/>
  <c r="H31" i="30"/>
  <c r="I31" i="30"/>
  <c r="J31" i="30"/>
  <c r="K31" i="30"/>
  <c r="L31" i="30"/>
  <c r="M31" i="30"/>
  <c r="N31" i="30"/>
  <c r="O31" i="30"/>
  <c r="H32" i="30"/>
  <c r="I32" i="30"/>
  <c r="J32" i="30"/>
  <c r="K32" i="30"/>
  <c r="L32" i="30"/>
  <c r="M32" i="30"/>
  <c r="N32" i="30"/>
  <c r="O32" i="30"/>
  <c r="H33" i="30"/>
  <c r="I33" i="30"/>
  <c r="J33" i="30"/>
  <c r="K33" i="30"/>
  <c r="L33" i="30"/>
  <c r="M33" i="30"/>
  <c r="N33" i="30"/>
  <c r="O33" i="30"/>
  <c r="H34" i="30"/>
  <c r="I34" i="30"/>
  <c r="J34" i="30"/>
  <c r="K34" i="30"/>
  <c r="L34" i="30"/>
  <c r="M34" i="30"/>
  <c r="N34" i="30"/>
  <c r="O34" i="30"/>
  <c r="H35" i="30"/>
  <c r="I35" i="30"/>
  <c r="J35" i="30"/>
  <c r="K35" i="30"/>
  <c r="L35" i="30"/>
  <c r="M35" i="30"/>
  <c r="N35" i="30"/>
  <c r="O35" i="30"/>
  <c r="H36" i="30"/>
  <c r="I36" i="30"/>
  <c r="J36" i="30"/>
  <c r="K36" i="30"/>
  <c r="L36" i="30"/>
  <c r="M36" i="30"/>
  <c r="N36" i="30"/>
  <c r="O36" i="30"/>
  <c r="I73" i="28"/>
  <c r="W70" i="28"/>
  <c r="S70" i="28"/>
  <c r="Q70" i="28"/>
  <c r="U70" i="28"/>
  <c r="X70" i="28"/>
  <c r="W71" i="28"/>
  <c r="S71" i="28"/>
  <c r="Q71" i="28"/>
  <c r="U71" i="28"/>
  <c r="X71" i="28"/>
  <c r="K73" i="28"/>
  <c r="W72" i="28"/>
  <c r="S72" i="28"/>
  <c r="Q72" i="28"/>
  <c r="U72" i="28"/>
  <c r="X72" i="28"/>
  <c r="W73" i="28"/>
  <c r="S73" i="28"/>
  <c r="Q73" i="28"/>
  <c r="U73" i="28"/>
  <c r="X73" i="28"/>
  <c r="W74" i="28"/>
  <c r="S74" i="28"/>
  <c r="Q74" i="28"/>
  <c r="U74" i="28"/>
  <c r="X74" i="28"/>
  <c r="W75" i="28"/>
  <c r="S75" i="28"/>
  <c r="Q75" i="28"/>
  <c r="U75" i="28"/>
  <c r="X75" i="28"/>
  <c r="H37" i="30"/>
  <c r="I37" i="30"/>
  <c r="J37" i="30"/>
  <c r="I101" i="28"/>
  <c r="I105" i="28"/>
  <c r="K37" i="30"/>
  <c r="C107" i="28"/>
  <c r="L37" i="30"/>
  <c r="M37" i="30"/>
  <c r="N37" i="30"/>
  <c r="O37" i="30"/>
  <c r="H38" i="30"/>
  <c r="I38" i="30"/>
  <c r="J38" i="30"/>
  <c r="K38" i="30"/>
  <c r="L38" i="30"/>
  <c r="M38" i="30"/>
  <c r="N38" i="30"/>
  <c r="O38" i="30"/>
  <c r="H39" i="30"/>
  <c r="I39" i="30"/>
  <c r="J39" i="30"/>
  <c r="K39" i="30"/>
  <c r="L39" i="30"/>
  <c r="M39" i="30"/>
  <c r="N39" i="30"/>
  <c r="O39" i="30"/>
  <c r="H40" i="30"/>
  <c r="I40" i="30"/>
  <c r="J40" i="30"/>
  <c r="K40" i="30"/>
  <c r="L40" i="30"/>
  <c r="M40" i="30"/>
  <c r="N40" i="30"/>
  <c r="O40" i="30"/>
  <c r="H41" i="30"/>
  <c r="I41" i="30"/>
  <c r="J41" i="30"/>
  <c r="K41" i="30"/>
  <c r="L41" i="30"/>
  <c r="M41" i="30"/>
  <c r="N41" i="30"/>
  <c r="O41" i="30"/>
  <c r="H42" i="30"/>
  <c r="I42" i="30"/>
  <c r="J42" i="30"/>
  <c r="K42" i="30"/>
  <c r="L42" i="30"/>
  <c r="M42" i="30"/>
  <c r="N42" i="30"/>
  <c r="O42" i="30"/>
  <c r="H43" i="30"/>
  <c r="I43" i="30"/>
  <c r="J43" i="30"/>
  <c r="K43" i="30"/>
  <c r="L43" i="30"/>
  <c r="M43" i="30"/>
  <c r="N43" i="30"/>
  <c r="O43" i="30"/>
  <c r="H44" i="30"/>
  <c r="I44" i="30"/>
  <c r="J44" i="30"/>
  <c r="K44" i="30"/>
  <c r="L44" i="30"/>
  <c r="M44" i="30"/>
  <c r="N44" i="30"/>
  <c r="O44" i="30"/>
  <c r="I93" i="28"/>
  <c r="W90" i="28"/>
  <c r="S90" i="28"/>
  <c r="Q90" i="28"/>
  <c r="U90" i="28"/>
  <c r="X90" i="28"/>
  <c r="W91" i="28"/>
  <c r="S91" i="28"/>
  <c r="Q91" i="28"/>
  <c r="U91" i="28"/>
  <c r="X91" i="28"/>
  <c r="K93" i="28"/>
  <c r="W92" i="28"/>
  <c r="S92" i="28"/>
  <c r="Q92" i="28"/>
  <c r="U92" i="28"/>
  <c r="X92" i="28"/>
  <c r="W93" i="28"/>
  <c r="S93" i="28"/>
  <c r="Q93" i="28"/>
  <c r="U93" i="28"/>
  <c r="X93" i="28"/>
  <c r="W94" i="28"/>
  <c r="S94" i="28"/>
  <c r="Q94" i="28"/>
  <c r="U94" i="28"/>
  <c r="X94" i="28"/>
  <c r="W95" i="28"/>
  <c r="S95" i="28"/>
  <c r="Q95" i="28"/>
  <c r="U95" i="28"/>
  <c r="X95" i="28"/>
  <c r="H45" i="30"/>
  <c r="I45" i="30"/>
  <c r="J45" i="30"/>
  <c r="I121" i="28"/>
  <c r="I125" i="28"/>
  <c r="K45" i="30"/>
  <c r="C127" i="28"/>
  <c r="L45" i="30"/>
  <c r="M45" i="30"/>
  <c r="N45" i="30"/>
  <c r="O45" i="30"/>
  <c r="H46" i="30"/>
  <c r="I46" i="30"/>
  <c r="J46" i="30"/>
  <c r="K46" i="30"/>
  <c r="L46" i="30"/>
  <c r="M46" i="30"/>
  <c r="N46" i="30"/>
  <c r="O46" i="30"/>
  <c r="H47" i="30"/>
  <c r="I47" i="30"/>
  <c r="J47" i="30"/>
  <c r="K47" i="30"/>
  <c r="L47" i="30"/>
  <c r="M47" i="30"/>
  <c r="N47" i="30"/>
  <c r="O47" i="30"/>
  <c r="H48" i="30"/>
  <c r="I48" i="30"/>
  <c r="J48" i="30"/>
  <c r="K48" i="30"/>
  <c r="L48" i="30"/>
  <c r="M48" i="30"/>
  <c r="N48" i="30"/>
  <c r="O48" i="30"/>
  <c r="H49" i="30"/>
  <c r="I49" i="30"/>
  <c r="J49" i="30"/>
  <c r="K49" i="30"/>
  <c r="L49" i="30"/>
  <c r="M49" i="30"/>
  <c r="N49" i="30"/>
  <c r="O49" i="30"/>
  <c r="H50" i="30"/>
  <c r="I50" i="30"/>
  <c r="J50" i="30"/>
  <c r="K50" i="30"/>
  <c r="L50" i="30"/>
  <c r="M50" i="30"/>
  <c r="N50" i="30"/>
  <c r="O50" i="30"/>
  <c r="H51" i="30"/>
  <c r="I51" i="30"/>
  <c r="J51" i="30"/>
  <c r="K51" i="30"/>
  <c r="L51" i="30"/>
  <c r="M51" i="30"/>
  <c r="N51" i="30"/>
  <c r="O51" i="30"/>
  <c r="H52" i="30"/>
  <c r="I52" i="30"/>
  <c r="J52" i="30"/>
  <c r="K52" i="30"/>
  <c r="L52" i="30"/>
  <c r="M52" i="30"/>
  <c r="N52" i="30"/>
  <c r="O52" i="30"/>
  <c r="I113" i="28"/>
  <c r="W110" i="28"/>
  <c r="S110" i="28"/>
  <c r="Q110" i="28"/>
  <c r="U110" i="28"/>
  <c r="X110" i="28"/>
  <c r="W111" i="28"/>
  <c r="S111" i="28"/>
  <c r="Q111" i="28"/>
  <c r="U111" i="28"/>
  <c r="X111" i="28"/>
  <c r="K113" i="28"/>
  <c r="W112" i="28"/>
  <c r="S112" i="28"/>
  <c r="Q112" i="28"/>
  <c r="U112" i="28"/>
  <c r="X112" i="28"/>
  <c r="W113" i="28"/>
  <c r="S113" i="28"/>
  <c r="Q113" i="28"/>
  <c r="U113" i="28"/>
  <c r="X113" i="28"/>
  <c r="W114" i="28"/>
  <c r="S114" i="28"/>
  <c r="Q114" i="28"/>
  <c r="U114" i="28"/>
  <c r="X114" i="28"/>
  <c r="W115" i="28"/>
  <c r="S115" i="28"/>
  <c r="Q115" i="28"/>
  <c r="U115" i="28"/>
  <c r="X115" i="28"/>
  <c r="H53" i="30"/>
  <c r="I53" i="30"/>
  <c r="J53" i="30"/>
  <c r="I141" i="28"/>
  <c r="I145" i="28"/>
  <c r="K53" i="30"/>
  <c r="C147" i="28"/>
  <c r="L53" i="30"/>
  <c r="M53" i="30"/>
  <c r="N53" i="30"/>
  <c r="O53" i="30"/>
  <c r="H54" i="30"/>
  <c r="I54" i="30"/>
  <c r="J54" i="30"/>
  <c r="K54" i="30"/>
  <c r="L54" i="30"/>
  <c r="M54" i="30"/>
  <c r="N54" i="30"/>
  <c r="O54" i="30"/>
  <c r="H55" i="30"/>
  <c r="I55" i="30"/>
  <c r="J55" i="30"/>
  <c r="K55" i="30"/>
  <c r="L55" i="30"/>
  <c r="M55" i="30"/>
  <c r="N55" i="30"/>
  <c r="O55" i="30"/>
  <c r="H56" i="30"/>
  <c r="I56" i="30"/>
  <c r="J56" i="30"/>
  <c r="K56" i="30"/>
  <c r="L56" i="30"/>
  <c r="M56" i="30"/>
  <c r="N56" i="30"/>
  <c r="O56" i="30"/>
  <c r="H57" i="30"/>
  <c r="I57" i="30"/>
  <c r="J57" i="30"/>
  <c r="K57" i="30"/>
  <c r="L57" i="30"/>
  <c r="M57" i="30"/>
  <c r="N57" i="30"/>
  <c r="O57" i="30"/>
  <c r="H58" i="30"/>
  <c r="I58" i="30"/>
  <c r="J58" i="30"/>
  <c r="K58" i="30"/>
  <c r="L58" i="30"/>
  <c r="M58" i="30"/>
  <c r="N58" i="30"/>
  <c r="O58" i="30"/>
  <c r="H59" i="30"/>
  <c r="I59" i="30"/>
  <c r="J59" i="30"/>
  <c r="K59" i="30"/>
  <c r="L59" i="30"/>
  <c r="M59" i="30"/>
  <c r="N59" i="30"/>
  <c r="O59" i="30"/>
  <c r="H60" i="30"/>
  <c r="I60" i="30"/>
  <c r="J60" i="30"/>
  <c r="K60" i="30"/>
  <c r="L60" i="30"/>
  <c r="M60" i="30"/>
  <c r="N60" i="30"/>
  <c r="O60" i="30"/>
  <c r="I133" i="28"/>
  <c r="W130" i="28"/>
  <c r="S130" i="28"/>
  <c r="Q130" i="28"/>
  <c r="U130" i="28"/>
  <c r="X130" i="28"/>
  <c r="W131" i="28"/>
  <c r="S131" i="28"/>
  <c r="Q131" i="28"/>
  <c r="U131" i="28"/>
  <c r="X131" i="28"/>
  <c r="K133" i="28"/>
  <c r="W132" i="28"/>
  <c r="S132" i="28"/>
  <c r="Q132" i="28"/>
  <c r="U132" i="28"/>
  <c r="X132" i="28"/>
  <c r="W133" i="28"/>
  <c r="S133" i="28"/>
  <c r="Q133" i="28"/>
  <c r="U133" i="28"/>
  <c r="X133" i="28"/>
  <c r="W134" i="28"/>
  <c r="S134" i="28"/>
  <c r="Q134" i="28"/>
  <c r="U134" i="28"/>
  <c r="X134" i="28"/>
  <c r="W135" i="28"/>
  <c r="S135" i="28"/>
  <c r="Q135" i="28"/>
  <c r="U135" i="28"/>
  <c r="X135" i="28"/>
  <c r="H61" i="30"/>
  <c r="I61" i="30"/>
  <c r="J61" i="30"/>
  <c r="I161" i="28"/>
  <c r="I165" i="28"/>
  <c r="K61" i="30"/>
  <c r="C167" i="28"/>
  <c r="L61" i="30"/>
  <c r="M61" i="30"/>
  <c r="N61" i="30"/>
  <c r="O61" i="30"/>
  <c r="H62" i="30"/>
  <c r="I62" i="30"/>
  <c r="J62" i="30"/>
  <c r="K62" i="30"/>
  <c r="L62" i="30"/>
  <c r="M62" i="30"/>
  <c r="N62" i="30"/>
  <c r="O62" i="30"/>
  <c r="H63" i="30"/>
  <c r="I63" i="30"/>
  <c r="J63" i="30"/>
  <c r="K63" i="30"/>
  <c r="L63" i="30"/>
  <c r="M63" i="30"/>
  <c r="N63" i="30"/>
  <c r="O63" i="30"/>
  <c r="H64" i="30"/>
  <c r="I64" i="30"/>
  <c r="J64" i="30"/>
  <c r="K64" i="30"/>
  <c r="L64" i="30"/>
  <c r="M64" i="30"/>
  <c r="N64" i="30"/>
  <c r="O64" i="30"/>
  <c r="H65" i="30"/>
  <c r="I65" i="30"/>
  <c r="J65" i="30"/>
  <c r="K65" i="30"/>
  <c r="L65" i="30"/>
  <c r="M65" i="30"/>
  <c r="N65" i="30"/>
  <c r="O65" i="30"/>
  <c r="H66" i="30"/>
  <c r="I66" i="30"/>
  <c r="J66" i="30"/>
  <c r="K66" i="30"/>
  <c r="L66" i="30"/>
  <c r="M66" i="30"/>
  <c r="N66" i="30"/>
  <c r="O66" i="30"/>
  <c r="H67" i="30"/>
  <c r="I67" i="30"/>
  <c r="J67" i="30"/>
  <c r="K67" i="30"/>
  <c r="L67" i="30"/>
  <c r="M67" i="30"/>
  <c r="N67" i="30"/>
  <c r="O67" i="30"/>
  <c r="H68" i="30"/>
  <c r="I68" i="30"/>
  <c r="J68" i="30"/>
  <c r="K68" i="30"/>
  <c r="L68" i="30"/>
  <c r="M68" i="30"/>
  <c r="N68" i="30"/>
  <c r="O68" i="30"/>
  <c r="I153" i="28"/>
  <c r="W150" i="28"/>
  <c r="S150" i="28"/>
  <c r="Q150" i="28"/>
  <c r="U150" i="28"/>
  <c r="X150" i="28"/>
  <c r="W151" i="28"/>
  <c r="S151" i="28"/>
  <c r="Q151" i="28"/>
  <c r="U151" i="28"/>
  <c r="X151" i="28"/>
  <c r="K153" i="28"/>
  <c r="W152" i="28"/>
  <c r="S152" i="28"/>
  <c r="Q152" i="28"/>
  <c r="U152" i="28"/>
  <c r="X152" i="28"/>
  <c r="W153" i="28"/>
  <c r="S153" i="28"/>
  <c r="Q153" i="28"/>
  <c r="U153" i="28"/>
  <c r="X153" i="28"/>
  <c r="W154" i="28"/>
  <c r="S154" i="28"/>
  <c r="Q154" i="28"/>
  <c r="U154" i="28"/>
  <c r="X154" i="28"/>
  <c r="W155" i="28"/>
  <c r="S155" i="28"/>
  <c r="Q155" i="28"/>
  <c r="U155" i="28"/>
  <c r="X155" i="28"/>
  <c r="H69" i="30"/>
  <c r="I69" i="30"/>
  <c r="J69" i="30"/>
  <c r="I181" i="28"/>
  <c r="I185" i="28"/>
  <c r="K69" i="30"/>
  <c r="C187" i="28"/>
  <c r="L69" i="30"/>
  <c r="M69" i="30"/>
  <c r="N69" i="30"/>
  <c r="O69" i="30"/>
  <c r="H70" i="30"/>
  <c r="I70" i="30"/>
  <c r="J70" i="30"/>
  <c r="K70" i="30"/>
  <c r="L70" i="30"/>
  <c r="M70" i="30"/>
  <c r="N70" i="30"/>
  <c r="O70" i="30"/>
  <c r="H71" i="30"/>
  <c r="I71" i="30"/>
  <c r="J71" i="30"/>
  <c r="K71" i="30"/>
  <c r="L71" i="30"/>
  <c r="M71" i="30"/>
  <c r="N71" i="30"/>
  <c r="O71" i="30"/>
  <c r="H72" i="30"/>
  <c r="I72" i="30"/>
  <c r="J72" i="30"/>
  <c r="K72" i="30"/>
  <c r="L72" i="30"/>
  <c r="M72" i="30"/>
  <c r="N72" i="30"/>
  <c r="O72" i="30"/>
  <c r="H73" i="30"/>
  <c r="I73" i="30"/>
  <c r="J73" i="30"/>
  <c r="K73" i="30"/>
  <c r="L73" i="30"/>
  <c r="M73" i="30"/>
  <c r="N73" i="30"/>
  <c r="O73" i="30"/>
  <c r="H74" i="30"/>
  <c r="I74" i="30"/>
  <c r="J74" i="30"/>
  <c r="K74" i="30"/>
  <c r="L74" i="30"/>
  <c r="M74" i="30"/>
  <c r="N74" i="30"/>
  <c r="O74" i="30"/>
  <c r="H76" i="30"/>
  <c r="I76" i="30"/>
  <c r="J76" i="30"/>
  <c r="K75" i="30"/>
  <c r="K76" i="30"/>
  <c r="L75" i="30"/>
  <c r="L76" i="30"/>
  <c r="M76" i="30"/>
  <c r="N76" i="30"/>
  <c r="O76" i="30"/>
  <c r="I173" i="28"/>
  <c r="W170" i="28"/>
  <c r="S170" i="28"/>
  <c r="Q170" i="28"/>
  <c r="U170" i="28"/>
  <c r="X170" i="28"/>
  <c r="W171" i="28"/>
  <c r="S171" i="28"/>
  <c r="Q171" i="28"/>
  <c r="U171" i="28"/>
  <c r="X171" i="28"/>
  <c r="K173" i="28"/>
  <c r="W172" i="28"/>
  <c r="S172" i="28"/>
  <c r="Q172" i="28"/>
  <c r="U172" i="28"/>
  <c r="X172" i="28"/>
  <c r="W173" i="28"/>
  <c r="S173" i="28"/>
  <c r="Q173" i="28"/>
  <c r="U173" i="28"/>
  <c r="X173" i="28"/>
  <c r="W174" i="28"/>
  <c r="S174" i="28"/>
  <c r="Q174" i="28"/>
  <c r="U174" i="28"/>
  <c r="X174" i="28"/>
  <c r="W175" i="28"/>
  <c r="S175" i="28"/>
  <c r="Q175" i="28"/>
  <c r="U175" i="28"/>
  <c r="X175" i="28"/>
  <c r="H77" i="30"/>
  <c r="I77" i="30"/>
  <c r="J77" i="30"/>
  <c r="I201" i="28"/>
  <c r="I205" i="28"/>
  <c r="K77" i="30"/>
  <c r="C207" i="28"/>
  <c r="L77" i="30"/>
  <c r="M77" i="30"/>
  <c r="N77" i="30"/>
  <c r="O77" i="30"/>
  <c r="H78" i="30"/>
  <c r="I78" i="30"/>
  <c r="J78" i="30"/>
  <c r="K78" i="30"/>
  <c r="L78" i="30"/>
  <c r="M78" i="30"/>
  <c r="N78" i="30"/>
  <c r="O78" i="30"/>
  <c r="H79" i="30"/>
  <c r="I79" i="30"/>
  <c r="J79" i="30"/>
  <c r="K79" i="30"/>
  <c r="L79" i="30"/>
  <c r="M79" i="30"/>
  <c r="N79" i="30"/>
  <c r="O79" i="30"/>
  <c r="H80" i="30"/>
  <c r="I80" i="30"/>
  <c r="J80" i="30"/>
  <c r="K80" i="30"/>
  <c r="L80" i="30"/>
  <c r="M80" i="30"/>
  <c r="N80" i="30"/>
  <c r="O80" i="30"/>
  <c r="H81" i="30"/>
  <c r="I81" i="30"/>
  <c r="J81" i="30"/>
  <c r="K81" i="30"/>
  <c r="L81" i="30"/>
  <c r="M81" i="30"/>
  <c r="N81" i="30"/>
  <c r="O81" i="30"/>
  <c r="H82" i="30"/>
  <c r="I82" i="30"/>
  <c r="J82" i="30"/>
  <c r="K82" i="30"/>
  <c r="L82" i="30"/>
  <c r="M82" i="30"/>
  <c r="N82" i="30"/>
  <c r="O82" i="30"/>
  <c r="H83" i="30"/>
  <c r="I83" i="30"/>
  <c r="J83" i="30"/>
  <c r="K83" i="30"/>
  <c r="L83" i="30"/>
  <c r="M83" i="30"/>
  <c r="N83" i="30"/>
  <c r="O83" i="30"/>
  <c r="H84" i="30"/>
  <c r="I84" i="30"/>
  <c r="J84" i="30"/>
  <c r="K84" i="30"/>
  <c r="L84" i="30"/>
  <c r="M84" i="30"/>
  <c r="N84" i="30"/>
  <c r="O84" i="30"/>
  <c r="I193" i="28"/>
  <c r="W190" i="28"/>
  <c r="S190" i="28"/>
  <c r="Q190" i="28"/>
  <c r="U190" i="28"/>
  <c r="X190" i="28"/>
  <c r="W191" i="28"/>
  <c r="S191" i="28"/>
  <c r="Q191" i="28"/>
  <c r="U191" i="28"/>
  <c r="X191" i="28"/>
  <c r="K193" i="28"/>
  <c r="W192" i="28"/>
  <c r="S192" i="28"/>
  <c r="Q192" i="28"/>
  <c r="U192" i="28"/>
  <c r="X192" i="28"/>
  <c r="W193" i="28"/>
  <c r="S193" i="28"/>
  <c r="Q193" i="28"/>
  <c r="U193" i="28"/>
  <c r="X193" i="28"/>
  <c r="W194" i="28"/>
  <c r="S194" i="28"/>
  <c r="Q194" i="28"/>
  <c r="U194" i="28"/>
  <c r="X194" i="28"/>
  <c r="W195" i="28"/>
  <c r="S195" i="28"/>
  <c r="Q195" i="28"/>
  <c r="U195" i="28"/>
  <c r="X195" i="28"/>
  <c r="H85" i="30"/>
  <c r="I85" i="30"/>
  <c r="J85" i="30"/>
  <c r="I221" i="28"/>
  <c r="I225" i="28"/>
  <c r="K85" i="30"/>
  <c r="C227" i="28"/>
  <c r="L85" i="30"/>
  <c r="M85" i="30"/>
  <c r="N85" i="30"/>
  <c r="O85" i="30"/>
  <c r="H86" i="30"/>
  <c r="I86" i="30"/>
  <c r="J86" i="30"/>
  <c r="K86" i="30"/>
  <c r="L86" i="30"/>
  <c r="M86" i="30"/>
  <c r="N86" i="30"/>
  <c r="O86" i="30"/>
  <c r="H87" i="30"/>
  <c r="I87" i="30"/>
  <c r="J87" i="30"/>
  <c r="K87" i="30"/>
  <c r="L87" i="30"/>
  <c r="M87" i="30"/>
  <c r="N87" i="30"/>
  <c r="O87" i="30"/>
  <c r="H88" i="30"/>
  <c r="I88" i="30"/>
  <c r="J88" i="30"/>
  <c r="K88" i="30"/>
  <c r="L88" i="30"/>
  <c r="M88" i="30"/>
  <c r="N88" i="30"/>
  <c r="O88" i="30"/>
  <c r="H89" i="30"/>
  <c r="I89" i="30"/>
  <c r="J89" i="30"/>
  <c r="K89" i="30"/>
  <c r="L89" i="30"/>
  <c r="M89" i="30"/>
  <c r="N89" i="30"/>
  <c r="O89" i="30"/>
  <c r="H90" i="30"/>
  <c r="I90" i="30"/>
  <c r="J90" i="30"/>
  <c r="K90" i="30"/>
  <c r="L90" i="30"/>
  <c r="M90" i="30"/>
  <c r="N90" i="30"/>
  <c r="O90" i="30"/>
  <c r="H91" i="30"/>
  <c r="I91" i="30"/>
  <c r="J91" i="30"/>
  <c r="K91" i="30"/>
  <c r="L91" i="30"/>
  <c r="M91" i="30"/>
  <c r="N91" i="30"/>
  <c r="O91" i="30"/>
  <c r="H92" i="30"/>
  <c r="I92" i="30"/>
  <c r="J92" i="30"/>
  <c r="K92" i="30"/>
  <c r="L92" i="30"/>
  <c r="M92" i="30"/>
  <c r="N92" i="30"/>
  <c r="O92" i="30"/>
  <c r="I213" i="28"/>
  <c r="W210" i="28"/>
  <c r="S210" i="28"/>
  <c r="Q210" i="28"/>
  <c r="U210" i="28"/>
  <c r="X210" i="28"/>
  <c r="W211" i="28"/>
  <c r="S211" i="28"/>
  <c r="Q211" i="28"/>
  <c r="U211" i="28"/>
  <c r="X211" i="28"/>
  <c r="K213" i="28"/>
  <c r="W212" i="28"/>
  <c r="S212" i="28"/>
  <c r="Q212" i="28"/>
  <c r="U212" i="28"/>
  <c r="X212" i="28"/>
  <c r="W213" i="28"/>
  <c r="S213" i="28"/>
  <c r="Q213" i="28"/>
  <c r="U213" i="28"/>
  <c r="X213" i="28"/>
  <c r="W214" i="28"/>
  <c r="S214" i="28"/>
  <c r="Q214" i="28"/>
  <c r="U214" i="28"/>
  <c r="X214" i="28"/>
  <c r="W215" i="28"/>
  <c r="S215" i="28"/>
  <c r="Q215" i="28"/>
  <c r="U215" i="28"/>
  <c r="X215" i="28"/>
  <c r="H93" i="30"/>
  <c r="I93" i="30"/>
  <c r="J93" i="30"/>
  <c r="I241" i="28"/>
  <c r="I245" i="28"/>
  <c r="K93" i="30"/>
  <c r="C247" i="28"/>
  <c r="L93" i="30"/>
  <c r="M93" i="30"/>
  <c r="N93" i="30"/>
  <c r="O93" i="30"/>
  <c r="H94" i="30"/>
  <c r="I94" i="30"/>
  <c r="J94" i="30"/>
  <c r="K94" i="30"/>
  <c r="L94" i="30"/>
  <c r="M94" i="30"/>
  <c r="N94" i="30"/>
  <c r="O94" i="30"/>
  <c r="H95" i="30"/>
  <c r="I95" i="30"/>
  <c r="J95" i="30"/>
  <c r="K95" i="30"/>
  <c r="L95" i="30"/>
  <c r="M95" i="30"/>
  <c r="N95" i="30"/>
  <c r="O95" i="30"/>
  <c r="H96" i="30"/>
  <c r="I96" i="30"/>
  <c r="J96" i="30"/>
  <c r="K96" i="30"/>
  <c r="L96" i="30"/>
  <c r="M96" i="30"/>
  <c r="N96" i="30"/>
  <c r="O96" i="30"/>
  <c r="H97" i="30"/>
  <c r="I97" i="30"/>
  <c r="J97" i="30"/>
  <c r="K97" i="30"/>
  <c r="L97" i="30"/>
  <c r="M97" i="30"/>
  <c r="N97" i="30"/>
  <c r="O97" i="30"/>
  <c r="H98" i="30"/>
  <c r="I98" i="30"/>
  <c r="J98" i="30"/>
  <c r="K98" i="30"/>
  <c r="L98" i="30"/>
  <c r="M98" i="30"/>
  <c r="N98" i="30"/>
  <c r="O98" i="30"/>
  <c r="H99" i="30"/>
  <c r="I99" i="30"/>
  <c r="J99" i="30"/>
  <c r="K99" i="30"/>
  <c r="L99" i="30"/>
  <c r="M99" i="30"/>
  <c r="N99" i="30"/>
  <c r="O99" i="30"/>
  <c r="H100" i="30"/>
  <c r="I100" i="30"/>
  <c r="J100" i="30"/>
  <c r="K100" i="30"/>
  <c r="L100" i="30"/>
  <c r="M100" i="30"/>
  <c r="N100" i="30"/>
  <c r="O100" i="30"/>
  <c r="I233" i="28"/>
  <c r="W230" i="28"/>
  <c r="S230" i="28"/>
  <c r="Q230" i="28"/>
  <c r="U230" i="28"/>
  <c r="X230" i="28"/>
  <c r="W231" i="28"/>
  <c r="S231" i="28"/>
  <c r="Q231" i="28"/>
  <c r="U231" i="28"/>
  <c r="X231" i="28"/>
  <c r="K233" i="28"/>
  <c r="W232" i="28"/>
  <c r="S232" i="28"/>
  <c r="Q232" i="28"/>
  <c r="U232" i="28"/>
  <c r="X232" i="28"/>
  <c r="W233" i="28"/>
  <c r="S233" i="28"/>
  <c r="Q233" i="28"/>
  <c r="U233" i="28"/>
  <c r="X233" i="28"/>
  <c r="W234" i="28"/>
  <c r="S234" i="28"/>
  <c r="Q234" i="28"/>
  <c r="U234" i="28"/>
  <c r="X234" i="28"/>
  <c r="W235" i="28"/>
  <c r="S235" i="28"/>
  <c r="Q235" i="28"/>
  <c r="U235" i="28"/>
  <c r="X235" i="28"/>
  <c r="H101" i="30"/>
  <c r="I101" i="30"/>
  <c r="J101" i="30"/>
  <c r="I261" i="28"/>
  <c r="I265" i="28"/>
  <c r="K101" i="30"/>
  <c r="C267" i="28"/>
  <c r="L101" i="30"/>
  <c r="M101" i="30"/>
  <c r="N101" i="30"/>
  <c r="O101" i="30"/>
  <c r="H102" i="30"/>
  <c r="I102" i="30"/>
  <c r="J102" i="30"/>
  <c r="K102" i="30"/>
  <c r="L102" i="30"/>
  <c r="M102" i="30"/>
  <c r="N102" i="30"/>
  <c r="O102" i="30"/>
  <c r="H103" i="30"/>
  <c r="I103" i="30"/>
  <c r="J103" i="30"/>
  <c r="K103" i="30"/>
  <c r="L103" i="30"/>
  <c r="M103" i="30"/>
  <c r="N103" i="30"/>
  <c r="O103" i="30"/>
  <c r="H104" i="30"/>
  <c r="I104" i="30"/>
  <c r="J104" i="30"/>
  <c r="K104" i="30"/>
  <c r="L104" i="30"/>
  <c r="M104" i="30"/>
  <c r="N104" i="30"/>
  <c r="O104" i="30"/>
  <c r="H105" i="30"/>
  <c r="I105" i="30"/>
  <c r="J105" i="30"/>
  <c r="K105" i="30"/>
  <c r="L105" i="30"/>
  <c r="M105" i="30"/>
  <c r="N105" i="30"/>
  <c r="O105" i="30"/>
  <c r="H106" i="30"/>
  <c r="I106" i="30"/>
  <c r="J106" i="30"/>
  <c r="K106" i="30"/>
  <c r="L106" i="30"/>
  <c r="M106" i="30"/>
  <c r="N106" i="30"/>
  <c r="O106" i="30"/>
  <c r="H107" i="30"/>
  <c r="I107" i="30"/>
  <c r="J107" i="30"/>
  <c r="K107" i="30"/>
  <c r="L107" i="30"/>
  <c r="M107" i="30"/>
  <c r="N107" i="30"/>
  <c r="O107" i="30"/>
  <c r="H108" i="30"/>
  <c r="I108" i="30"/>
  <c r="J108" i="30"/>
  <c r="K108" i="30"/>
  <c r="L108" i="30"/>
  <c r="M108" i="30"/>
  <c r="N108" i="30"/>
  <c r="O108" i="30"/>
  <c r="I253" i="28"/>
  <c r="W250" i="28"/>
  <c r="S250" i="28"/>
  <c r="Q250" i="28"/>
  <c r="U250" i="28"/>
  <c r="X250" i="28"/>
  <c r="W251" i="28"/>
  <c r="S251" i="28"/>
  <c r="Q251" i="28"/>
  <c r="U251" i="28"/>
  <c r="X251" i="28"/>
  <c r="K253" i="28"/>
  <c r="W252" i="28"/>
  <c r="S252" i="28"/>
  <c r="Q252" i="28"/>
  <c r="U252" i="28"/>
  <c r="X252" i="28"/>
  <c r="W253" i="28"/>
  <c r="S253" i="28"/>
  <c r="Q253" i="28"/>
  <c r="U253" i="28"/>
  <c r="X253" i="28"/>
  <c r="W254" i="28"/>
  <c r="S254" i="28"/>
  <c r="Q254" i="28"/>
  <c r="U254" i="28"/>
  <c r="X254" i="28"/>
  <c r="W255" i="28"/>
  <c r="S255" i="28"/>
  <c r="Q255" i="28"/>
  <c r="U255" i="28"/>
  <c r="X255" i="28"/>
  <c r="H13" i="30"/>
  <c r="I13" i="30"/>
  <c r="J13" i="30"/>
  <c r="I41" i="28"/>
  <c r="I45" i="28"/>
  <c r="K13" i="30"/>
  <c r="C47" i="28"/>
  <c r="L13" i="30"/>
  <c r="M13" i="30"/>
  <c r="N13" i="30"/>
  <c r="O13" i="30"/>
  <c r="H14" i="30"/>
  <c r="I14" i="30"/>
  <c r="J14" i="30"/>
  <c r="K14" i="30"/>
  <c r="L14" i="30"/>
  <c r="M14" i="30"/>
  <c r="N14" i="30"/>
  <c r="O14" i="30"/>
  <c r="H15" i="30"/>
  <c r="I15" i="30"/>
  <c r="J15" i="30"/>
  <c r="K15" i="30"/>
  <c r="L15" i="30"/>
  <c r="M15" i="30"/>
  <c r="N15" i="30"/>
  <c r="O15" i="30"/>
  <c r="H16" i="30"/>
  <c r="I16" i="30"/>
  <c r="J16" i="30"/>
  <c r="K16" i="30"/>
  <c r="L16" i="30"/>
  <c r="M16" i="30"/>
  <c r="N16" i="30"/>
  <c r="O16" i="30"/>
  <c r="H17" i="30"/>
  <c r="I17" i="30"/>
  <c r="J17" i="30"/>
  <c r="K17" i="30"/>
  <c r="L17" i="30"/>
  <c r="M17" i="30"/>
  <c r="N17" i="30"/>
  <c r="O17" i="30"/>
  <c r="H18" i="30"/>
  <c r="I18" i="30"/>
  <c r="J18" i="30"/>
  <c r="K18" i="30"/>
  <c r="L18" i="30"/>
  <c r="M18" i="30"/>
  <c r="N18" i="30"/>
  <c r="O18" i="30"/>
  <c r="H19" i="30"/>
  <c r="I19" i="30"/>
  <c r="J19" i="30"/>
  <c r="K19" i="30"/>
  <c r="L19" i="30"/>
  <c r="M19" i="30"/>
  <c r="N19" i="30"/>
  <c r="O19" i="30"/>
  <c r="H20" i="30"/>
  <c r="I20" i="30"/>
  <c r="J20" i="30"/>
  <c r="K20" i="30"/>
  <c r="L20" i="30"/>
  <c r="M20" i="30"/>
  <c r="N20" i="30"/>
  <c r="O20" i="30"/>
  <c r="I33" i="28"/>
  <c r="W30" i="28"/>
  <c r="S30" i="28"/>
  <c r="Q30" i="28"/>
  <c r="U30" i="28"/>
  <c r="X30" i="28"/>
  <c r="W31" i="28"/>
  <c r="S31" i="28"/>
  <c r="Q31" i="28"/>
  <c r="U31" i="28"/>
  <c r="X31" i="28"/>
  <c r="K33" i="28"/>
  <c r="W32" i="28"/>
  <c r="S32" i="28"/>
  <c r="Q32" i="28"/>
  <c r="U32" i="28"/>
  <c r="X32" i="28"/>
  <c r="W33" i="28"/>
  <c r="S33" i="28"/>
  <c r="Q33" i="28"/>
  <c r="U33" i="28"/>
  <c r="X33" i="28"/>
  <c r="W34" i="28"/>
  <c r="S34" i="28"/>
  <c r="Q34" i="28"/>
  <c r="U34" i="28"/>
  <c r="X34" i="28"/>
  <c r="W35" i="28"/>
  <c r="S35" i="28"/>
  <c r="Q35" i="28"/>
  <c r="U35" i="28"/>
  <c r="X35" i="28"/>
  <c r="H21" i="24"/>
  <c r="I21" i="24"/>
  <c r="J21" i="24"/>
  <c r="I61" i="22"/>
  <c r="I62" i="22"/>
  <c r="I63" i="22"/>
  <c r="I64" i="22"/>
  <c r="I65" i="22"/>
  <c r="K21" i="24"/>
  <c r="C67" i="22"/>
  <c r="L21" i="24"/>
  <c r="M21" i="24"/>
  <c r="N21" i="24"/>
  <c r="O21" i="24"/>
  <c r="BF31" i="34"/>
  <c r="H22" i="24"/>
  <c r="I22" i="24"/>
  <c r="J22" i="24"/>
  <c r="K22" i="24"/>
  <c r="L22" i="24"/>
  <c r="M22" i="24"/>
  <c r="N22" i="24"/>
  <c r="O22" i="24"/>
  <c r="BG31" i="34"/>
  <c r="H23" i="24"/>
  <c r="I23" i="24"/>
  <c r="J23" i="24"/>
  <c r="K23" i="24"/>
  <c r="L23" i="24"/>
  <c r="M23" i="24"/>
  <c r="N23" i="24"/>
  <c r="O23" i="24"/>
  <c r="BH31" i="34"/>
  <c r="H24" i="24"/>
  <c r="I24" i="24"/>
  <c r="J24" i="24"/>
  <c r="K24" i="24"/>
  <c r="L24" i="24"/>
  <c r="M24" i="24"/>
  <c r="N24" i="24"/>
  <c r="O24" i="24"/>
  <c r="H25" i="24"/>
  <c r="I25" i="24"/>
  <c r="J25" i="24"/>
  <c r="K25" i="24"/>
  <c r="L25" i="24"/>
  <c r="M25" i="24"/>
  <c r="N25" i="24"/>
  <c r="O25" i="24"/>
  <c r="BJ31" i="34"/>
  <c r="H26" i="24"/>
  <c r="I26" i="24"/>
  <c r="J26" i="24"/>
  <c r="K26" i="24"/>
  <c r="L26" i="24"/>
  <c r="M26" i="24"/>
  <c r="N26" i="24"/>
  <c r="O26" i="24"/>
  <c r="BK31" i="34"/>
  <c r="H27" i="24"/>
  <c r="I27" i="24"/>
  <c r="J27" i="24"/>
  <c r="K27" i="24"/>
  <c r="L27" i="24"/>
  <c r="M27" i="24"/>
  <c r="N27" i="24"/>
  <c r="O27" i="24"/>
  <c r="BL31" i="34"/>
  <c r="H28" i="24"/>
  <c r="I28" i="24"/>
  <c r="J28" i="24"/>
  <c r="K28" i="24"/>
  <c r="L28" i="24"/>
  <c r="M28" i="24"/>
  <c r="N28" i="24"/>
  <c r="O28" i="24"/>
  <c r="BM31" i="34"/>
  <c r="I53" i="22"/>
  <c r="W50" i="22"/>
  <c r="S50" i="22"/>
  <c r="Q50" i="22"/>
  <c r="U50" i="22"/>
  <c r="X50" i="22"/>
  <c r="AM31" i="34"/>
  <c r="R31" i="34"/>
  <c r="AV31" i="34"/>
  <c r="W51" i="22"/>
  <c r="S51" i="22"/>
  <c r="Q51" i="22"/>
  <c r="U51" i="22"/>
  <c r="X51" i="22"/>
  <c r="AN31" i="34"/>
  <c r="S31" i="34"/>
  <c r="AW31" i="34"/>
  <c r="K53" i="22"/>
  <c r="W52" i="22"/>
  <c r="S52" i="22"/>
  <c r="Q52" i="22"/>
  <c r="U52" i="22"/>
  <c r="X52" i="22"/>
  <c r="AO31" i="34"/>
  <c r="AA31" i="34"/>
  <c r="AX31" i="34"/>
  <c r="W53" i="22"/>
  <c r="S53" i="22"/>
  <c r="Q53" i="22"/>
  <c r="U53" i="22"/>
  <c r="X53" i="22"/>
  <c r="AP31" i="34"/>
  <c r="AB31" i="34"/>
  <c r="AY31" i="34"/>
  <c r="W54" i="22"/>
  <c r="S54" i="22"/>
  <c r="Q54" i="22"/>
  <c r="U54" i="22"/>
  <c r="X54" i="22"/>
  <c r="AQ31" i="34"/>
  <c r="AC31" i="34"/>
  <c r="AZ31" i="34"/>
  <c r="W55" i="22"/>
  <c r="S55" i="22"/>
  <c r="Q55" i="22"/>
  <c r="U55" i="22"/>
  <c r="X55" i="22"/>
  <c r="AR31" i="34"/>
  <c r="AE31" i="34"/>
  <c r="BA31" i="34"/>
  <c r="BB31" i="34"/>
  <c r="BC31" i="34"/>
  <c r="AS31" i="34"/>
  <c r="AT31" i="34"/>
  <c r="AH31" i="34"/>
  <c r="AI31" i="34"/>
  <c r="AJ31" i="34"/>
  <c r="AK31" i="34"/>
  <c r="AD31" i="34"/>
  <c r="AF31" i="34"/>
  <c r="L31" i="34"/>
  <c r="M31" i="34"/>
  <c r="N31" i="34"/>
  <c r="O31" i="34"/>
  <c r="P31" i="34"/>
  <c r="C31" i="34"/>
  <c r="D31" i="34"/>
  <c r="Q31" i="34"/>
  <c r="B31" i="34"/>
  <c r="H29" i="24"/>
  <c r="I29" i="24"/>
  <c r="J29" i="24"/>
  <c r="I81" i="22"/>
  <c r="I82" i="22"/>
  <c r="I83" i="22"/>
  <c r="I84" i="22"/>
  <c r="I85" i="22"/>
  <c r="K29" i="24"/>
  <c r="C87" i="22"/>
  <c r="L29" i="24"/>
  <c r="M29" i="24"/>
  <c r="N29" i="24"/>
  <c r="O29" i="24"/>
  <c r="BF32" i="34"/>
  <c r="H30" i="24"/>
  <c r="I30" i="24"/>
  <c r="J30" i="24"/>
  <c r="K30" i="24"/>
  <c r="L30" i="24"/>
  <c r="M30" i="24"/>
  <c r="N30" i="24"/>
  <c r="O30" i="24"/>
  <c r="BG32" i="34"/>
  <c r="H31" i="24"/>
  <c r="I31" i="24"/>
  <c r="J31" i="24"/>
  <c r="K31" i="24"/>
  <c r="L31" i="24"/>
  <c r="M31" i="24"/>
  <c r="N31" i="24"/>
  <c r="O31" i="24"/>
  <c r="BH32" i="34"/>
  <c r="H32" i="24"/>
  <c r="I32" i="24"/>
  <c r="J32" i="24"/>
  <c r="K32" i="24"/>
  <c r="L32" i="24"/>
  <c r="M32" i="24"/>
  <c r="N32" i="24"/>
  <c r="O32" i="24"/>
  <c r="BI32" i="34"/>
  <c r="H33" i="24"/>
  <c r="I33" i="24"/>
  <c r="J33" i="24"/>
  <c r="K33" i="24"/>
  <c r="L33" i="24"/>
  <c r="M33" i="24"/>
  <c r="N33" i="24"/>
  <c r="O33" i="24"/>
  <c r="BJ32" i="34"/>
  <c r="H34" i="24"/>
  <c r="I34" i="24"/>
  <c r="J34" i="24"/>
  <c r="K34" i="24"/>
  <c r="L34" i="24"/>
  <c r="M34" i="24"/>
  <c r="N34" i="24"/>
  <c r="O34" i="24"/>
  <c r="BK32" i="34"/>
  <c r="H35" i="24"/>
  <c r="I35" i="24"/>
  <c r="J35" i="24"/>
  <c r="K35" i="24"/>
  <c r="L35" i="24"/>
  <c r="M35" i="24"/>
  <c r="N35" i="24"/>
  <c r="O35" i="24"/>
  <c r="BL32" i="34"/>
  <c r="H36" i="24"/>
  <c r="I36" i="24"/>
  <c r="J36" i="24"/>
  <c r="K36" i="24"/>
  <c r="L36" i="24"/>
  <c r="M36" i="24"/>
  <c r="N36" i="24"/>
  <c r="O36" i="24"/>
  <c r="BM32" i="34"/>
  <c r="I73" i="22"/>
  <c r="W70" i="22"/>
  <c r="S70" i="22"/>
  <c r="Q70" i="22"/>
  <c r="U70" i="22"/>
  <c r="X70" i="22"/>
  <c r="AM32" i="34"/>
  <c r="R32" i="34"/>
  <c r="AV32" i="34"/>
  <c r="W71" i="22"/>
  <c r="S71" i="22"/>
  <c r="Q71" i="22"/>
  <c r="U71" i="22"/>
  <c r="X71" i="22"/>
  <c r="AN32" i="34"/>
  <c r="S32" i="34"/>
  <c r="AW32" i="34"/>
  <c r="K73" i="22"/>
  <c r="W72" i="22"/>
  <c r="S72" i="22"/>
  <c r="Q72" i="22"/>
  <c r="U72" i="22"/>
  <c r="X72" i="22"/>
  <c r="AO32" i="34"/>
  <c r="AA32" i="34"/>
  <c r="AX32" i="34"/>
  <c r="W73" i="22"/>
  <c r="S73" i="22"/>
  <c r="Q73" i="22"/>
  <c r="U73" i="22"/>
  <c r="X73" i="22"/>
  <c r="AP32" i="34"/>
  <c r="AB32" i="34"/>
  <c r="AY32" i="34"/>
  <c r="W74" i="22"/>
  <c r="S74" i="22"/>
  <c r="Q74" i="22"/>
  <c r="U74" i="22"/>
  <c r="X74" i="22"/>
  <c r="AQ32" i="34"/>
  <c r="AC32" i="34"/>
  <c r="AZ32" i="34"/>
  <c r="W75" i="22"/>
  <c r="S75" i="22"/>
  <c r="Q75" i="22"/>
  <c r="U75" i="22"/>
  <c r="X75" i="22"/>
  <c r="AR32" i="34"/>
  <c r="AE32" i="34"/>
  <c r="BA32" i="34"/>
  <c r="BB32" i="34"/>
  <c r="BC32" i="34"/>
  <c r="AS32" i="34"/>
  <c r="AT32" i="34"/>
  <c r="AH32" i="34"/>
  <c r="AI32" i="34"/>
  <c r="AJ32" i="34"/>
  <c r="AK32" i="34"/>
  <c r="AD32" i="34"/>
  <c r="AF32" i="34"/>
  <c r="L32" i="34"/>
  <c r="M32" i="34"/>
  <c r="N32" i="34"/>
  <c r="O32" i="34"/>
  <c r="P32" i="34"/>
  <c r="C32" i="34"/>
  <c r="D32" i="34"/>
  <c r="Q32" i="34"/>
  <c r="B32" i="34"/>
  <c r="BP94" i="34"/>
  <c r="H37" i="24"/>
  <c r="I37" i="24"/>
  <c r="J37" i="24"/>
  <c r="I101" i="22"/>
  <c r="I102" i="22"/>
  <c r="I103" i="22"/>
  <c r="I104" i="22"/>
  <c r="I105" i="22"/>
  <c r="K37" i="24"/>
  <c r="C107" i="22"/>
  <c r="L37" i="24"/>
  <c r="M37" i="24"/>
  <c r="N37" i="24"/>
  <c r="O37" i="24"/>
  <c r="BF33" i="34"/>
  <c r="H38" i="24"/>
  <c r="I38" i="24"/>
  <c r="J38" i="24"/>
  <c r="K38" i="24"/>
  <c r="L38" i="24"/>
  <c r="M38" i="24"/>
  <c r="N38" i="24"/>
  <c r="O38" i="24"/>
  <c r="BG33" i="34"/>
  <c r="H39" i="24"/>
  <c r="I39" i="24"/>
  <c r="J39" i="24"/>
  <c r="K39" i="24"/>
  <c r="L39" i="24"/>
  <c r="M39" i="24"/>
  <c r="N39" i="24"/>
  <c r="O39" i="24"/>
  <c r="BH33" i="34"/>
  <c r="H40" i="24"/>
  <c r="I40" i="24"/>
  <c r="J40" i="24"/>
  <c r="K40" i="24"/>
  <c r="L40" i="24"/>
  <c r="M40" i="24"/>
  <c r="N40" i="24"/>
  <c r="O40" i="24"/>
  <c r="BI33" i="34"/>
  <c r="H41" i="24"/>
  <c r="I41" i="24"/>
  <c r="J41" i="24"/>
  <c r="K41" i="24"/>
  <c r="L41" i="24"/>
  <c r="M41" i="24"/>
  <c r="N41" i="24"/>
  <c r="O41" i="24"/>
  <c r="BJ33" i="34"/>
  <c r="H42" i="24"/>
  <c r="I42" i="24"/>
  <c r="J42" i="24"/>
  <c r="K42" i="24"/>
  <c r="L42" i="24"/>
  <c r="M42" i="24"/>
  <c r="N42" i="24"/>
  <c r="O42" i="24"/>
  <c r="BK33" i="34"/>
  <c r="H43" i="24"/>
  <c r="I43" i="24"/>
  <c r="J43" i="24"/>
  <c r="K43" i="24"/>
  <c r="L43" i="24"/>
  <c r="M43" i="24"/>
  <c r="N43" i="24"/>
  <c r="O43" i="24"/>
  <c r="BL33" i="34"/>
  <c r="H44" i="24"/>
  <c r="I44" i="24"/>
  <c r="J44" i="24"/>
  <c r="K44" i="24"/>
  <c r="L44" i="24"/>
  <c r="M44" i="24"/>
  <c r="N44" i="24"/>
  <c r="O44" i="24"/>
  <c r="BM33" i="34"/>
  <c r="I93" i="22"/>
  <c r="W90" i="22"/>
  <c r="S90" i="22"/>
  <c r="Q90" i="22"/>
  <c r="U90" i="22"/>
  <c r="X90" i="22"/>
  <c r="AM33" i="34"/>
  <c r="R33" i="34"/>
  <c r="AV33" i="34"/>
  <c r="W91" i="22"/>
  <c r="S91" i="22"/>
  <c r="Q91" i="22"/>
  <c r="U91" i="22"/>
  <c r="X91" i="22"/>
  <c r="AN33" i="34"/>
  <c r="S33" i="34"/>
  <c r="AW33" i="34"/>
  <c r="K93" i="22"/>
  <c r="W92" i="22"/>
  <c r="S92" i="22"/>
  <c r="Q92" i="22"/>
  <c r="U92" i="22"/>
  <c r="X92" i="22"/>
  <c r="AO33" i="34"/>
  <c r="AA33" i="34"/>
  <c r="AX33" i="34"/>
  <c r="W93" i="22"/>
  <c r="S93" i="22"/>
  <c r="Q93" i="22"/>
  <c r="U93" i="22"/>
  <c r="X93" i="22"/>
  <c r="AP33" i="34"/>
  <c r="AB33" i="34"/>
  <c r="AY33" i="34"/>
  <c r="W94" i="22"/>
  <c r="S94" i="22"/>
  <c r="Q94" i="22"/>
  <c r="U94" i="22"/>
  <c r="X94" i="22"/>
  <c r="AQ33" i="34"/>
  <c r="AC33" i="34"/>
  <c r="AZ33" i="34"/>
  <c r="W95" i="22"/>
  <c r="S95" i="22"/>
  <c r="Q95" i="22"/>
  <c r="U95" i="22"/>
  <c r="X95" i="22"/>
  <c r="AR33" i="34"/>
  <c r="AE33" i="34"/>
  <c r="BA33" i="34"/>
  <c r="BB33" i="34"/>
  <c r="BC33" i="34"/>
  <c r="AS33" i="34"/>
  <c r="AT33" i="34"/>
  <c r="AH33" i="34"/>
  <c r="AI33" i="34"/>
  <c r="AJ33" i="34"/>
  <c r="AK33" i="34"/>
  <c r="AD33" i="34"/>
  <c r="AF33" i="34"/>
  <c r="L33" i="34"/>
  <c r="M33" i="34"/>
  <c r="N33" i="34"/>
  <c r="O33" i="34"/>
  <c r="P33" i="34"/>
  <c r="C33" i="34"/>
  <c r="D33" i="34"/>
  <c r="Q33" i="34"/>
  <c r="B33" i="34"/>
  <c r="BP95" i="34"/>
  <c r="H45" i="24"/>
  <c r="I45" i="24"/>
  <c r="J45" i="24"/>
  <c r="I121" i="22"/>
  <c r="I122" i="22"/>
  <c r="I123" i="22"/>
  <c r="I124" i="22"/>
  <c r="I125" i="22"/>
  <c r="K45" i="24"/>
  <c r="C127" i="22"/>
  <c r="L45" i="24"/>
  <c r="M45" i="24"/>
  <c r="N45" i="24"/>
  <c r="O45" i="24"/>
  <c r="BF34" i="34"/>
  <c r="H46" i="24"/>
  <c r="I46" i="24"/>
  <c r="J46" i="24"/>
  <c r="K46" i="24"/>
  <c r="L46" i="24"/>
  <c r="M46" i="24"/>
  <c r="N46" i="24"/>
  <c r="O46" i="24"/>
  <c r="BG34" i="34"/>
  <c r="H47" i="24"/>
  <c r="I47" i="24"/>
  <c r="J47" i="24"/>
  <c r="K47" i="24"/>
  <c r="L47" i="24"/>
  <c r="M47" i="24"/>
  <c r="N47" i="24"/>
  <c r="O47" i="24"/>
  <c r="BH34" i="34"/>
  <c r="H48" i="24"/>
  <c r="I48" i="24"/>
  <c r="J48" i="24"/>
  <c r="K48" i="24"/>
  <c r="L48" i="24"/>
  <c r="M48" i="24"/>
  <c r="N48" i="24"/>
  <c r="O48" i="24"/>
  <c r="BI34" i="34"/>
  <c r="H49" i="24"/>
  <c r="I49" i="24"/>
  <c r="J49" i="24"/>
  <c r="K49" i="24"/>
  <c r="L49" i="24"/>
  <c r="M49" i="24"/>
  <c r="N49" i="24"/>
  <c r="O49" i="24"/>
  <c r="BJ34" i="34"/>
  <c r="H50" i="24"/>
  <c r="I50" i="24"/>
  <c r="J50" i="24"/>
  <c r="K50" i="24"/>
  <c r="L50" i="24"/>
  <c r="M50" i="24"/>
  <c r="N50" i="24"/>
  <c r="O50" i="24"/>
  <c r="BK34" i="34"/>
  <c r="H51" i="24"/>
  <c r="I51" i="24"/>
  <c r="J51" i="24"/>
  <c r="K51" i="24"/>
  <c r="L51" i="24"/>
  <c r="M51" i="24"/>
  <c r="N51" i="24"/>
  <c r="O51" i="24"/>
  <c r="BL34" i="34"/>
  <c r="H52" i="24"/>
  <c r="I52" i="24"/>
  <c r="J52" i="24"/>
  <c r="K52" i="24"/>
  <c r="L52" i="24"/>
  <c r="M52" i="24"/>
  <c r="N52" i="24"/>
  <c r="O52" i="24"/>
  <c r="BM34" i="34"/>
  <c r="I113" i="22"/>
  <c r="W110" i="22"/>
  <c r="S110" i="22"/>
  <c r="Q110" i="22"/>
  <c r="U110" i="22"/>
  <c r="X110" i="22"/>
  <c r="AM34" i="34"/>
  <c r="R34" i="34"/>
  <c r="AV34" i="34"/>
  <c r="W111" i="22"/>
  <c r="S111" i="22"/>
  <c r="Q111" i="22"/>
  <c r="U111" i="22"/>
  <c r="X111" i="22"/>
  <c r="AN34" i="34"/>
  <c r="S34" i="34"/>
  <c r="AW34" i="34"/>
  <c r="K113" i="22"/>
  <c r="W112" i="22"/>
  <c r="S112" i="22"/>
  <c r="Q112" i="22"/>
  <c r="U112" i="22"/>
  <c r="X112" i="22"/>
  <c r="AO34" i="34"/>
  <c r="AA34" i="34"/>
  <c r="AX34" i="34"/>
  <c r="W113" i="22"/>
  <c r="S113" i="22"/>
  <c r="Q113" i="22"/>
  <c r="U113" i="22"/>
  <c r="X113" i="22"/>
  <c r="AP34" i="34"/>
  <c r="AB34" i="34"/>
  <c r="AY34" i="34"/>
  <c r="W114" i="22"/>
  <c r="S114" i="22"/>
  <c r="Q114" i="22"/>
  <c r="U114" i="22"/>
  <c r="X114" i="22"/>
  <c r="AQ34" i="34"/>
  <c r="AC34" i="34"/>
  <c r="AZ34" i="34"/>
  <c r="W115" i="22"/>
  <c r="S115" i="22"/>
  <c r="Q115" i="22"/>
  <c r="U115" i="22"/>
  <c r="X115" i="22"/>
  <c r="AR34" i="34"/>
  <c r="AE34" i="34"/>
  <c r="BA34" i="34"/>
  <c r="BB34" i="34"/>
  <c r="BC34" i="34"/>
  <c r="AS34" i="34"/>
  <c r="AT34" i="34"/>
  <c r="AH34" i="34"/>
  <c r="AI34" i="34"/>
  <c r="AJ34" i="34"/>
  <c r="AK34" i="34"/>
  <c r="AD34" i="34"/>
  <c r="AF34" i="34"/>
  <c r="L34" i="34"/>
  <c r="M34" i="34"/>
  <c r="N34" i="34"/>
  <c r="O34" i="34"/>
  <c r="P34" i="34"/>
  <c r="C34" i="34"/>
  <c r="D34" i="34"/>
  <c r="Q34" i="34"/>
  <c r="B34" i="34"/>
  <c r="BP96" i="34"/>
  <c r="H53" i="24"/>
  <c r="I53" i="24"/>
  <c r="J53" i="24"/>
  <c r="I141" i="22"/>
  <c r="I142" i="22"/>
  <c r="I143" i="22"/>
  <c r="I144" i="22"/>
  <c r="I145" i="22"/>
  <c r="K53" i="24"/>
  <c r="C147" i="22"/>
  <c r="L53" i="24"/>
  <c r="M53" i="24"/>
  <c r="N53" i="24"/>
  <c r="O53" i="24"/>
  <c r="BF35" i="34"/>
  <c r="H54" i="24"/>
  <c r="I54" i="24"/>
  <c r="J54" i="24"/>
  <c r="K54" i="24"/>
  <c r="L54" i="24"/>
  <c r="M54" i="24"/>
  <c r="N54" i="24"/>
  <c r="O54" i="24"/>
  <c r="BG35" i="34"/>
  <c r="H55" i="24"/>
  <c r="I55" i="24"/>
  <c r="J55" i="24"/>
  <c r="K55" i="24"/>
  <c r="L55" i="24"/>
  <c r="M55" i="24"/>
  <c r="N55" i="24"/>
  <c r="O55" i="24"/>
  <c r="BH35" i="34"/>
  <c r="H56" i="24"/>
  <c r="I56" i="24"/>
  <c r="J56" i="24"/>
  <c r="K56" i="24"/>
  <c r="L56" i="24"/>
  <c r="M56" i="24"/>
  <c r="N56" i="24"/>
  <c r="O56" i="24"/>
  <c r="BI35" i="34"/>
  <c r="H57" i="24"/>
  <c r="I57" i="24"/>
  <c r="J57" i="24"/>
  <c r="K57" i="24"/>
  <c r="L57" i="24"/>
  <c r="M57" i="24"/>
  <c r="N57" i="24"/>
  <c r="O57" i="24"/>
  <c r="BJ35" i="34"/>
  <c r="H58" i="24"/>
  <c r="I58" i="24"/>
  <c r="J58" i="24"/>
  <c r="K58" i="24"/>
  <c r="L58" i="24"/>
  <c r="M58" i="24"/>
  <c r="N58" i="24"/>
  <c r="O58" i="24"/>
  <c r="BK35" i="34"/>
  <c r="H59" i="24"/>
  <c r="I59" i="24"/>
  <c r="J59" i="24"/>
  <c r="K59" i="24"/>
  <c r="L59" i="24"/>
  <c r="M59" i="24"/>
  <c r="N59" i="24"/>
  <c r="O59" i="24"/>
  <c r="BL35" i="34"/>
  <c r="H60" i="24"/>
  <c r="I60" i="24"/>
  <c r="J60" i="24"/>
  <c r="K60" i="24"/>
  <c r="L60" i="24"/>
  <c r="M60" i="24"/>
  <c r="N60" i="24"/>
  <c r="O60" i="24"/>
  <c r="BM35" i="34"/>
  <c r="I133" i="22"/>
  <c r="W130" i="22"/>
  <c r="S130" i="22"/>
  <c r="Q130" i="22"/>
  <c r="U130" i="22"/>
  <c r="X130" i="22"/>
  <c r="AM35" i="34"/>
  <c r="R35" i="34"/>
  <c r="AV35" i="34"/>
  <c r="W131" i="22"/>
  <c r="S131" i="22"/>
  <c r="Q131" i="22"/>
  <c r="U131" i="22"/>
  <c r="X131" i="22"/>
  <c r="AN35" i="34"/>
  <c r="S35" i="34"/>
  <c r="AW35" i="34"/>
  <c r="K133" i="22"/>
  <c r="W132" i="22"/>
  <c r="S132" i="22"/>
  <c r="Q132" i="22"/>
  <c r="U132" i="22"/>
  <c r="X132" i="22"/>
  <c r="AO35" i="34"/>
  <c r="AA35" i="34"/>
  <c r="AX35" i="34"/>
  <c r="W133" i="22"/>
  <c r="S133" i="22"/>
  <c r="Q133" i="22"/>
  <c r="U133" i="22"/>
  <c r="X133" i="22"/>
  <c r="AP35" i="34"/>
  <c r="AB35" i="34"/>
  <c r="AY35" i="34"/>
  <c r="W134" i="22"/>
  <c r="S134" i="22"/>
  <c r="Q134" i="22"/>
  <c r="U134" i="22"/>
  <c r="X134" i="22"/>
  <c r="AQ35" i="34"/>
  <c r="AC35" i="34"/>
  <c r="AZ35" i="34"/>
  <c r="W135" i="22"/>
  <c r="S135" i="22"/>
  <c r="Q135" i="22"/>
  <c r="U135" i="22"/>
  <c r="X135" i="22"/>
  <c r="AR35" i="34"/>
  <c r="AE35" i="34"/>
  <c r="BA35" i="34"/>
  <c r="BB35" i="34"/>
  <c r="BC35" i="34"/>
  <c r="AS35" i="34"/>
  <c r="AT35" i="34"/>
  <c r="AH35" i="34"/>
  <c r="AI35" i="34"/>
  <c r="AJ35" i="34"/>
  <c r="AK35" i="34"/>
  <c r="AD35" i="34"/>
  <c r="AF35" i="34"/>
  <c r="L35" i="34"/>
  <c r="M35" i="34"/>
  <c r="N35" i="34"/>
  <c r="O35" i="34"/>
  <c r="P35" i="34"/>
  <c r="C35" i="34"/>
  <c r="D35" i="34"/>
  <c r="Q35" i="34"/>
  <c r="B35" i="34"/>
  <c r="BP97" i="34"/>
  <c r="H61" i="24"/>
  <c r="I61" i="24"/>
  <c r="J61" i="24"/>
  <c r="I161" i="22"/>
  <c r="I162" i="22"/>
  <c r="I163" i="22"/>
  <c r="I164" i="22"/>
  <c r="I165" i="22"/>
  <c r="K61" i="24"/>
  <c r="C167" i="22"/>
  <c r="L61" i="24"/>
  <c r="M61" i="24"/>
  <c r="N61" i="24"/>
  <c r="O61" i="24"/>
  <c r="BF36" i="34"/>
  <c r="H62" i="24"/>
  <c r="I62" i="24"/>
  <c r="J62" i="24"/>
  <c r="K62" i="24"/>
  <c r="L62" i="24"/>
  <c r="M62" i="24"/>
  <c r="N62" i="24"/>
  <c r="O62" i="24"/>
  <c r="BG36" i="34"/>
  <c r="H63" i="24"/>
  <c r="I63" i="24"/>
  <c r="J63" i="24"/>
  <c r="K63" i="24"/>
  <c r="L63" i="24"/>
  <c r="M63" i="24"/>
  <c r="N63" i="24"/>
  <c r="O63" i="24"/>
  <c r="BH36" i="34"/>
  <c r="H64" i="24"/>
  <c r="I64" i="24"/>
  <c r="J64" i="24"/>
  <c r="K64" i="24"/>
  <c r="L64" i="24"/>
  <c r="M64" i="24"/>
  <c r="N64" i="24"/>
  <c r="O64" i="24"/>
  <c r="BI36" i="34"/>
  <c r="H65" i="24"/>
  <c r="I65" i="24"/>
  <c r="J65" i="24"/>
  <c r="K65" i="24"/>
  <c r="L65" i="24"/>
  <c r="M65" i="24"/>
  <c r="N65" i="24"/>
  <c r="O65" i="24"/>
  <c r="BJ36" i="34"/>
  <c r="H66" i="24"/>
  <c r="I66" i="24"/>
  <c r="J66" i="24"/>
  <c r="K66" i="24"/>
  <c r="L66" i="24"/>
  <c r="M66" i="24"/>
  <c r="N66" i="24"/>
  <c r="O66" i="24"/>
  <c r="BK36" i="34"/>
  <c r="H67" i="24"/>
  <c r="I67" i="24"/>
  <c r="J67" i="24"/>
  <c r="K67" i="24"/>
  <c r="L67" i="24"/>
  <c r="M67" i="24"/>
  <c r="N67" i="24"/>
  <c r="O67" i="24"/>
  <c r="BL36" i="34"/>
  <c r="H68" i="24"/>
  <c r="I68" i="24"/>
  <c r="J68" i="24"/>
  <c r="K68" i="24"/>
  <c r="L68" i="24"/>
  <c r="M68" i="24"/>
  <c r="N68" i="24"/>
  <c r="O68" i="24"/>
  <c r="BM36" i="34"/>
  <c r="I153" i="22"/>
  <c r="W150" i="22"/>
  <c r="S150" i="22"/>
  <c r="Q150" i="22"/>
  <c r="U150" i="22"/>
  <c r="X150" i="22"/>
  <c r="AM36" i="34"/>
  <c r="R36" i="34"/>
  <c r="AV36" i="34"/>
  <c r="W151" i="22"/>
  <c r="S151" i="22"/>
  <c r="Q151" i="22"/>
  <c r="U151" i="22"/>
  <c r="X151" i="22"/>
  <c r="AN36" i="34"/>
  <c r="S36" i="34"/>
  <c r="AW36" i="34"/>
  <c r="K153" i="22"/>
  <c r="W152" i="22"/>
  <c r="S152" i="22"/>
  <c r="Q152" i="22"/>
  <c r="U152" i="22"/>
  <c r="X152" i="22"/>
  <c r="AO36" i="34"/>
  <c r="AA36" i="34"/>
  <c r="AX36" i="34"/>
  <c r="W153" i="22"/>
  <c r="S153" i="22"/>
  <c r="Q153" i="22"/>
  <c r="U153" i="22"/>
  <c r="X153" i="22"/>
  <c r="AP36" i="34"/>
  <c r="AB36" i="34"/>
  <c r="AY36" i="34"/>
  <c r="W154" i="22"/>
  <c r="S154" i="22"/>
  <c r="Q154" i="22"/>
  <c r="U154" i="22"/>
  <c r="X154" i="22"/>
  <c r="AQ36" i="34"/>
  <c r="AC36" i="34"/>
  <c r="AZ36" i="34"/>
  <c r="W155" i="22"/>
  <c r="S155" i="22"/>
  <c r="Q155" i="22"/>
  <c r="U155" i="22"/>
  <c r="X155" i="22"/>
  <c r="AR36" i="34"/>
  <c r="AE36" i="34"/>
  <c r="BA36" i="34"/>
  <c r="BB36" i="34"/>
  <c r="BC36" i="34"/>
  <c r="AS36" i="34"/>
  <c r="AT36" i="34"/>
  <c r="AH36" i="34"/>
  <c r="AI36" i="34"/>
  <c r="AJ36" i="34"/>
  <c r="AK36" i="34"/>
  <c r="AD36" i="34"/>
  <c r="AF36" i="34"/>
  <c r="L36" i="34"/>
  <c r="M36" i="34"/>
  <c r="N36" i="34"/>
  <c r="O36" i="34"/>
  <c r="P36" i="34"/>
  <c r="C36" i="34"/>
  <c r="D36" i="34"/>
  <c r="Q36" i="34"/>
  <c r="B36" i="34"/>
  <c r="BP98" i="34"/>
  <c r="H69" i="24"/>
  <c r="I69" i="24"/>
  <c r="J69" i="24"/>
  <c r="I181" i="22"/>
  <c r="I185" i="22"/>
  <c r="K69" i="24"/>
  <c r="C187" i="22"/>
  <c r="L69" i="24"/>
  <c r="M69" i="24"/>
  <c r="N69" i="24"/>
  <c r="O69" i="24"/>
  <c r="H70" i="24"/>
  <c r="I70" i="24"/>
  <c r="J70" i="24"/>
  <c r="K70" i="24"/>
  <c r="L70" i="24"/>
  <c r="M70" i="24"/>
  <c r="N70" i="24"/>
  <c r="O70" i="24"/>
  <c r="H71" i="24"/>
  <c r="I71" i="24"/>
  <c r="J71" i="24"/>
  <c r="K71" i="24"/>
  <c r="L71" i="24"/>
  <c r="M71" i="24"/>
  <c r="N71" i="24"/>
  <c r="O71" i="24"/>
  <c r="H72" i="24"/>
  <c r="I72" i="24"/>
  <c r="J72" i="24"/>
  <c r="K72" i="24"/>
  <c r="L72" i="24"/>
  <c r="M72" i="24"/>
  <c r="N72" i="24"/>
  <c r="O72" i="24"/>
  <c r="H73" i="24"/>
  <c r="I73" i="24"/>
  <c r="J73" i="24"/>
  <c r="K73" i="24"/>
  <c r="L73" i="24"/>
  <c r="M73" i="24"/>
  <c r="N73" i="24"/>
  <c r="O73" i="24"/>
  <c r="H74" i="24"/>
  <c r="I74" i="24"/>
  <c r="J74" i="24"/>
  <c r="K74" i="24"/>
  <c r="L74" i="24"/>
  <c r="M74" i="24"/>
  <c r="N74" i="24"/>
  <c r="O74" i="24"/>
  <c r="H75" i="24"/>
  <c r="I75" i="24"/>
  <c r="J75" i="24"/>
  <c r="K75" i="24"/>
  <c r="L75" i="24"/>
  <c r="M75" i="24"/>
  <c r="N75" i="24"/>
  <c r="O75" i="24"/>
  <c r="H76" i="24"/>
  <c r="I76" i="24"/>
  <c r="J76" i="24"/>
  <c r="K76" i="24"/>
  <c r="L76" i="24"/>
  <c r="M76" i="24"/>
  <c r="N76" i="24"/>
  <c r="O76" i="24"/>
  <c r="I173" i="22"/>
  <c r="W170" i="22"/>
  <c r="S170" i="22"/>
  <c r="Q170" i="22"/>
  <c r="U170" i="22"/>
  <c r="X170" i="22"/>
  <c r="W171" i="22"/>
  <c r="S171" i="22"/>
  <c r="Q171" i="22"/>
  <c r="U171" i="22"/>
  <c r="X171" i="22"/>
  <c r="K173" i="22"/>
  <c r="W172" i="22"/>
  <c r="S172" i="22"/>
  <c r="Q172" i="22"/>
  <c r="U172" i="22"/>
  <c r="X172" i="22"/>
  <c r="W173" i="22"/>
  <c r="S173" i="22"/>
  <c r="Q173" i="22"/>
  <c r="U173" i="22"/>
  <c r="X173" i="22"/>
  <c r="W174" i="22"/>
  <c r="S174" i="22"/>
  <c r="Q174" i="22"/>
  <c r="U174" i="22"/>
  <c r="X174" i="22"/>
  <c r="W175" i="22"/>
  <c r="S175" i="22"/>
  <c r="Q175" i="22"/>
  <c r="U175" i="22"/>
  <c r="X175" i="22"/>
  <c r="H77" i="24"/>
  <c r="I77" i="24"/>
  <c r="J77" i="24"/>
  <c r="I201" i="22"/>
  <c r="I205" i="22"/>
  <c r="K77" i="24"/>
  <c r="C207" i="22"/>
  <c r="L77" i="24"/>
  <c r="M77" i="24"/>
  <c r="N77" i="24"/>
  <c r="O77" i="24"/>
  <c r="H78" i="24"/>
  <c r="I78" i="24"/>
  <c r="J78" i="24"/>
  <c r="K78" i="24"/>
  <c r="L78" i="24"/>
  <c r="M78" i="24"/>
  <c r="N78" i="24"/>
  <c r="O78" i="24"/>
  <c r="H79" i="24"/>
  <c r="I79" i="24"/>
  <c r="J79" i="24"/>
  <c r="K79" i="24"/>
  <c r="L79" i="24"/>
  <c r="M79" i="24"/>
  <c r="N79" i="24"/>
  <c r="O79" i="24"/>
  <c r="H80" i="24"/>
  <c r="I80" i="24"/>
  <c r="J80" i="24"/>
  <c r="K80" i="24"/>
  <c r="L80" i="24"/>
  <c r="M80" i="24"/>
  <c r="N80" i="24"/>
  <c r="O80" i="24"/>
  <c r="H81" i="24"/>
  <c r="I81" i="24"/>
  <c r="J81" i="24"/>
  <c r="K81" i="24"/>
  <c r="L81" i="24"/>
  <c r="M81" i="24"/>
  <c r="N81" i="24"/>
  <c r="O81" i="24"/>
  <c r="H82" i="24"/>
  <c r="I82" i="24"/>
  <c r="J82" i="24"/>
  <c r="K82" i="24"/>
  <c r="L82" i="24"/>
  <c r="M82" i="24"/>
  <c r="N82" i="24"/>
  <c r="O82" i="24"/>
  <c r="H83" i="24"/>
  <c r="I83" i="24"/>
  <c r="J83" i="24"/>
  <c r="K83" i="24"/>
  <c r="L83" i="24"/>
  <c r="M83" i="24"/>
  <c r="N83" i="24"/>
  <c r="O83" i="24"/>
  <c r="H84" i="24"/>
  <c r="I84" i="24"/>
  <c r="J84" i="24"/>
  <c r="K84" i="24"/>
  <c r="L84" i="24"/>
  <c r="M84" i="24"/>
  <c r="N84" i="24"/>
  <c r="O84" i="24"/>
  <c r="I193" i="22"/>
  <c r="W190" i="22"/>
  <c r="S190" i="22"/>
  <c r="Q190" i="22"/>
  <c r="U190" i="22"/>
  <c r="X190" i="22"/>
  <c r="W191" i="22"/>
  <c r="S191" i="22"/>
  <c r="Q191" i="22"/>
  <c r="U191" i="22"/>
  <c r="X191" i="22"/>
  <c r="K193" i="22"/>
  <c r="W192" i="22"/>
  <c r="S192" i="22"/>
  <c r="Q192" i="22"/>
  <c r="U192" i="22"/>
  <c r="X192" i="22"/>
  <c r="W193" i="22"/>
  <c r="S193" i="22"/>
  <c r="Q193" i="22"/>
  <c r="U193" i="22"/>
  <c r="X193" i="22"/>
  <c r="W194" i="22"/>
  <c r="S194" i="22"/>
  <c r="Q194" i="22"/>
  <c r="U194" i="22"/>
  <c r="X194" i="22"/>
  <c r="W195" i="22"/>
  <c r="S195" i="22"/>
  <c r="Q195" i="22"/>
  <c r="U195" i="22"/>
  <c r="X195" i="22"/>
  <c r="H85" i="24"/>
  <c r="I85" i="24"/>
  <c r="J85" i="24"/>
  <c r="I221" i="22"/>
  <c r="I225" i="22"/>
  <c r="K85" i="24"/>
  <c r="C227" i="22"/>
  <c r="L85" i="24"/>
  <c r="M85" i="24"/>
  <c r="N85" i="24"/>
  <c r="O85" i="24"/>
  <c r="H86" i="24"/>
  <c r="I86" i="24"/>
  <c r="J86" i="24"/>
  <c r="K86" i="24"/>
  <c r="L86" i="24"/>
  <c r="M86" i="24"/>
  <c r="N86" i="24"/>
  <c r="O86" i="24"/>
  <c r="H87" i="24"/>
  <c r="I87" i="24"/>
  <c r="J87" i="24"/>
  <c r="K87" i="24"/>
  <c r="L87" i="24"/>
  <c r="M87" i="24"/>
  <c r="N87" i="24"/>
  <c r="O87" i="24"/>
  <c r="H88" i="24"/>
  <c r="I88" i="24"/>
  <c r="J88" i="24"/>
  <c r="K88" i="24"/>
  <c r="L88" i="24"/>
  <c r="M88" i="24"/>
  <c r="N88" i="24"/>
  <c r="O88" i="24"/>
  <c r="H89" i="24"/>
  <c r="I89" i="24"/>
  <c r="J89" i="24"/>
  <c r="K89" i="24"/>
  <c r="L89" i="24"/>
  <c r="M89" i="24"/>
  <c r="N89" i="24"/>
  <c r="O89" i="24"/>
  <c r="H90" i="24"/>
  <c r="I90" i="24"/>
  <c r="J90" i="24"/>
  <c r="K90" i="24"/>
  <c r="L90" i="24"/>
  <c r="M90" i="24"/>
  <c r="N90" i="24"/>
  <c r="O90" i="24"/>
  <c r="H91" i="24"/>
  <c r="I91" i="24"/>
  <c r="J91" i="24"/>
  <c r="K91" i="24"/>
  <c r="L91" i="24"/>
  <c r="M91" i="24"/>
  <c r="N91" i="24"/>
  <c r="O91" i="24"/>
  <c r="H92" i="24"/>
  <c r="I92" i="24"/>
  <c r="J92" i="24"/>
  <c r="K92" i="24"/>
  <c r="L92" i="24"/>
  <c r="M92" i="24"/>
  <c r="N92" i="24"/>
  <c r="O92" i="24"/>
  <c r="I213" i="22"/>
  <c r="W210" i="22"/>
  <c r="S210" i="22"/>
  <c r="Q210" i="22"/>
  <c r="U210" i="22"/>
  <c r="X210" i="22"/>
  <c r="W211" i="22"/>
  <c r="S211" i="22"/>
  <c r="Q211" i="22"/>
  <c r="U211" i="22"/>
  <c r="X211" i="22"/>
  <c r="K213" i="22"/>
  <c r="W212" i="22"/>
  <c r="S212" i="22"/>
  <c r="Q212" i="22"/>
  <c r="U212" i="22"/>
  <c r="X212" i="22"/>
  <c r="W213" i="22"/>
  <c r="S213" i="22"/>
  <c r="Q213" i="22"/>
  <c r="U213" i="22"/>
  <c r="X213" i="22"/>
  <c r="W214" i="22"/>
  <c r="S214" i="22"/>
  <c r="Q214" i="22"/>
  <c r="U214" i="22"/>
  <c r="X214" i="22"/>
  <c r="W215" i="22"/>
  <c r="S215" i="22"/>
  <c r="Q215" i="22"/>
  <c r="U215" i="22"/>
  <c r="X215" i="22"/>
  <c r="H93" i="24"/>
  <c r="I93" i="24"/>
  <c r="J93" i="24"/>
  <c r="I241" i="22"/>
  <c r="I245" i="22"/>
  <c r="K93" i="24"/>
  <c r="C247" i="22"/>
  <c r="L93" i="24"/>
  <c r="M93" i="24"/>
  <c r="N93" i="24"/>
  <c r="O93" i="24"/>
  <c r="H94" i="24"/>
  <c r="I94" i="24"/>
  <c r="J94" i="24"/>
  <c r="K94" i="24"/>
  <c r="L94" i="24"/>
  <c r="M94" i="24"/>
  <c r="N94" i="24"/>
  <c r="O94" i="24"/>
  <c r="H95" i="24"/>
  <c r="I95" i="24"/>
  <c r="J95" i="24"/>
  <c r="K95" i="24"/>
  <c r="L95" i="24"/>
  <c r="M95" i="24"/>
  <c r="N95" i="24"/>
  <c r="O95" i="24"/>
  <c r="H96" i="24"/>
  <c r="I96" i="24"/>
  <c r="J96" i="24"/>
  <c r="K96" i="24"/>
  <c r="L96" i="24"/>
  <c r="M96" i="24"/>
  <c r="N96" i="24"/>
  <c r="O96" i="24"/>
  <c r="H97" i="24"/>
  <c r="I97" i="24"/>
  <c r="J97" i="24"/>
  <c r="K97" i="24"/>
  <c r="L97" i="24"/>
  <c r="M97" i="24"/>
  <c r="N97" i="24"/>
  <c r="O97" i="24"/>
  <c r="H98" i="24"/>
  <c r="I98" i="24"/>
  <c r="J98" i="24"/>
  <c r="K98" i="24"/>
  <c r="L98" i="24"/>
  <c r="M98" i="24"/>
  <c r="N98" i="24"/>
  <c r="O98" i="24"/>
  <c r="H99" i="24"/>
  <c r="I99" i="24"/>
  <c r="J99" i="24"/>
  <c r="K99" i="24"/>
  <c r="L99" i="24"/>
  <c r="M99" i="24"/>
  <c r="N99" i="24"/>
  <c r="O99" i="24"/>
  <c r="H100" i="24"/>
  <c r="I100" i="24"/>
  <c r="J100" i="24"/>
  <c r="K100" i="24"/>
  <c r="L100" i="24"/>
  <c r="M100" i="24"/>
  <c r="N100" i="24"/>
  <c r="O100" i="24"/>
  <c r="I233" i="22"/>
  <c r="W230" i="22"/>
  <c r="S230" i="22"/>
  <c r="Q230" i="22"/>
  <c r="U230" i="22"/>
  <c r="X230" i="22"/>
  <c r="W231" i="22"/>
  <c r="S231" i="22"/>
  <c r="Q231" i="22"/>
  <c r="U231" i="22"/>
  <c r="X231" i="22"/>
  <c r="K233" i="22"/>
  <c r="W232" i="22"/>
  <c r="S232" i="22"/>
  <c r="Q232" i="22"/>
  <c r="U232" i="22"/>
  <c r="X232" i="22"/>
  <c r="W233" i="22"/>
  <c r="S233" i="22"/>
  <c r="Q233" i="22"/>
  <c r="U233" i="22"/>
  <c r="X233" i="22"/>
  <c r="W234" i="22"/>
  <c r="S234" i="22"/>
  <c r="Q234" i="22"/>
  <c r="U234" i="22"/>
  <c r="X234" i="22"/>
  <c r="W235" i="22"/>
  <c r="S235" i="22"/>
  <c r="Q235" i="22"/>
  <c r="U235" i="22"/>
  <c r="X235" i="22"/>
  <c r="H101" i="24"/>
  <c r="I101" i="24"/>
  <c r="J101" i="24"/>
  <c r="I261" i="22"/>
  <c r="I265" i="22"/>
  <c r="K101" i="24"/>
  <c r="C267" i="22"/>
  <c r="L101" i="24"/>
  <c r="M101" i="24"/>
  <c r="N101" i="24"/>
  <c r="O101" i="24"/>
  <c r="H102" i="24"/>
  <c r="I102" i="24"/>
  <c r="J102" i="24"/>
  <c r="K102" i="24"/>
  <c r="L102" i="24"/>
  <c r="M102" i="24"/>
  <c r="N102" i="24"/>
  <c r="O102" i="24"/>
  <c r="H103" i="24"/>
  <c r="I103" i="24"/>
  <c r="J103" i="24"/>
  <c r="K103" i="24"/>
  <c r="L103" i="24"/>
  <c r="M103" i="24"/>
  <c r="N103" i="24"/>
  <c r="O103" i="24"/>
  <c r="H104" i="24"/>
  <c r="I104" i="24"/>
  <c r="J104" i="24"/>
  <c r="K104" i="24"/>
  <c r="L104" i="24"/>
  <c r="M104" i="24"/>
  <c r="N104" i="24"/>
  <c r="O104" i="24"/>
  <c r="H105" i="24"/>
  <c r="I105" i="24"/>
  <c r="J105" i="24"/>
  <c r="K105" i="24"/>
  <c r="L105" i="24"/>
  <c r="M105" i="24"/>
  <c r="N105" i="24"/>
  <c r="O105" i="24"/>
  <c r="H106" i="24"/>
  <c r="I106" i="24"/>
  <c r="J106" i="24"/>
  <c r="K106" i="24"/>
  <c r="L106" i="24"/>
  <c r="M106" i="24"/>
  <c r="N106" i="24"/>
  <c r="O106" i="24"/>
  <c r="H107" i="24"/>
  <c r="I107" i="24"/>
  <c r="J107" i="24"/>
  <c r="K107" i="24"/>
  <c r="L107" i="24"/>
  <c r="M107" i="24"/>
  <c r="N107" i="24"/>
  <c r="O107" i="24"/>
  <c r="H108" i="24"/>
  <c r="I108" i="24"/>
  <c r="J108" i="24"/>
  <c r="K108" i="24"/>
  <c r="L108" i="24"/>
  <c r="M108" i="24"/>
  <c r="N108" i="24"/>
  <c r="O108" i="24"/>
  <c r="I253" i="22"/>
  <c r="W250" i="22"/>
  <c r="S250" i="22"/>
  <c r="Q250" i="22"/>
  <c r="U250" i="22"/>
  <c r="X250" i="22"/>
  <c r="W251" i="22"/>
  <c r="S251" i="22"/>
  <c r="Q251" i="22"/>
  <c r="U251" i="22"/>
  <c r="X251" i="22"/>
  <c r="K253" i="22"/>
  <c r="W252" i="22"/>
  <c r="S252" i="22"/>
  <c r="Q252" i="22"/>
  <c r="U252" i="22"/>
  <c r="X252" i="22"/>
  <c r="W253" i="22"/>
  <c r="S253" i="22"/>
  <c r="Q253" i="22"/>
  <c r="U253" i="22"/>
  <c r="X253" i="22"/>
  <c r="W254" i="22"/>
  <c r="S254" i="22"/>
  <c r="Q254" i="22"/>
  <c r="U254" i="22"/>
  <c r="X254" i="22"/>
  <c r="W255" i="22"/>
  <c r="S255" i="22"/>
  <c r="Q255" i="22"/>
  <c r="U255" i="22"/>
  <c r="X255" i="22"/>
  <c r="H13" i="24"/>
  <c r="I13" i="24"/>
  <c r="J13" i="24"/>
  <c r="I41" i="22"/>
  <c r="I42" i="22"/>
  <c r="I43" i="22"/>
  <c r="I44" i="22"/>
  <c r="I45" i="22"/>
  <c r="K13" i="24"/>
  <c r="C47" i="22"/>
  <c r="L13" i="24"/>
  <c r="M13" i="24"/>
  <c r="N13" i="24"/>
  <c r="O13" i="24"/>
  <c r="BF30" i="34"/>
  <c r="H14" i="24"/>
  <c r="I14" i="24"/>
  <c r="J14" i="24"/>
  <c r="K14" i="24"/>
  <c r="L14" i="24"/>
  <c r="M14" i="24"/>
  <c r="N14" i="24"/>
  <c r="O14" i="24"/>
  <c r="BG30" i="34"/>
  <c r="H15" i="24"/>
  <c r="I15" i="24"/>
  <c r="J15" i="24"/>
  <c r="K15" i="24"/>
  <c r="L15" i="24"/>
  <c r="M15" i="24"/>
  <c r="N15" i="24"/>
  <c r="O15" i="24"/>
  <c r="BH30" i="34"/>
  <c r="H16" i="24"/>
  <c r="I16" i="24"/>
  <c r="J16" i="24"/>
  <c r="K16" i="24"/>
  <c r="L16" i="24"/>
  <c r="M16" i="24"/>
  <c r="N16" i="24"/>
  <c r="O16" i="24"/>
  <c r="BI30" i="34"/>
  <c r="H17" i="24"/>
  <c r="I17" i="24"/>
  <c r="J17" i="24"/>
  <c r="K17" i="24"/>
  <c r="L17" i="24"/>
  <c r="M17" i="24"/>
  <c r="N17" i="24"/>
  <c r="O17" i="24"/>
  <c r="BJ30" i="34"/>
  <c r="H18" i="24"/>
  <c r="I18" i="24"/>
  <c r="J18" i="24"/>
  <c r="K18" i="24"/>
  <c r="L18" i="24"/>
  <c r="M18" i="24"/>
  <c r="N18" i="24"/>
  <c r="O18" i="24"/>
  <c r="BK30" i="34"/>
  <c r="H19" i="24"/>
  <c r="I19" i="24"/>
  <c r="J19" i="24"/>
  <c r="K19" i="24"/>
  <c r="L19" i="24"/>
  <c r="M19" i="24"/>
  <c r="N19" i="24"/>
  <c r="O19" i="24"/>
  <c r="BL30" i="34"/>
  <c r="H20" i="24"/>
  <c r="I20" i="24"/>
  <c r="J20" i="24"/>
  <c r="K20" i="24"/>
  <c r="L20" i="24"/>
  <c r="M20" i="24"/>
  <c r="N20" i="24"/>
  <c r="O20" i="24"/>
  <c r="BM30" i="34"/>
  <c r="I33" i="22"/>
  <c r="W30" i="22"/>
  <c r="S30" i="22"/>
  <c r="Q30" i="22"/>
  <c r="U30" i="22"/>
  <c r="X30" i="22"/>
  <c r="AM30" i="34"/>
  <c r="R30" i="34"/>
  <c r="AV30" i="34"/>
  <c r="W31" i="22"/>
  <c r="S31" i="22"/>
  <c r="Q31" i="22"/>
  <c r="U31" i="22"/>
  <c r="X31" i="22"/>
  <c r="AN30" i="34"/>
  <c r="S30" i="34"/>
  <c r="AW30" i="34"/>
  <c r="K33" i="22"/>
  <c r="W32" i="22"/>
  <c r="S32" i="22"/>
  <c r="Q32" i="22"/>
  <c r="U32" i="22"/>
  <c r="X32" i="22"/>
  <c r="AO30" i="34"/>
  <c r="AA30" i="34"/>
  <c r="AX30" i="34"/>
  <c r="W33" i="22"/>
  <c r="S33" i="22"/>
  <c r="Q33" i="22"/>
  <c r="U33" i="22"/>
  <c r="X33" i="22"/>
  <c r="AP30" i="34"/>
  <c r="AB30" i="34"/>
  <c r="AY30" i="34"/>
  <c r="W34" i="22"/>
  <c r="S34" i="22"/>
  <c r="Q34" i="22"/>
  <c r="U34" i="22"/>
  <c r="X34" i="22"/>
  <c r="AQ30" i="34"/>
  <c r="AC30" i="34"/>
  <c r="AZ30" i="34"/>
  <c r="W35" i="22"/>
  <c r="S35" i="22"/>
  <c r="Q35" i="22"/>
  <c r="U35" i="22"/>
  <c r="X35" i="22"/>
  <c r="AR30" i="34"/>
  <c r="AE30" i="34"/>
  <c r="BA30" i="34"/>
  <c r="BB30" i="34"/>
  <c r="BC30" i="34"/>
  <c r="AS30" i="34"/>
  <c r="AT30" i="34"/>
  <c r="AH30" i="34"/>
  <c r="AI30" i="34"/>
  <c r="AJ30" i="34"/>
  <c r="AK30" i="34"/>
  <c r="AD30" i="34"/>
  <c r="AF30" i="34"/>
  <c r="L30" i="34"/>
  <c r="M30" i="34"/>
  <c r="N30" i="34"/>
  <c r="O30" i="34"/>
  <c r="P30" i="34"/>
  <c r="C30" i="34"/>
  <c r="D30" i="34"/>
  <c r="Q30" i="34"/>
  <c r="B30" i="34"/>
  <c r="BP92" i="34"/>
  <c r="H21" i="29"/>
  <c r="I21" i="29"/>
  <c r="J21" i="29"/>
  <c r="I61" i="27"/>
  <c r="I62" i="27"/>
  <c r="I63" i="27"/>
  <c r="I64" i="27"/>
  <c r="I65" i="27"/>
  <c r="K21" i="29"/>
  <c r="C67" i="27"/>
  <c r="L21" i="29"/>
  <c r="M21" i="29"/>
  <c r="N21" i="29"/>
  <c r="O21" i="29"/>
  <c r="BF17" i="34"/>
  <c r="H22" i="29"/>
  <c r="I22" i="29"/>
  <c r="J22" i="29"/>
  <c r="K22" i="29"/>
  <c r="L22" i="29"/>
  <c r="M22" i="29"/>
  <c r="N22" i="29"/>
  <c r="O22" i="29"/>
  <c r="BG17" i="34"/>
  <c r="H23" i="29"/>
  <c r="I23" i="29"/>
  <c r="J23" i="29"/>
  <c r="K23" i="29"/>
  <c r="L23" i="29"/>
  <c r="M23" i="29"/>
  <c r="N23" i="29"/>
  <c r="O23" i="29"/>
  <c r="BH17" i="34"/>
  <c r="H24" i="29"/>
  <c r="I24" i="29"/>
  <c r="J24" i="29"/>
  <c r="K24" i="29"/>
  <c r="L24" i="29"/>
  <c r="M24" i="29"/>
  <c r="N24" i="29"/>
  <c r="O24" i="29"/>
  <c r="BI17" i="34"/>
  <c r="H25" i="29"/>
  <c r="I25" i="29"/>
  <c r="J25" i="29"/>
  <c r="K25" i="29"/>
  <c r="L25" i="29"/>
  <c r="M25" i="29"/>
  <c r="N25" i="29"/>
  <c r="O25" i="29"/>
  <c r="BJ17" i="34"/>
  <c r="H26" i="29"/>
  <c r="I26" i="29"/>
  <c r="J26" i="29"/>
  <c r="K26" i="29"/>
  <c r="L26" i="29"/>
  <c r="M26" i="29"/>
  <c r="N26" i="29"/>
  <c r="O26" i="29"/>
  <c r="BK17" i="34"/>
  <c r="H27" i="29"/>
  <c r="I27" i="29"/>
  <c r="J27" i="29"/>
  <c r="K27" i="29"/>
  <c r="L27" i="29"/>
  <c r="M27" i="29"/>
  <c r="N27" i="29"/>
  <c r="O27" i="29"/>
  <c r="BL17" i="34"/>
  <c r="H28" i="29"/>
  <c r="I28" i="29"/>
  <c r="J28" i="29"/>
  <c r="K28" i="29"/>
  <c r="L28" i="29"/>
  <c r="M28" i="29"/>
  <c r="N28" i="29"/>
  <c r="O28" i="29"/>
  <c r="BM17" i="34"/>
  <c r="I53" i="27"/>
  <c r="W50" i="27"/>
  <c r="S50" i="27"/>
  <c r="Q50" i="27"/>
  <c r="U50" i="27"/>
  <c r="X50" i="27"/>
  <c r="AM17" i="34"/>
  <c r="R17" i="34"/>
  <c r="AV17" i="34"/>
  <c r="W51" i="27"/>
  <c r="S51" i="27"/>
  <c r="Q51" i="27"/>
  <c r="U51" i="27"/>
  <c r="X51" i="27"/>
  <c r="AN17" i="34"/>
  <c r="S17" i="34"/>
  <c r="AW17" i="34"/>
  <c r="K53" i="27"/>
  <c r="W52" i="27"/>
  <c r="S52" i="27"/>
  <c r="Q52" i="27"/>
  <c r="U52" i="27"/>
  <c r="X52" i="27"/>
  <c r="AO17" i="34"/>
  <c r="AA17" i="34"/>
  <c r="AX17" i="34"/>
  <c r="W53" i="27"/>
  <c r="S53" i="27"/>
  <c r="Q53" i="27"/>
  <c r="U53" i="27"/>
  <c r="X53" i="27"/>
  <c r="AP17" i="34"/>
  <c r="AB17" i="34"/>
  <c r="AY17" i="34"/>
  <c r="W54" i="27"/>
  <c r="S54" i="27"/>
  <c r="Q54" i="27"/>
  <c r="U54" i="27"/>
  <c r="X54" i="27"/>
  <c r="AQ17" i="34"/>
  <c r="AC17" i="34"/>
  <c r="AZ17" i="34"/>
  <c r="W55" i="27"/>
  <c r="S55" i="27"/>
  <c r="Q55" i="27"/>
  <c r="U55" i="27"/>
  <c r="X55" i="27"/>
  <c r="AR17" i="34"/>
  <c r="AE17" i="34"/>
  <c r="BA17" i="34"/>
  <c r="BB17" i="34"/>
  <c r="BC17" i="34"/>
  <c r="AS17" i="34"/>
  <c r="AT17" i="34"/>
  <c r="AH17" i="34"/>
  <c r="AI17" i="34"/>
  <c r="AJ17" i="34"/>
  <c r="AK17" i="34"/>
  <c r="AD17" i="34"/>
  <c r="AF17" i="34"/>
  <c r="L17" i="34"/>
  <c r="M17" i="34"/>
  <c r="N17" i="34"/>
  <c r="O17" i="34"/>
  <c r="P17" i="34"/>
  <c r="C17" i="34"/>
  <c r="D17" i="34"/>
  <c r="Q17" i="34"/>
  <c r="B17" i="34"/>
  <c r="BP79" i="34"/>
  <c r="H29" i="29"/>
  <c r="I29" i="29"/>
  <c r="J29" i="29"/>
  <c r="I81" i="27"/>
  <c r="I82" i="27"/>
  <c r="I83" i="27"/>
  <c r="I84" i="27"/>
  <c r="I85" i="27"/>
  <c r="K29" i="29"/>
  <c r="C87" i="27"/>
  <c r="L29" i="29"/>
  <c r="M29" i="29"/>
  <c r="N29" i="29"/>
  <c r="O29" i="29"/>
  <c r="BF18" i="34"/>
  <c r="H30" i="29"/>
  <c r="I30" i="29"/>
  <c r="J30" i="29"/>
  <c r="K30" i="29"/>
  <c r="L30" i="29"/>
  <c r="M30" i="29"/>
  <c r="N30" i="29"/>
  <c r="O30" i="29"/>
  <c r="BG18" i="34"/>
  <c r="H31" i="29"/>
  <c r="I31" i="29"/>
  <c r="J31" i="29"/>
  <c r="K31" i="29"/>
  <c r="L31" i="29"/>
  <c r="M31" i="29"/>
  <c r="N31" i="29"/>
  <c r="O31" i="29"/>
  <c r="BH18" i="34"/>
  <c r="H32" i="29"/>
  <c r="I32" i="29"/>
  <c r="J32" i="29"/>
  <c r="K32" i="29"/>
  <c r="L32" i="29"/>
  <c r="M32" i="29"/>
  <c r="N32" i="29"/>
  <c r="O32" i="29"/>
  <c r="BI18" i="34"/>
  <c r="H33" i="29"/>
  <c r="I33" i="29"/>
  <c r="J33" i="29"/>
  <c r="K33" i="29"/>
  <c r="L33" i="29"/>
  <c r="M33" i="29"/>
  <c r="N33" i="29"/>
  <c r="O33" i="29"/>
  <c r="BJ18" i="34"/>
  <c r="H34" i="29"/>
  <c r="I34" i="29"/>
  <c r="J34" i="29"/>
  <c r="K34" i="29"/>
  <c r="L34" i="29"/>
  <c r="M34" i="29"/>
  <c r="N34" i="29"/>
  <c r="O34" i="29"/>
  <c r="BK18" i="34"/>
  <c r="H35" i="29"/>
  <c r="I35" i="29"/>
  <c r="J35" i="29"/>
  <c r="K35" i="29"/>
  <c r="L35" i="29"/>
  <c r="M35" i="29"/>
  <c r="N35" i="29"/>
  <c r="O35" i="29"/>
  <c r="BL18" i="34"/>
  <c r="H36" i="29"/>
  <c r="I36" i="29"/>
  <c r="J36" i="29"/>
  <c r="K36" i="29"/>
  <c r="L36" i="29"/>
  <c r="M36" i="29"/>
  <c r="N36" i="29"/>
  <c r="O36" i="29"/>
  <c r="BM18" i="34"/>
  <c r="I73" i="27"/>
  <c r="W70" i="27"/>
  <c r="S70" i="27"/>
  <c r="Q70" i="27"/>
  <c r="U70" i="27"/>
  <c r="X70" i="27"/>
  <c r="AM18" i="34"/>
  <c r="R18" i="34"/>
  <c r="AV18" i="34"/>
  <c r="W71" i="27"/>
  <c r="S71" i="27"/>
  <c r="Q71" i="27"/>
  <c r="U71" i="27"/>
  <c r="X71" i="27"/>
  <c r="AN18" i="34"/>
  <c r="S18" i="34"/>
  <c r="AW18" i="34"/>
  <c r="K73" i="27"/>
  <c r="W72" i="27"/>
  <c r="S72" i="27"/>
  <c r="Q72" i="27"/>
  <c r="U72" i="27"/>
  <c r="X72" i="27"/>
  <c r="AO18" i="34"/>
  <c r="AA18" i="34"/>
  <c r="AX18" i="34"/>
  <c r="W73" i="27"/>
  <c r="S73" i="27"/>
  <c r="Q73" i="27"/>
  <c r="U73" i="27"/>
  <c r="X73" i="27"/>
  <c r="AP18" i="34"/>
  <c r="AB18" i="34"/>
  <c r="AY18" i="34"/>
  <c r="W74" i="27"/>
  <c r="S74" i="27"/>
  <c r="Q74" i="27"/>
  <c r="U74" i="27"/>
  <c r="X74" i="27"/>
  <c r="AQ18" i="34"/>
  <c r="AC18" i="34"/>
  <c r="AZ18" i="34"/>
  <c r="W75" i="27"/>
  <c r="S75" i="27"/>
  <c r="Q75" i="27"/>
  <c r="U75" i="27"/>
  <c r="X75" i="27"/>
  <c r="AR18" i="34"/>
  <c r="AE18" i="34"/>
  <c r="BA18" i="34"/>
  <c r="BB18" i="34"/>
  <c r="BC18" i="34"/>
  <c r="AS18" i="34"/>
  <c r="AT18" i="34"/>
  <c r="AH18" i="34"/>
  <c r="AI18" i="34"/>
  <c r="AJ18" i="34"/>
  <c r="AK18" i="34"/>
  <c r="AD18" i="34"/>
  <c r="AF18" i="34"/>
  <c r="L18" i="34"/>
  <c r="M18" i="34"/>
  <c r="N18" i="34"/>
  <c r="O18" i="34"/>
  <c r="P18" i="34"/>
  <c r="C18" i="34"/>
  <c r="D18" i="34"/>
  <c r="Q18" i="34"/>
  <c r="B18" i="34"/>
  <c r="BP80" i="34"/>
  <c r="H37" i="29"/>
  <c r="I37" i="29"/>
  <c r="J37" i="29"/>
  <c r="I101" i="27"/>
  <c r="I102" i="27"/>
  <c r="I103" i="27"/>
  <c r="I104" i="27"/>
  <c r="I105" i="27"/>
  <c r="K37" i="29"/>
  <c r="C107" i="27"/>
  <c r="L37" i="29"/>
  <c r="M37" i="29"/>
  <c r="N37" i="29"/>
  <c r="O37" i="29"/>
  <c r="BF19" i="34"/>
  <c r="H38" i="29"/>
  <c r="I38" i="29"/>
  <c r="J38" i="29"/>
  <c r="K38" i="29"/>
  <c r="L38" i="29"/>
  <c r="M38" i="29"/>
  <c r="N38" i="29"/>
  <c r="O38" i="29"/>
  <c r="BG19" i="34"/>
  <c r="H39" i="29"/>
  <c r="I39" i="29"/>
  <c r="J39" i="29"/>
  <c r="K39" i="29"/>
  <c r="L39" i="29"/>
  <c r="M39" i="29"/>
  <c r="N39" i="29"/>
  <c r="O39" i="29"/>
  <c r="BH19" i="34"/>
  <c r="H40" i="29"/>
  <c r="I40" i="29"/>
  <c r="J40" i="29"/>
  <c r="K40" i="29"/>
  <c r="L40" i="29"/>
  <c r="M40" i="29"/>
  <c r="N40" i="29"/>
  <c r="O40" i="29"/>
  <c r="BI19" i="34"/>
  <c r="H41" i="29"/>
  <c r="I41" i="29"/>
  <c r="J41" i="29"/>
  <c r="K41" i="29"/>
  <c r="L41" i="29"/>
  <c r="M41" i="29"/>
  <c r="N41" i="29"/>
  <c r="O41" i="29"/>
  <c r="BJ19" i="34"/>
  <c r="H42" i="29"/>
  <c r="I42" i="29"/>
  <c r="J42" i="29"/>
  <c r="K42" i="29"/>
  <c r="L42" i="29"/>
  <c r="M42" i="29"/>
  <c r="N42" i="29"/>
  <c r="O42" i="29"/>
  <c r="BK19" i="34"/>
  <c r="H43" i="29"/>
  <c r="I43" i="29"/>
  <c r="J43" i="29"/>
  <c r="K43" i="29"/>
  <c r="L43" i="29"/>
  <c r="M43" i="29"/>
  <c r="N43" i="29"/>
  <c r="O43" i="29"/>
  <c r="BL19" i="34"/>
  <c r="H44" i="29"/>
  <c r="I44" i="29"/>
  <c r="J44" i="29"/>
  <c r="K44" i="29"/>
  <c r="L44" i="29"/>
  <c r="M44" i="29"/>
  <c r="N44" i="29"/>
  <c r="O44" i="29"/>
  <c r="BM19" i="34"/>
  <c r="I93" i="27"/>
  <c r="W90" i="27"/>
  <c r="S90" i="27"/>
  <c r="Q90" i="27"/>
  <c r="U90" i="27"/>
  <c r="X90" i="27"/>
  <c r="AM19" i="34"/>
  <c r="R19" i="34"/>
  <c r="AV19" i="34"/>
  <c r="W91" i="27"/>
  <c r="S91" i="27"/>
  <c r="Q91" i="27"/>
  <c r="U91" i="27"/>
  <c r="X91" i="27"/>
  <c r="AN19" i="34"/>
  <c r="S19" i="34"/>
  <c r="AW19" i="34"/>
  <c r="K93" i="27"/>
  <c r="W92" i="27"/>
  <c r="S92" i="27"/>
  <c r="Q92" i="27"/>
  <c r="U92" i="27"/>
  <c r="X92" i="27"/>
  <c r="AO19" i="34"/>
  <c r="AA19" i="34"/>
  <c r="AX19" i="34"/>
  <c r="W93" i="27"/>
  <c r="S93" i="27"/>
  <c r="Q93" i="27"/>
  <c r="U93" i="27"/>
  <c r="X93" i="27"/>
  <c r="AP19" i="34"/>
  <c r="AB19" i="34"/>
  <c r="AY19" i="34"/>
  <c r="W94" i="27"/>
  <c r="S94" i="27"/>
  <c r="Q94" i="27"/>
  <c r="U94" i="27"/>
  <c r="X94" i="27"/>
  <c r="AQ19" i="34"/>
  <c r="AC19" i="34"/>
  <c r="AZ19" i="34"/>
  <c r="W95" i="27"/>
  <c r="S95" i="27"/>
  <c r="Q95" i="27"/>
  <c r="U95" i="27"/>
  <c r="X95" i="27"/>
  <c r="AR19" i="34"/>
  <c r="AE19" i="34"/>
  <c r="BA19" i="34"/>
  <c r="BB19" i="34"/>
  <c r="BC19" i="34"/>
  <c r="AS19" i="34"/>
  <c r="AT19" i="34"/>
  <c r="AH19" i="34"/>
  <c r="AI19" i="34"/>
  <c r="AJ19" i="34"/>
  <c r="AK19" i="34"/>
  <c r="AD19" i="34"/>
  <c r="AF19" i="34"/>
  <c r="L19" i="34"/>
  <c r="M19" i="34"/>
  <c r="N19" i="34"/>
  <c r="O19" i="34"/>
  <c r="P19" i="34"/>
  <c r="C19" i="34"/>
  <c r="D19" i="34"/>
  <c r="Q19" i="34"/>
  <c r="B19" i="34"/>
  <c r="BP81" i="34"/>
  <c r="H45" i="29"/>
  <c r="I45" i="29"/>
  <c r="J45" i="29"/>
  <c r="I121" i="27"/>
  <c r="I122" i="27"/>
  <c r="I123" i="27"/>
  <c r="I124" i="27"/>
  <c r="I125" i="27"/>
  <c r="K45" i="29"/>
  <c r="C127" i="27"/>
  <c r="L45" i="29"/>
  <c r="M45" i="29"/>
  <c r="N45" i="29"/>
  <c r="O45" i="29"/>
  <c r="BF20" i="34"/>
  <c r="H46" i="29"/>
  <c r="I46" i="29"/>
  <c r="J46" i="29"/>
  <c r="K46" i="29"/>
  <c r="L46" i="29"/>
  <c r="M46" i="29"/>
  <c r="N46" i="29"/>
  <c r="O46" i="29"/>
  <c r="BG20" i="34"/>
  <c r="H47" i="29"/>
  <c r="I47" i="29"/>
  <c r="J47" i="29"/>
  <c r="K47" i="29"/>
  <c r="L47" i="29"/>
  <c r="M47" i="29"/>
  <c r="N47" i="29"/>
  <c r="O47" i="29"/>
  <c r="BH20" i="34"/>
  <c r="H48" i="29"/>
  <c r="I48" i="29"/>
  <c r="J48" i="29"/>
  <c r="K48" i="29"/>
  <c r="L48" i="29"/>
  <c r="M48" i="29"/>
  <c r="N48" i="29"/>
  <c r="O48" i="29"/>
  <c r="BI20" i="34"/>
  <c r="H49" i="29"/>
  <c r="I49" i="29"/>
  <c r="J49" i="29"/>
  <c r="K49" i="29"/>
  <c r="L49" i="29"/>
  <c r="M49" i="29"/>
  <c r="N49" i="29"/>
  <c r="O49" i="29"/>
  <c r="BJ20" i="34"/>
  <c r="H50" i="29"/>
  <c r="I50" i="29"/>
  <c r="J50" i="29"/>
  <c r="K50" i="29"/>
  <c r="L50" i="29"/>
  <c r="M50" i="29"/>
  <c r="N50" i="29"/>
  <c r="O50" i="29"/>
  <c r="BK20" i="34"/>
  <c r="H51" i="29"/>
  <c r="I51" i="29"/>
  <c r="J51" i="29"/>
  <c r="K51" i="29"/>
  <c r="L51" i="29"/>
  <c r="M51" i="29"/>
  <c r="N51" i="29"/>
  <c r="O51" i="29"/>
  <c r="BL20" i="34"/>
  <c r="H52" i="29"/>
  <c r="I52" i="29"/>
  <c r="J52" i="29"/>
  <c r="K52" i="29"/>
  <c r="L52" i="29"/>
  <c r="M52" i="29"/>
  <c r="N52" i="29"/>
  <c r="O52" i="29"/>
  <c r="BM20" i="34"/>
  <c r="I113" i="27"/>
  <c r="W110" i="27"/>
  <c r="S110" i="27"/>
  <c r="Q110" i="27"/>
  <c r="U110" i="27"/>
  <c r="X110" i="27"/>
  <c r="AM20" i="34"/>
  <c r="R20" i="34"/>
  <c r="AV20" i="34"/>
  <c r="W111" i="27"/>
  <c r="S111" i="27"/>
  <c r="Q111" i="27"/>
  <c r="U111" i="27"/>
  <c r="X111" i="27"/>
  <c r="AN20" i="34"/>
  <c r="S20" i="34"/>
  <c r="AW20" i="34"/>
  <c r="K113" i="27"/>
  <c r="W112" i="27"/>
  <c r="S112" i="27"/>
  <c r="Q112" i="27"/>
  <c r="U112" i="27"/>
  <c r="X112" i="27"/>
  <c r="AO20" i="34"/>
  <c r="AA20" i="34"/>
  <c r="AX20" i="34"/>
  <c r="W113" i="27"/>
  <c r="S113" i="27"/>
  <c r="Q113" i="27"/>
  <c r="U113" i="27"/>
  <c r="X113" i="27"/>
  <c r="AP20" i="34"/>
  <c r="AB20" i="34"/>
  <c r="AY20" i="34"/>
  <c r="W114" i="27"/>
  <c r="S114" i="27"/>
  <c r="Q114" i="27"/>
  <c r="U114" i="27"/>
  <c r="X114" i="27"/>
  <c r="AQ20" i="34"/>
  <c r="AC20" i="34"/>
  <c r="AZ20" i="34"/>
  <c r="W115" i="27"/>
  <c r="S115" i="27"/>
  <c r="Q115" i="27"/>
  <c r="U115" i="27"/>
  <c r="X115" i="27"/>
  <c r="AR20" i="34"/>
  <c r="AE20" i="34"/>
  <c r="BA20" i="34"/>
  <c r="BB20" i="34"/>
  <c r="BC20" i="34"/>
  <c r="AS20" i="34"/>
  <c r="AT20" i="34"/>
  <c r="AH20" i="34"/>
  <c r="AI20" i="34"/>
  <c r="AJ20" i="34"/>
  <c r="AK20" i="34"/>
  <c r="AD20" i="34"/>
  <c r="AF20" i="34"/>
  <c r="L20" i="34"/>
  <c r="M20" i="34"/>
  <c r="N20" i="34"/>
  <c r="O20" i="34"/>
  <c r="P20" i="34"/>
  <c r="C20" i="34"/>
  <c r="D20" i="34"/>
  <c r="Q20" i="34"/>
  <c r="B20" i="34"/>
  <c r="BP82" i="34"/>
  <c r="H53" i="29"/>
  <c r="I53" i="29"/>
  <c r="J53" i="29"/>
  <c r="I141" i="27"/>
  <c r="I142" i="27"/>
  <c r="I143" i="27"/>
  <c r="I144" i="27"/>
  <c r="I145" i="27"/>
  <c r="K53" i="29"/>
  <c r="C147" i="27"/>
  <c r="L53" i="29"/>
  <c r="M53" i="29"/>
  <c r="N53" i="29"/>
  <c r="O53" i="29"/>
  <c r="BF21" i="34"/>
  <c r="H54" i="29"/>
  <c r="I54" i="29"/>
  <c r="J54" i="29"/>
  <c r="K54" i="29"/>
  <c r="L54" i="29"/>
  <c r="M54" i="29"/>
  <c r="N54" i="29"/>
  <c r="O54" i="29"/>
  <c r="BG21" i="34"/>
  <c r="H55" i="29"/>
  <c r="I55" i="29"/>
  <c r="J55" i="29"/>
  <c r="K55" i="29"/>
  <c r="L55" i="29"/>
  <c r="M55" i="29"/>
  <c r="N55" i="29"/>
  <c r="O55" i="29"/>
  <c r="BH21" i="34"/>
  <c r="H56" i="29"/>
  <c r="I56" i="29"/>
  <c r="J56" i="29"/>
  <c r="K56" i="29"/>
  <c r="L56" i="29"/>
  <c r="M56" i="29"/>
  <c r="N56" i="29"/>
  <c r="O56" i="29"/>
  <c r="BI21" i="34"/>
  <c r="H57" i="29"/>
  <c r="I57" i="29"/>
  <c r="J57" i="29"/>
  <c r="K57" i="29"/>
  <c r="L57" i="29"/>
  <c r="M57" i="29"/>
  <c r="N57" i="29"/>
  <c r="O57" i="29"/>
  <c r="BJ21" i="34"/>
  <c r="H58" i="29"/>
  <c r="I58" i="29"/>
  <c r="J58" i="29"/>
  <c r="K58" i="29"/>
  <c r="L58" i="29"/>
  <c r="M58" i="29"/>
  <c r="N58" i="29"/>
  <c r="O58" i="29"/>
  <c r="BK21" i="34"/>
  <c r="H59" i="29"/>
  <c r="I59" i="29"/>
  <c r="J59" i="29"/>
  <c r="K59" i="29"/>
  <c r="L59" i="29"/>
  <c r="M59" i="29"/>
  <c r="N59" i="29"/>
  <c r="O59" i="29"/>
  <c r="BL21" i="34"/>
  <c r="H60" i="29"/>
  <c r="I60" i="29"/>
  <c r="J60" i="29"/>
  <c r="K60" i="29"/>
  <c r="L60" i="29"/>
  <c r="M60" i="29"/>
  <c r="N60" i="29"/>
  <c r="O60" i="29"/>
  <c r="BM21" i="34"/>
  <c r="I133" i="27"/>
  <c r="W130" i="27"/>
  <c r="S130" i="27"/>
  <c r="Q130" i="27"/>
  <c r="U130" i="27"/>
  <c r="X130" i="27"/>
  <c r="AM21" i="34"/>
  <c r="R21" i="34"/>
  <c r="AV21" i="34"/>
  <c r="W131" i="27"/>
  <c r="S131" i="27"/>
  <c r="Q131" i="27"/>
  <c r="U131" i="27"/>
  <c r="X131" i="27"/>
  <c r="AN21" i="34"/>
  <c r="S21" i="34"/>
  <c r="AW21" i="34"/>
  <c r="K133" i="27"/>
  <c r="W132" i="27"/>
  <c r="S132" i="27"/>
  <c r="Q132" i="27"/>
  <c r="U132" i="27"/>
  <c r="X132" i="27"/>
  <c r="AO21" i="34"/>
  <c r="AA21" i="34"/>
  <c r="AX21" i="34"/>
  <c r="W133" i="27"/>
  <c r="S133" i="27"/>
  <c r="Q133" i="27"/>
  <c r="U133" i="27"/>
  <c r="X133" i="27"/>
  <c r="AP21" i="34"/>
  <c r="AB21" i="34"/>
  <c r="AY21" i="34"/>
  <c r="W134" i="27"/>
  <c r="S134" i="27"/>
  <c r="Q134" i="27"/>
  <c r="U134" i="27"/>
  <c r="X134" i="27"/>
  <c r="AQ21" i="34"/>
  <c r="AC21" i="34"/>
  <c r="AZ21" i="34"/>
  <c r="W135" i="27"/>
  <c r="S135" i="27"/>
  <c r="Q135" i="27"/>
  <c r="U135" i="27"/>
  <c r="X135" i="27"/>
  <c r="AR21" i="34"/>
  <c r="AE21" i="34"/>
  <c r="BA21" i="34"/>
  <c r="BB21" i="34"/>
  <c r="BC21" i="34"/>
  <c r="AS21" i="34"/>
  <c r="AT21" i="34"/>
  <c r="AH21" i="34"/>
  <c r="AI21" i="34"/>
  <c r="AJ21" i="34"/>
  <c r="AK21" i="34"/>
  <c r="AD21" i="34"/>
  <c r="AF21" i="34"/>
  <c r="L21" i="34"/>
  <c r="M21" i="34"/>
  <c r="N21" i="34"/>
  <c r="O21" i="34"/>
  <c r="P21" i="34"/>
  <c r="C21" i="34"/>
  <c r="D21" i="34"/>
  <c r="Q21" i="34"/>
  <c r="B21" i="34"/>
  <c r="BP83" i="34"/>
  <c r="H61" i="29"/>
  <c r="I61" i="29"/>
  <c r="J61" i="29"/>
  <c r="I161" i="27"/>
  <c r="I162" i="27"/>
  <c r="I163" i="27"/>
  <c r="I164" i="27"/>
  <c r="I165" i="27"/>
  <c r="K61" i="29"/>
  <c r="C167" i="27"/>
  <c r="L61" i="29"/>
  <c r="M61" i="29"/>
  <c r="N61" i="29"/>
  <c r="O61" i="29"/>
  <c r="BF22" i="34"/>
  <c r="H62" i="29"/>
  <c r="I62" i="29"/>
  <c r="J62" i="29"/>
  <c r="K62" i="29"/>
  <c r="L62" i="29"/>
  <c r="M62" i="29"/>
  <c r="N62" i="29"/>
  <c r="O62" i="29"/>
  <c r="BG22" i="34"/>
  <c r="H63" i="29"/>
  <c r="I63" i="29"/>
  <c r="J63" i="29"/>
  <c r="K63" i="29"/>
  <c r="L63" i="29"/>
  <c r="M63" i="29"/>
  <c r="N63" i="29"/>
  <c r="O63" i="29"/>
  <c r="BH22" i="34"/>
  <c r="H64" i="29"/>
  <c r="I64" i="29"/>
  <c r="J64" i="29"/>
  <c r="K64" i="29"/>
  <c r="L64" i="29"/>
  <c r="M64" i="29"/>
  <c r="N64" i="29"/>
  <c r="O64" i="29"/>
  <c r="BI22" i="34"/>
  <c r="H65" i="29"/>
  <c r="I65" i="29"/>
  <c r="J65" i="29"/>
  <c r="K65" i="29"/>
  <c r="L65" i="29"/>
  <c r="M65" i="29"/>
  <c r="N65" i="29"/>
  <c r="O65" i="29"/>
  <c r="BJ22" i="34"/>
  <c r="H66" i="29"/>
  <c r="I66" i="29"/>
  <c r="J66" i="29"/>
  <c r="K66" i="29"/>
  <c r="L66" i="29"/>
  <c r="M66" i="29"/>
  <c r="N66" i="29"/>
  <c r="O66" i="29"/>
  <c r="BK22" i="34"/>
  <c r="H67" i="29"/>
  <c r="I67" i="29"/>
  <c r="J67" i="29"/>
  <c r="K67" i="29"/>
  <c r="L67" i="29"/>
  <c r="M67" i="29"/>
  <c r="N67" i="29"/>
  <c r="O67" i="29"/>
  <c r="BL22" i="34"/>
  <c r="H68" i="29"/>
  <c r="I68" i="29"/>
  <c r="J68" i="29"/>
  <c r="K68" i="29"/>
  <c r="L68" i="29"/>
  <c r="M68" i="29"/>
  <c r="N68" i="29"/>
  <c r="O68" i="29"/>
  <c r="BM22" i="34"/>
  <c r="I153" i="27"/>
  <c r="W150" i="27"/>
  <c r="S150" i="27"/>
  <c r="Q150" i="27"/>
  <c r="U150" i="27"/>
  <c r="X150" i="27"/>
  <c r="AM22" i="34"/>
  <c r="R22" i="34"/>
  <c r="AV22" i="34"/>
  <c r="W151" i="27"/>
  <c r="S151" i="27"/>
  <c r="Q151" i="27"/>
  <c r="U151" i="27"/>
  <c r="X151" i="27"/>
  <c r="AN22" i="34"/>
  <c r="S22" i="34"/>
  <c r="AW22" i="34"/>
  <c r="K153" i="27"/>
  <c r="W152" i="27"/>
  <c r="S152" i="27"/>
  <c r="Q152" i="27"/>
  <c r="U152" i="27"/>
  <c r="X152" i="27"/>
  <c r="AO22" i="34"/>
  <c r="AA22" i="34"/>
  <c r="AX22" i="34"/>
  <c r="W153" i="27"/>
  <c r="S153" i="27"/>
  <c r="Q153" i="27"/>
  <c r="U153" i="27"/>
  <c r="X153" i="27"/>
  <c r="AP22" i="34"/>
  <c r="AB22" i="34"/>
  <c r="AY22" i="34"/>
  <c r="W154" i="27"/>
  <c r="S154" i="27"/>
  <c r="Q154" i="27"/>
  <c r="U154" i="27"/>
  <c r="X154" i="27"/>
  <c r="AQ22" i="34"/>
  <c r="AC22" i="34"/>
  <c r="AZ22" i="34"/>
  <c r="W155" i="27"/>
  <c r="S155" i="27"/>
  <c r="Q155" i="27"/>
  <c r="U155" i="27"/>
  <c r="X155" i="27"/>
  <c r="AR22" i="34"/>
  <c r="AE22" i="34"/>
  <c r="BA22" i="34"/>
  <c r="BB22" i="34"/>
  <c r="BC22" i="34"/>
  <c r="AS22" i="34"/>
  <c r="AT22" i="34"/>
  <c r="AH22" i="34"/>
  <c r="AI22" i="34"/>
  <c r="AJ22" i="34"/>
  <c r="AK22" i="34"/>
  <c r="AD22" i="34"/>
  <c r="AF22" i="34"/>
  <c r="L22" i="34"/>
  <c r="M22" i="34"/>
  <c r="N22" i="34"/>
  <c r="O22" i="34"/>
  <c r="P22" i="34"/>
  <c r="C22" i="34"/>
  <c r="D22" i="34"/>
  <c r="Q22" i="34"/>
  <c r="B22" i="34"/>
  <c r="BP84" i="34"/>
  <c r="H69" i="29"/>
  <c r="I69" i="29"/>
  <c r="J69" i="29"/>
  <c r="I181" i="27"/>
  <c r="I185" i="27"/>
  <c r="K69" i="29"/>
  <c r="C187" i="27"/>
  <c r="L69" i="29"/>
  <c r="M69" i="29"/>
  <c r="N69" i="29"/>
  <c r="O69" i="29"/>
  <c r="H70" i="29"/>
  <c r="I70" i="29"/>
  <c r="J70" i="29"/>
  <c r="K70" i="29"/>
  <c r="L70" i="29"/>
  <c r="M70" i="29"/>
  <c r="N70" i="29"/>
  <c r="O70" i="29"/>
  <c r="H71" i="29"/>
  <c r="I71" i="29"/>
  <c r="J71" i="29"/>
  <c r="K71" i="29"/>
  <c r="L71" i="29"/>
  <c r="M71" i="29"/>
  <c r="N71" i="29"/>
  <c r="O71" i="29"/>
  <c r="H72" i="29"/>
  <c r="I72" i="29"/>
  <c r="J72" i="29"/>
  <c r="K72" i="29"/>
  <c r="L72" i="29"/>
  <c r="M72" i="29"/>
  <c r="N72" i="29"/>
  <c r="O72" i="29"/>
  <c r="H73" i="29"/>
  <c r="I73" i="29"/>
  <c r="J73" i="29"/>
  <c r="K73" i="29"/>
  <c r="L73" i="29"/>
  <c r="M73" i="29"/>
  <c r="N73" i="29"/>
  <c r="O73" i="29"/>
  <c r="H74" i="29"/>
  <c r="I74" i="29"/>
  <c r="J74" i="29"/>
  <c r="K74" i="29"/>
  <c r="L74" i="29"/>
  <c r="M74" i="29"/>
  <c r="N74" i="29"/>
  <c r="O74" i="29"/>
  <c r="H75" i="29"/>
  <c r="I75" i="29"/>
  <c r="J75" i="29"/>
  <c r="K75" i="29"/>
  <c r="L75" i="29"/>
  <c r="M75" i="29"/>
  <c r="N75" i="29"/>
  <c r="O75" i="29"/>
  <c r="H76" i="29"/>
  <c r="I76" i="29"/>
  <c r="J76" i="29"/>
  <c r="K76" i="29"/>
  <c r="L76" i="29"/>
  <c r="M76" i="29"/>
  <c r="N76" i="29"/>
  <c r="O76" i="29"/>
  <c r="I173" i="27"/>
  <c r="W170" i="27"/>
  <c r="S170" i="27"/>
  <c r="Q170" i="27"/>
  <c r="U170" i="27"/>
  <c r="X170" i="27"/>
  <c r="W171" i="27"/>
  <c r="S171" i="27"/>
  <c r="Q171" i="27"/>
  <c r="U171" i="27"/>
  <c r="X171" i="27"/>
  <c r="K173" i="27"/>
  <c r="W172" i="27"/>
  <c r="S172" i="27"/>
  <c r="Q172" i="27"/>
  <c r="U172" i="27"/>
  <c r="X172" i="27"/>
  <c r="W173" i="27"/>
  <c r="S173" i="27"/>
  <c r="Q173" i="27"/>
  <c r="U173" i="27"/>
  <c r="X173" i="27"/>
  <c r="W174" i="27"/>
  <c r="S174" i="27"/>
  <c r="Q174" i="27"/>
  <c r="U174" i="27"/>
  <c r="X174" i="27"/>
  <c r="W175" i="27"/>
  <c r="S175" i="27"/>
  <c r="Q175" i="27"/>
  <c r="U175" i="27"/>
  <c r="X175" i="27"/>
  <c r="H77" i="29"/>
  <c r="I77" i="29"/>
  <c r="J77" i="29"/>
  <c r="I201" i="27"/>
  <c r="I205" i="27"/>
  <c r="K77" i="29"/>
  <c r="C207" i="27"/>
  <c r="L77" i="29"/>
  <c r="M77" i="29"/>
  <c r="N77" i="29"/>
  <c r="O77" i="29"/>
  <c r="H78" i="29"/>
  <c r="I78" i="29"/>
  <c r="J78" i="29"/>
  <c r="K78" i="29"/>
  <c r="L78" i="29"/>
  <c r="M78" i="29"/>
  <c r="N78" i="29"/>
  <c r="O78" i="29"/>
  <c r="H79" i="29"/>
  <c r="I79" i="29"/>
  <c r="J79" i="29"/>
  <c r="K79" i="29"/>
  <c r="L79" i="29"/>
  <c r="M79" i="29"/>
  <c r="N79" i="29"/>
  <c r="O79" i="29"/>
  <c r="H80" i="29"/>
  <c r="I80" i="29"/>
  <c r="J80" i="29"/>
  <c r="K80" i="29"/>
  <c r="L80" i="29"/>
  <c r="M80" i="29"/>
  <c r="N80" i="29"/>
  <c r="O80" i="29"/>
  <c r="H81" i="29"/>
  <c r="I81" i="29"/>
  <c r="J81" i="29"/>
  <c r="K81" i="29"/>
  <c r="L81" i="29"/>
  <c r="M81" i="29"/>
  <c r="N81" i="29"/>
  <c r="O81" i="29"/>
  <c r="H82" i="29"/>
  <c r="I82" i="29"/>
  <c r="J82" i="29"/>
  <c r="K82" i="29"/>
  <c r="L82" i="29"/>
  <c r="M82" i="29"/>
  <c r="N82" i="29"/>
  <c r="O82" i="29"/>
  <c r="H83" i="29"/>
  <c r="I83" i="29"/>
  <c r="J83" i="29"/>
  <c r="K83" i="29"/>
  <c r="L83" i="29"/>
  <c r="M83" i="29"/>
  <c r="N83" i="29"/>
  <c r="O83" i="29"/>
  <c r="H84" i="29"/>
  <c r="I84" i="29"/>
  <c r="J84" i="29"/>
  <c r="K84" i="29"/>
  <c r="L84" i="29"/>
  <c r="M84" i="29"/>
  <c r="N84" i="29"/>
  <c r="O84" i="29"/>
  <c r="I193" i="27"/>
  <c r="W190" i="27"/>
  <c r="S190" i="27"/>
  <c r="Q190" i="27"/>
  <c r="U190" i="27"/>
  <c r="X190" i="27"/>
  <c r="W191" i="27"/>
  <c r="S191" i="27"/>
  <c r="Q191" i="27"/>
  <c r="U191" i="27"/>
  <c r="X191" i="27"/>
  <c r="K193" i="27"/>
  <c r="W192" i="27"/>
  <c r="S192" i="27"/>
  <c r="Q192" i="27"/>
  <c r="U192" i="27"/>
  <c r="X192" i="27"/>
  <c r="W193" i="27"/>
  <c r="S193" i="27"/>
  <c r="Q193" i="27"/>
  <c r="U193" i="27"/>
  <c r="X193" i="27"/>
  <c r="W194" i="27"/>
  <c r="S194" i="27"/>
  <c r="Q194" i="27"/>
  <c r="U194" i="27"/>
  <c r="X194" i="27"/>
  <c r="W195" i="27"/>
  <c r="S195" i="27"/>
  <c r="Q195" i="27"/>
  <c r="U195" i="27"/>
  <c r="X195" i="27"/>
  <c r="H85" i="29"/>
  <c r="I85" i="29"/>
  <c r="J85" i="29"/>
  <c r="I221" i="27"/>
  <c r="I225" i="27"/>
  <c r="K85" i="29"/>
  <c r="C227" i="27"/>
  <c r="L85" i="29"/>
  <c r="M85" i="29"/>
  <c r="N85" i="29"/>
  <c r="O85" i="29"/>
  <c r="H86" i="29"/>
  <c r="I86" i="29"/>
  <c r="J86" i="29"/>
  <c r="K86" i="29"/>
  <c r="L86" i="29"/>
  <c r="M86" i="29"/>
  <c r="N86" i="29"/>
  <c r="O86" i="29"/>
  <c r="H87" i="29"/>
  <c r="I87" i="29"/>
  <c r="J87" i="29"/>
  <c r="K87" i="29"/>
  <c r="L87" i="29"/>
  <c r="M87" i="29"/>
  <c r="N87" i="29"/>
  <c r="O87" i="29"/>
  <c r="H88" i="29"/>
  <c r="I88" i="29"/>
  <c r="J88" i="29"/>
  <c r="K88" i="29"/>
  <c r="L88" i="29"/>
  <c r="M88" i="29"/>
  <c r="N88" i="29"/>
  <c r="O88" i="29"/>
  <c r="H89" i="29"/>
  <c r="I89" i="29"/>
  <c r="J89" i="29"/>
  <c r="K89" i="29"/>
  <c r="L89" i="29"/>
  <c r="M89" i="29"/>
  <c r="N89" i="29"/>
  <c r="O89" i="29"/>
  <c r="H90" i="29"/>
  <c r="I90" i="29"/>
  <c r="J90" i="29"/>
  <c r="K90" i="29"/>
  <c r="L90" i="29"/>
  <c r="M90" i="29"/>
  <c r="N90" i="29"/>
  <c r="O90" i="29"/>
  <c r="H91" i="29"/>
  <c r="I91" i="29"/>
  <c r="J91" i="29"/>
  <c r="K91" i="29"/>
  <c r="L91" i="29"/>
  <c r="M91" i="29"/>
  <c r="N91" i="29"/>
  <c r="O91" i="29"/>
  <c r="H92" i="29"/>
  <c r="I92" i="29"/>
  <c r="J92" i="29"/>
  <c r="K92" i="29"/>
  <c r="L92" i="29"/>
  <c r="M92" i="29"/>
  <c r="N92" i="29"/>
  <c r="O92" i="29"/>
  <c r="I213" i="27"/>
  <c r="W210" i="27"/>
  <c r="S210" i="27"/>
  <c r="Q210" i="27"/>
  <c r="U210" i="27"/>
  <c r="X210" i="27"/>
  <c r="W211" i="27"/>
  <c r="S211" i="27"/>
  <c r="Q211" i="27"/>
  <c r="U211" i="27"/>
  <c r="X211" i="27"/>
  <c r="K213" i="27"/>
  <c r="W212" i="27"/>
  <c r="S212" i="27"/>
  <c r="Q212" i="27"/>
  <c r="U212" i="27"/>
  <c r="X212" i="27"/>
  <c r="W213" i="27"/>
  <c r="S213" i="27"/>
  <c r="Q213" i="27"/>
  <c r="U213" i="27"/>
  <c r="X213" i="27"/>
  <c r="W214" i="27"/>
  <c r="S214" i="27"/>
  <c r="Q214" i="27"/>
  <c r="U214" i="27"/>
  <c r="X214" i="27"/>
  <c r="W215" i="27"/>
  <c r="S215" i="27"/>
  <c r="Q215" i="27"/>
  <c r="U215" i="27"/>
  <c r="X215" i="27"/>
  <c r="H93" i="29"/>
  <c r="I93" i="29"/>
  <c r="J93" i="29"/>
  <c r="I241" i="27"/>
  <c r="I245" i="27"/>
  <c r="K93" i="29"/>
  <c r="C247" i="27"/>
  <c r="L93" i="29"/>
  <c r="M93" i="29"/>
  <c r="N93" i="29"/>
  <c r="O93" i="29"/>
  <c r="H94" i="29"/>
  <c r="I94" i="29"/>
  <c r="J94" i="29"/>
  <c r="K94" i="29"/>
  <c r="L94" i="29"/>
  <c r="M94" i="29"/>
  <c r="N94" i="29"/>
  <c r="O94" i="29"/>
  <c r="H95" i="29"/>
  <c r="I95" i="29"/>
  <c r="J95" i="29"/>
  <c r="K95" i="29"/>
  <c r="L95" i="29"/>
  <c r="M95" i="29"/>
  <c r="N95" i="29"/>
  <c r="O95" i="29"/>
  <c r="H96" i="29"/>
  <c r="I96" i="29"/>
  <c r="J96" i="29"/>
  <c r="K96" i="29"/>
  <c r="L96" i="29"/>
  <c r="M96" i="29"/>
  <c r="N96" i="29"/>
  <c r="O96" i="29"/>
  <c r="H97" i="29"/>
  <c r="I97" i="29"/>
  <c r="J97" i="29"/>
  <c r="K97" i="29"/>
  <c r="L97" i="29"/>
  <c r="M97" i="29"/>
  <c r="N97" i="29"/>
  <c r="O97" i="29"/>
  <c r="H98" i="29"/>
  <c r="I98" i="29"/>
  <c r="J98" i="29"/>
  <c r="K98" i="29"/>
  <c r="L98" i="29"/>
  <c r="M98" i="29"/>
  <c r="N98" i="29"/>
  <c r="O98" i="29"/>
  <c r="H99" i="29"/>
  <c r="I99" i="29"/>
  <c r="J99" i="29"/>
  <c r="K99" i="29"/>
  <c r="L99" i="29"/>
  <c r="M99" i="29"/>
  <c r="N99" i="29"/>
  <c r="O99" i="29"/>
  <c r="H100" i="29"/>
  <c r="I100" i="29"/>
  <c r="J100" i="29"/>
  <c r="K100" i="29"/>
  <c r="L100" i="29"/>
  <c r="M100" i="29"/>
  <c r="N100" i="29"/>
  <c r="O100" i="29"/>
  <c r="I233" i="27"/>
  <c r="W230" i="27"/>
  <c r="S230" i="27"/>
  <c r="Q230" i="27"/>
  <c r="U230" i="27"/>
  <c r="X230" i="27"/>
  <c r="W231" i="27"/>
  <c r="S231" i="27"/>
  <c r="Q231" i="27"/>
  <c r="U231" i="27"/>
  <c r="X231" i="27"/>
  <c r="K233" i="27"/>
  <c r="W232" i="27"/>
  <c r="S232" i="27"/>
  <c r="Q232" i="27"/>
  <c r="U232" i="27"/>
  <c r="X232" i="27"/>
  <c r="W233" i="27"/>
  <c r="S233" i="27"/>
  <c r="Q233" i="27"/>
  <c r="U233" i="27"/>
  <c r="X233" i="27"/>
  <c r="W234" i="27"/>
  <c r="S234" i="27"/>
  <c r="Q234" i="27"/>
  <c r="U234" i="27"/>
  <c r="X234" i="27"/>
  <c r="W235" i="27"/>
  <c r="S235" i="27"/>
  <c r="Q235" i="27"/>
  <c r="U235" i="27"/>
  <c r="X235" i="27"/>
  <c r="H101" i="29"/>
  <c r="I101" i="29"/>
  <c r="J101" i="29"/>
  <c r="I261" i="27"/>
  <c r="I265" i="27"/>
  <c r="K101" i="29"/>
  <c r="C267" i="27"/>
  <c r="L101" i="29"/>
  <c r="M101" i="29"/>
  <c r="N101" i="29"/>
  <c r="O101" i="29"/>
  <c r="H102" i="29"/>
  <c r="I102" i="29"/>
  <c r="J102" i="29"/>
  <c r="K102" i="29"/>
  <c r="L102" i="29"/>
  <c r="M102" i="29"/>
  <c r="N102" i="29"/>
  <c r="O102" i="29"/>
  <c r="H103" i="29"/>
  <c r="I103" i="29"/>
  <c r="J103" i="29"/>
  <c r="K103" i="29"/>
  <c r="L103" i="29"/>
  <c r="M103" i="29"/>
  <c r="N103" i="29"/>
  <c r="O103" i="29"/>
  <c r="H104" i="29"/>
  <c r="I104" i="29"/>
  <c r="J104" i="29"/>
  <c r="K104" i="29"/>
  <c r="L104" i="29"/>
  <c r="M104" i="29"/>
  <c r="N104" i="29"/>
  <c r="O104" i="29"/>
  <c r="H105" i="29"/>
  <c r="I105" i="29"/>
  <c r="J105" i="29"/>
  <c r="K105" i="29"/>
  <c r="L105" i="29"/>
  <c r="M105" i="29"/>
  <c r="N105" i="29"/>
  <c r="O105" i="29"/>
  <c r="H106" i="29"/>
  <c r="I106" i="29"/>
  <c r="J106" i="29"/>
  <c r="K106" i="29"/>
  <c r="L106" i="29"/>
  <c r="M106" i="29"/>
  <c r="N106" i="29"/>
  <c r="O106" i="29"/>
  <c r="H107" i="29"/>
  <c r="I107" i="29"/>
  <c r="J107" i="29"/>
  <c r="K107" i="29"/>
  <c r="L107" i="29"/>
  <c r="M107" i="29"/>
  <c r="N107" i="29"/>
  <c r="O107" i="29"/>
  <c r="H108" i="29"/>
  <c r="I108" i="29"/>
  <c r="J108" i="29"/>
  <c r="K108" i="29"/>
  <c r="L108" i="29"/>
  <c r="M108" i="29"/>
  <c r="N108" i="29"/>
  <c r="O108" i="29"/>
  <c r="I253" i="27"/>
  <c r="W250" i="27"/>
  <c r="S250" i="27"/>
  <c r="Q250" i="27"/>
  <c r="U250" i="27"/>
  <c r="X250" i="27"/>
  <c r="W251" i="27"/>
  <c r="S251" i="27"/>
  <c r="Q251" i="27"/>
  <c r="U251" i="27"/>
  <c r="X251" i="27"/>
  <c r="K253" i="27"/>
  <c r="W252" i="27"/>
  <c r="S252" i="27"/>
  <c r="Q252" i="27"/>
  <c r="U252" i="27"/>
  <c r="X252" i="27"/>
  <c r="W253" i="27"/>
  <c r="S253" i="27"/>
  <c r="Q253" i="27"/>
  <c r="U253" i="27"/>
  <c r="X253" i="27"/>
  <c r="W254" i="27"/>
  <c r="S254" i="27"/>
  <c r="Q254" i="27"/>
  <c r="U254" i="27"/>
  <c r="X254" i="27"/>
  <c r="W255" i="27"/>
  <c r="S255" i="27"/>
  <c r="Q255" i="27"/>
  <c r="U255" i="27"/>
  <c r="X255" i="27"/>
  <c r="H13" i="29"/>
  <c r="I13" i="29"/>
  <c r="J13" i="29"/>
  <c r="I41" i="27"/>
  <c r="I42" i="27"/>
  <c r="I43" i="27"/>
  <c r="I44" i="27"/>
  <c r="I45" i="27"/>
  <c r="K13" i="29"/>
  <c r="C47" i="27"/>
  <c r="L13" i="29"/>
  <c r="M13" i="29"/>
  <c r="N13" i="29"/>
  <c r="O13" i="29"/>
  <c r="BF16" i="34"/>
  <c r="H14" i="29"/>
  <c r="I14" i="29"/>
  <c r="J14" i="29"/>
  <c r="K14" i="29"/>
  <c r="L14" i="29"/>
  <c r="M14" i="29"/>
  <c r="N14" i="29"/>
  <c r="O14" i="29"/>
  <c r="BG16" i="34"/>
  <c r="H15" i="29"/>
  <c r="I15" i="29"/>
  <c r="J15" i="29"/>
  <c r="K15" i="29"/>
  <c r="L15" i="29"/>
  <c r="M15" i="29"/>
  <c r="N15" i="29"/>
  <c r="O15" i="29"/>
  <c r="BH16" i="34"/>
  <c r="H16" i="29"/>
  <c r="I16" i="29"/>
  <c r="J16" i="29"/>
  <c r="K16" i="29"/>
  <c r="L16" i="29"/>
  <c r="M16" i="29"/>
  <c r="N16" i="29"/>
  <c r="O16" i="29"/>
  <c r="BI16" i="34"/>
  <c r="H17" i="29"/>
  <c r="I17" i="29"/>
  <c r="J17" i="29"/>
  <c r="K17" i="29"/>
  <c r="L17" i="29"/>
  <c r="M17" i="29"/>
  <c r="N17" i="29"/>
  <c r="O17" i="29"/>
  <c r="BJ16" i="34"/>
  <c r="H18" i="29"/>
  <c r="I18" i="29"/>
  <c r="J18" i="29"/>
  <c r="K18" i="29"/>
  <c r="L18" i="29"/>
  <c r="M18" i="29"/>
  <c r="N18" i="29"/>
  <c r="O18" i="29"/>
  <c r="BK16" i="34"/>
  <c r="H19" i="29"/>
  <c r="I19" i="29"/>
  <c r="J19" i="29"/>
  <c r="K19" i="29"/>
  <c r="L19" i="29"/>
  <c r="M19" i="29"/>
  <c r="N19" i="29"/>
  <c r="O19" i="29"/>
  <c r="BL16" i="34"/>
  <c r="H20" i="29"/>
  <c r="I20" i="29"/>
  <c r="J20" i="29"/>
  <c r="K20" i="29"/>
  <c r="L20" i="29"/>
  <c r="M20" i="29"/>
  <c r="N20" i="29"/>
  <c r="O20" i="29"/>
  <c r="BM16" i="34"/>
  <c r="I33" i="27"/>
  <c r="W30" i="27"/>
  <c r="S30" i="27"/>
  <c r="Q30" i="27"/>
  <c r="U30" i="27"/>
  <c r="X30" i="27"/>
  <c r="AM16" i="34"/>
  <c r="R16" i="34"/>
  <c r="AV16" i="34"/>
  <c r="W31" i="27"/>
  <c r="S31" i="27"/>
  <c r="Q31" i="27"/>
  <c r="U31" i="27"/>
  <c r="X31" i="27"/>
  <c r="AN16" i="34"/>
  <c r="S16" i="34"/>
  <c r="AW16" i="34"/>
  <c r="K33" i="27"/>
  <c r="W32" i="27"/>
  <c r="S32" i="27"/>
  <c r="Q32" i="27"/>
  <c r="U32" i="27"/>
  <c r="X32" i="27"/>
  <c r="AO16" i="34"/>
  <c r="AA16" i="34"/>
  <c r="AX16" i="34"/>
  <c r="W33" i="27"/>
  <c r="S33" i="27"/>
  <c r="Q33" i="27"/>
  <c r="U33" i="27"/>
  <c r="X33" i="27"/>
  <c r="AP16" i="34"/>
  <c r="AB16" i="34"/>
  <c r="AY16" i="34"/>
  <c r="W34" i="27"/>
  <c r="S34" i="27"/>
  <c r="Q34" i="27"/>
  <c r="U34" i="27"/>
  <c r="X34" i="27"/>
  <c r="AQ16" i="34"/>
  <c r="AC16" i="34"/>
  <c r="AZ16" i="34"/>
  <c r="W35" i="27"/>
  <c r="S35" i="27"/>
  <c r="Q35" i="27"/>
  <c r="U35" i="27"/>
  <c r="X35" i="27"/>
  <c r="AR16" i="34"/>
  <c r="AE16" i="34"/>
  <c r="BA16" i="34"/>
  <c r="BB16" i="34"/>
  <c r="BC16" i="34"/>
  <c r="AS16" i="34"/>
  <c r="AT16" i="34"/>
  <c r="AH16" i="34"/>
  <c r="AI16" i="34"/>
  <c r="AJ16" i="34"/>
  <c r="AK16" i="34"/>
  <c r="AD16" i="34"/>
  <c r="AF16" i="34"/>
  <c r="L16" i="34"/>
  <c r="M16" i="34"/>
  <c r="N16" i="34"/>
  <c r="O16" i="34"/>
  <c r="P16" i="34"/>
  <c r="C16" i="34"/>
  <c r="D16" i="34"/>
  <c r="Q16" i="34"/>
  <c r="B16" i="34"/>
  <c r="BP78" i="34"/>
  <c r="H21" i="12"/>
  <c r="I21" i="12"/>
  <c r="J21" i="12"/>
  <c r="I61" i="5"/>
  <c r="I62" i="5"/>
  <c r="I63" i="5"/>
  <c r="I64" i="5"/>
  <c r="I65" i="5"/>
  <c r="K21" i="12"/>
  <c r="C67" i="5"/>
  <c r="L21" i="12"/>
  <c r="M21" i="12"/>
  <c r="N21" i="12"/>
  <c r="O21" i="12"/>
  <c r="BF5" i="34"/>
  <c r="H22" i="12"/>
  <c r="I22" i="12"/>
  <c r="J22" i="12"/>
  <c r="K22" i="12"/>
  <c r="L22" i="12"/>
  <c r="M22" i="12"/>
  <c r="N22" i="12"/>
  <c r="O22" i="12"/>
  <c r="BG5" i="34"/>
  <c r="H23" i="12"/>
  <c r="I23" i="12"/>
  <c r="J23" i="12"/>
  <c r="K23" i="12"/>
  <c r="L23" i="12"/>
  <c r="M23" i="12"/>
  <c r="N23" i="12"/>
  <c r="O23" i="12"/>
  <c r="BH5" i="34"/>
  <c r="H24" i="12"/>
  <c r="I24" i="12"/>
  <c r="J24" i="12"/>
  <c r="K24" i="12"/>
  <c r="L24" i="12"/>
  <c r="M24" i="12"/>
  <c r="N24" i="12"/>
  <c r="O24" i="12"/>
  <c r="BI5" i="34"/>
  <c r="H25" i="12"/>
  <c r="I25" i="12"/>
  <c r="J25" i="12"/>
  <c r="K25" i="12"/>
  <c r="L25" i="12"/>
  <c r="M25" i="12"/>
  <c r="N25" i="12"/>
  <c r="O25" i="12"/>
  <c r="BJ5" i="34"/>
  <c r="H26" i="12"/>
  <c r="I26" i="12"/>
  <c r="J26" i="12"/>
  <c r="K26" i="12"/>
  <c r="L26" i="12"/>
  <c r="M26" i="12"/>
  <c r="N26" i="12"/>
  <c r="O26" i="12"/>
  <c r="BK5" i="34"/>
  <c r="H27" i="12"/>
  <c r="I27" i="12"/>
  <c r="J27" i="12"/>
  <c r="K27" i="12"/>
  <c r="L27" i="12"/>
  <c r="M27" i="12"/>
  <c r="N27" i="12"/>
  <c r="O27" i="12"/>
  <c r="BL5" i="34"/>
  <c r="H28" i="12"/>
  <c r="I28" i="12"/>
  <c r="J28" i="12"/>
  <c r="K28" i="12"/>
  <c r="L28" i="12"/>
  <c r="M28" i="12"/>
  <c r="N28" i="12"/>
  <c r="O28" i="12"/>
  <c r="BM5" i="34"/>
  <c r="I53" i="5"/>
  <c r="W50" i="5"/>
  <c r="S50" i="5"/>
  <c r="Q50" i="5"/>
  <c r="U50" i="5"/>
  <c r="X50" i="5"/>
  <c r="AM5" i="34"/>
  <c r="R5" i="34"/>
  <c r="AV5" i="34"/>
  <c r="W51" i="5"/>
  <c r="S51" i="5"/>
  <c r="Q51" i="5"/>
  <c r="U51" i="5"/>
  <c r="X51" i="5"/>
  <c r="AN5" i="34"/>
  <c r="S5" i="34"/>
  <c r="AW5" i="34"/>
  <c r="K53" i="5"/>
  <c r="W52" i="5"/>
  <c r="S52" i="5"/>
  <c r="Q52" i="5"/>
  <c r="U52" i="5"/>
  <c r="X52" i="5"/>
  <c r="AO5" i="34"/>
  <c r="AA5" i="34"/>
  <c r="AX5" i="34"/>
  <c r="W53" i="5"/>
  <c r="S53" i="5"/>
  <c r="Q53" i="5"/>
  <c r="U53" i="5"/>
  <c r="X53" i="5"/>
  <c r="AP5" i="34"/>
  <c r="AB5" i="34"/>
  <c r="AY5" i="34"/>
  <c r="W54" i="5"/>
  <c r="S54" i="5"/>
  <c r="Q54" i="5"/>
  <c r="U54" i="5"/>
  <c r="X54" i="5"/>
  <c r="AQ5" i="34"/>
  <c r="AC5" i="34"/>
  <c r="AZ5" i="34"/>
  <c r="W55" i="5"/>
  <c r="S55" i="5"/>
  <c r="Q55" i="5"/>
  <c r="U55" i="5"/>
  <c r="X55" i="5"/>
  <c r="AR5" i="34"/>
  <c r="AE5" i="34"/>
  <c r="BA5" i="34"/>
  <c r="BB5" i="34"/>
  <c r="BC5" i="34"/>
  <c r="AS5" i="34"/>
  <c r="AT5" i="34"/>
  <c r="AH5" i="34"/>
  <c r="AI5" i="34"/>
  <c r="AJ5" i="34"/>
  <c r="AK5" i="34"/>
  <c r="AD5" i="34"/>
  <c r="AF5" i="34"/>
  <c r="L5" i="34"/>
  <c r="M5" i="34"/>
  <c r="N5" i="34"/>
  <c r="O5" i="34"/>
  <c r="P5" i="34"/>
  <c r="C5" i="34"/>
  <c r="D5" i="34"/>
  <c r="Q5" i="34"/>
  <c r="B5" i="34"/>
  <c r="BP67" i="34"/>
  <c r="H29" i="12"/>
  <c r="I29" i="12"/>
  <c r="J29" i="12"/>
  <c r="I81" i="5"/>
  <c r="I82" i="5"/>
  <c r="I83" i="5"/>
  <c r="I84" i="5"/>
  <c r="I85" i="5"/>
  <c r="K29" i="12"/>
  <c r="C87" i="5"/>
  <c r="L29" i="12"/>
  <c r="M29" i="12"/>
  <c r="N29" i="12"/>
  <c r="O29" i="12"/>
  <c r="BF6" i="34"/>
  <c r="H30" i="12"/>
  <c r="I30" i="12"/>
  <c r="J30" i="12"/>
  <c r="K30" i="12"/>
  <c r="L30" i="12"/>
  <c r="M30" i="12"/>
  <c r="N30" i="12"/>
  <c r="O30" i="12"/>
  <c r="BG6" i="34"/>
  <c r="H31" i="12"/>
  <c r="I31" i="12"/>
  <c r="J31" i="12"/>
  <c r="K31" i="12"/>
  <c r="L31" i="12"/>
  <c r="M31" i="12"/>
  <c r="N31" i="12"/>
  <c r="O31" i="12"/>
  <c r="BH6" i="34"/>
  <c r="H32" i="12"/>
  <c r="I32" i="12"/>
  <c r="J32" i="12"/>
  <c r="K32" i="12"/>
  <c r="L32" i="12"/>
  <c r="M32" i="12"/>
  <c r="N32" i="12"/>
  <c r="O32" i="12"/>
  <c r="BI6" i="34"/>
  <c r="H33" i="12"/>
  <c r="I33" i="12"/>
  <c r="J33" i="12"/>
  <c r="K33" i="12"/>
  <c r="L33" i="12"/>
  <c r="M33" i="12"/>
  <c r="N33" i="12"/>
  <c r="O33" i="12"/>
  <c r="BJ6" i="34"/>
  <c r="H34" i="12"/>
  <c r="I34" i="12"/>
  <c r="J34" i="12"/>
  <c r="K34" i="12"/>
  <c r="L34" i="12"/>
  <c r="M34" i="12"/>
  <c r="N34" i="12"/>
  <c r="O34" i="12"/>
  <c r="BK6" i="34"/>
  <c r="H35" i="12"/>
  <c r="I35" i="12"/>
  <c r="J35" i="12"/>
  <c r="K35" i="12"/>
  <c r="L35" i="12"/>
  <c r="M35" i="12"/>
  <c r="N35" i="12"/>
  <c r="O35" i="12"/>
  <c r="BL6" i="34"/>
  <c r="H36" i="12"/>
  <c r="I36" i="12"/>
  <c r="J36" i="12"/>
  <c r="K36" i="12"/>
  <c r="L36" i="12"/>
  <c r="M36" i="12"/>
  <c r="N36" i="12"/>
  <c r="O36" i="12"/>
  <c r="BM6" i="34"/>
  <c r="I73" i="5"/>
  <c r="W70" i="5"/>
  <c r="S70" i="5"/>
  <c r="Q70" i="5"/>
  <c r="U70" i="5"/>
  <c r="X70" i="5"/>
  <c r="AM6" i="34"/>
  <c r="R6" i="34"/>
  <c r="AV6" i="34"/>
  <c r="W71" i="5"/>
  <c r="S71" i="5"/>
  <c r="Q71" i="5"/>
  <c r="U71" i="5"/>
  <c r="X71" i="5"/>
  <c r="AN6" i="34"/>
  <c r="S6" i="34"/>
  <c r="AW6" i="34"/>
  <c r="K73" i="5"/>
  <c r="W72" i="5"/>
  <c r="S72" i="5"/>
  <c r="Q72" i="5"/>
  <c r="U72" i="5"/>
  <c r="X72" i="5"/>
  <c r="AO6" i="34"/>
  <c r="AA6" i="34"/>
  <c r="AX6" i="34"/>
  <c r="W73" i="5"/>
  <c r="S73" i="5"/>
  <c r="Q73" i="5"/>
  <c r="U73" i="5"/>
  <c r="X73" i="5"/>
  <c r="AP6" i="34"/>
  <c r="AB6" i="34"/>
  <c r="AY6" i="34"/>
  <c r="W74" i="5"/>
  <c r="S74" i="5"/>
  <c r="Q74" i="5"/>
  <c r="U74" i="5"/>
  <c r="X74" i="5"/>
  <c r="AQ6" i="34"/>
  <c r="AC6" i="34"/>
  <c r="AZ6" i="34"/>
  <c r="W75" i="5"/>
  <c r="S75" i="5"/>
  <c r="Q75" i="5"/>
  <c r="U75" i="5"/>
  <c r="X75" i="5"/>
  <c r="AR6" i="34"/>
  <c r="AE6" i="34"/>
  <c r="BA6" i="34"/>
  <c r="BB6" i="34"/>
  <c r="BC6" i="34"/>
  <c r="AS6" i="34"/>
  <c r="AT6" i="34"/>
  <c r="AH6" i="34"/>
  <c r="AI6" i="34"/>
  <c r="AJ6" i="34"/>
  <c r="AK6" i="34"/>
  <c r="AD6" i="34"/>
  <c r="AF6" i="34"/>
  <c r="L6" i="34"/>
  <c r="M6" i="34"/>
  <c r="N6" i="34"/>
  <c r="O6" i="34"/>
  <c r="P6" i="34"/>
  <c r="C6" i="34"/>
  <c r="D6" i="34"/>
  <c r="Q6" i="34"/>
  <c r="B6" i="34"/>
  <c r="BP68" i="34"/>
  <c r="H37" i="12"/>
  <c r="I37" i="12"/>
  <c r="J37" i="12"/>
  <c r="I101" i="5"/>
  <c r="I102" i="5"/>
  <c r="I103" i="5"/>
  <c r="I104" i="5"/>
  <c r="I105" i="5"/>
  <c r="K37" i="12"/>
  <c r="C107" i="5"/>
  <c r="L37" i="12"/>
  <c r="M37" i="12"/>
  <c r="N37" i="12"/>
  <c r="O37" i="12"/>
  <c r="BF7" i="34"/>
  <c r="H38" i="12"/>
  <c r="I38" i="12"/>
  <c r="J38" i="12"/>
  <c r="K38" i="12"/>
  <c r="L38" i="12"/>
  <c r="M38" i="12"/>
  <c r="N38" i="12"/>
  <c r="O38" i="12"/>
  <c r="BG7" i="34"/>
  <c r="H39" i="12"/>
  <c r="I39" i="12"/>
  <c r="J39" i="12"/>
  <c r="K39" i="12"/>
  <c r="L39" i="12"/>
  <c r="M39" i="12"/>
  <c r="N39" i="12"/>
  <c r="O39" i="12"/>
  <c r="BH7" i="34"/>
  <c r="H40" i="12"/>
  <c r="I40" i="12"/>
  <c r="J40" i="12"/>
  <c r="K40" i="12"/>
  <c r="L40" i="12"/>
  <c r="M40" i="12"/>
  <c r="N40" i="12"/>
  <c r="O40" i="12"/>
  <c r="BI7" i="34"/>
  <c r="H41" i="12"/>
  <c r="I41" i="12"/>
  <c r="J41" i="12"/>
  <c r="K41" i="12"/>
  <c r="L41" i="12"/>
  <c r="M41" i="12"/>
  <c r="N41" i="12"/>
  <c r="O41" i="12"/>
  <c r="BJ7" i="34"/>
  <c r="H42" i="12"/>
  <c r="I42" i="12"/>
  <c r="J42" i="12"/>
  <c r="K42" i="12"/>
  <c r="L42" i="12"/>
  <c r="M42" i="12"/>
  <c r="N42" i="12"/>
  <c r="O42" i="12"/>
  <c r="BK7" i="34"/>
  <c r="H43" i="12"/>
  <c r="I43" i="12"/>
  <c r="J43" i="12"/>
  <c r="K43" i="12"/>
  <c r="L43" i="12"/>
  <c r="M43" i="12"/>
  <c r="N43" i="12"/>
  <c r="O43" i="12"/>
  <c r="BL7" i="34"/>
  <c r="H44" i="12"/>
  <c r="I44" i="12"/>
  <c r="J44" i="12"/>
  <c r="K44" i="12"/>
  <c r="L44" i="12"/>
  <c r="M44" i="12"/>
  <c r="N44" i="12"/>
  <c r="O44" i="12"/>
  <c r="BM7" i="34"/>
  <c r="I93" i="5"/>
  <c r="W90" i="5"/>
  <c r="S90" i="5"/>
  <c r="Q90" i="5"/>
  <c r="U90" i="5"/>
  <c r="X90" i="5"/>
  <c r="AM7" i="34"/>
  <c r="R7" i="34"/>
  <c r="AV7" i="34"/>
  <c r="W91" i="5"/>
  <c r="S91" i="5"/>
  <c r="Q91" i="5"/>
  <c r="U91" i="5"/>
  <c r="X91" i="5"/>
  <c r="AN7" i="34"/>
  <c r="S7" i="34"/>
  <c r="AW7" i="34"/>
  <c r="K93" i="5"/>
  <c r="W92" i="5"/>
  <c r="S92" i="5"/>
  <c r="Q92" i="5"/>
  <c r="U92" i="5"/>
  <c r="X92" i="5"/>
  <c r="AO7" i="34"/>
  <c r="AA7" i="34"/>
  <c r="AX7" i="34"/>
  <c r="W93" i="5"/>
  <c r="S93" i="5"/>
  <c r="Q93" i="5"/>
  <c r="U93" i="5"/>
  <c r="X93" i="5"/>
  <c r="AP7" i="34"/>
  <c r="AB7" i="34"/>
  <c r="AY7" i="34"/>
  <c r="W94" i="5"/>
  <c r="S94" i="5"/>
  <c r="Q94" i="5"/>
  <c r="U94" i="5"/>
  <c r="X94" i="5"/>
  <c r="AQ7" i="34"/>
  <c r="AC7" i="34"/>
  <c r="AZ7" i="34"/>
  <c r="W95" i="5"/>
  <c r="S95" i="5"/>
  <c r="Q95" i="5"/>
  <c r="U95" i="5"/>
  <c r="X95" i="5"/>
  <c r="AR7" i="34"/>
  <c r="AE7" i="34"/>
  <c r="BA7" i="34"/>
  <c r="BB7" i="34"/>
  <c r="BC7" i="34"/>
  <c r="AS7" i="34"/>
  <c r="AT7" i="34"/>
  <c r="AH7" i="34"/>
  <c r="AI7" i="34"/>
  <c r="AJ7" i="34"/>
  <c r="AK7" i="34"/>
  <c r="AD7" i="34"/>
  <c r="AF7" i="34"/>
  <c r="L7" i="34"/>
  <c r="M7" i="34"/>
  <c r="N7" i="34"/>
  <c r="O7" i="34"/>
  <c r="P7" i="34"/>
  <c r="C7" i="34"/>
  <c r="D7" i="34"/>
  <c r="Q7" i="34"/>
  <c r="B7" i="34"/>
  <c r="BP69" i="34"/>
  <c r="H45" i="12"/>
  <c r="I45" i="12"/>
  <c r="J45" i="12"/>
  <c r="I121" i="5"/>
  <c r="I122" i="5"/>
  <c r="I123" i="5"/>
  <c r="I124" i="5"/>
  <c r="I125" i="5"/>
  <c r="K45" i="12"/>
  <c r="C127" i="5"/>
  <c r="L45" i="12"/>
  <c r="M45" i="12"/>
  <c r="N45" i="12"/>
  <c r="O45" i="12"/>
  <c r="BF8" i="34"/>
  <c r="H46" i="12"/>
  <c r="I46" i="12"/>
  <c r="J46" i="12"/>
  <c r="K46" i="12"/>
  <c r="L46" i="12"/>
  <c r="M46" i="12"/>
  <c r="N46" i="12"/>
  <c r="O46" i="12"/>
  <c r="BG8" i="34"/>
  <c r="H47" i="12"/>
  <c r="I47" i="12"/>
  <c r="J47" i="12"/>
  <c r="K47" i="12"/>
  <c r="L47" i="12"/>
  <c r="M47" i="12"/>
  <c r="N47" i="12"/>
  <c r="O47" i="12"/>
  <c r="BH8" i="34"/>
  <c r="H48" i="12"/>
  <c r="I48" i="12"/>
  <c r="J48" i="12"/>
  <c r="K48" i="12"/>
  <c r="L48" i="12"/>
  <c r="M48" i="12"/>
  <c r="N48" i="12"/>
  <c r="O48" i="12"/>
  <c r="BI8" i="34"/>
  <c r="H49" i="12"/>
  <c r="I49" i="12"/>
  <c r="J49" i="12"/>
  <c r="K49" i="12"/>
  <c r="L49" i="12"/>
  <c r="M49" i="12"/>
  <c r="N49" i="12"/>
  <c r="O49" i="12"/>
  <c r="BJ8" i="34"/>
  <c r="H50" i="12"/>
  <c r="I50" i="12"/>
  <c r="J50" i="12"/>
  <c r="K50" i="12"/>
  <c r="L50" i="12"/>
  <c r="M50" i="12"/>
  <c r="N50" i="12"/>
  <c r="O50" i="12"/>
  <c r="BK8" i="34"/>
  <c r="H51" i="12"/>
  <c r="I51" i="12"/>
  <c r="J51" i="12"/>
  <c r="K51" i="12"/>
  <c r="L51" i="12"/>
  <c r="M51" i="12"/>
  <c r="N51" i="12"/>
  <c r="O51" i="12"/>
  <c r="BL8" i="34"/>
  <c r="H52" i="12"/>
  <c r="I52" i="12"/>
  <c r="J52" i="12"/>
  <c r="K52" i="12"/>
  <c r="L52" i="12"/>
  <c r="M52" i="12"/>
  <c r="N52" i="12"/>
  <c r="O52" i="12"/>
  <c r="BM8" i="34"/>
  <c r="I113" i="5"/>
  <c r="W110" i="5"/>
  <c r="S110" i="5"/>
  <c r="Q110" i="5"/>
  <c r="U110" i="5"/>
  <c r="X110" i="5"/>
  <c r="AM8" i="34"/>
  <c r="R8" i="34"/>
  <c r="AV8" i="34"/>
  <c r="W111" i="5"/>
  <c r="S111" i="5"/>
  <c r="Q111" i="5"/>
  <c r="U111" i="5"/>
  <c r="X111" i="5"/>
  <c r="AN8" i="34"/>
  <c r="S8" i="34"/>
  <c r="AW8" i="34"/>
  <c r="K113" i="5"/>
  <c r="W112" i="5"/>
  <c r="S112" i="5"/>
  <c r="Q112" i="5"/>
  <c r="U112" i="5"/>
  <c r="X112" i="5"/>
  <c r="AO8" i="34"/>
  <c r="AA8" i="34"/>
  <c r="AX8" i="34"/>
  <c r="W113" i="5"/>
  <c r="S113" i="5"/>
  <c r="Q113" i="5"/>
  <c r="U113" i="5"/>
  <c r="X113" i="5"/>
  <c r="AP8" i="34"/>
  <c r="AB8" i="34"/>
  <c r="AY8" i="34"/>
  <c r="W114" i="5"/>
  <c r="S114" i="5"/>
  <c r="Q114" i="5"/>
  <c r="U114" i="5"/>
  <c r="X114" i="5"/>
  <c r="AQ8" i="34"/>
  <c r="AC8" i="34"/>
  <c r="AZ8" i="34"/>
  <c r="W115" i="5"/>
  <c r="S115" i="5"/>
  <c r="Q115" i="5"/>
  <c r="U115" i="5"/>
  <c r="X115" i="5"/>
  <c r="AR8" i="34"/>
  <c r="AE8" i="34"/>
  <c r="BA8" i="34"/>
  <c r="BB8" i="34"/>
  <c r="BC8" i="34"/>
  <c r="AS8" i="34"/>
  <c r="AT8" i="34"/>
  <c r="AH8" i="34"/>
  <c r="AI8" i="34"/>
  <c r="AJ8" i="34"/>
  <c r="AK8" i="34"/>
  <c r="AD8" i="34"/>
  <c r="AF8" i="34"/>
  <c r="L8" i="34"/>
  <c r="M8" i="34"/>
  <c r="N8" i="34"/>
  <c r="O8" i="34"/>
  <c r="P8" i="34"/>
  <c r="C8" i="34"/>
  <c r="D8" i="34"/>
  <c r="Q8" i="34"/>
  <c r="B8" i="34"/>
  <c r="BP70" i="34"/>
  <c r="H53" i="12"/>
  <c r="I53" i="12"/>
  <c r="J53" i="12"/>
  <c r="I141" i="5"/>
  <c r="I142" i="5"/>
  <c r="I143" i="5"/>
  <c r="I144" i="5"/>
  <c r="I145" i="5"/>
  <c r="K53" i="12"/>
  <c r="C147" i="5"/>
  <c r="L53" i="12"/>
  <c r="M53" i="12"/>
  <c r="N53" i="12"/>
  <c r="O53" i="12"/>
  <c r="BF9" i="34"/>
  <c r="H54" i="12"/>
  <c r="I54" i="12"/>
  <c r="J54" i="12"/>
  <c r="K54" i="12"/>
  <c r="L54" i="12"/>
  <c r="M54" i="12"/>
  <c r="N54" i="12"/>
  <c r="O54" i="12"/>
  <c r="BG9" i="34"/>
  <c r="H55" i="12"/>
  <c r="I55" i="12"/>
  <c r="J55" i="12"/>
  <c r="K55" i="12"/>
  <c r="L55" i="12"/>
  <c r="M55" i="12"/>
  <c r="N55" i="12"/>
  <c r="O55" i="12"/>
  <c r="BH9" i="34"/>
  <c r="H56" i="12"/>
  <c r="I56" i="12"/>
  <c r="J56" i="12"/>
  <c r="K56" i="12"/>
  <c r="L56" i="12"/>
  <c r="M56" i="12"/>
  <c r="N56" i="12"/>
  <c r="O56" i="12"/>
  <c r="BI9" i="34"/>
  <c r="H57" i="12"/>
  <c r="I57" i="12"/>
  <c r="J57" i="12"/>
  <c r="K57" i="12"/>
  <c r="L57" i="12"/>
  <c r="M57" i="12"/>
  <c r="N57" i="12"/>
  <c r="O57" i="12"/>
  <c r="BJ9" i="34"/>
  <c r="H58" i="12"/>
  <c r="I58" i="12"/>
  <c r="J58" i="12"/>
  <c r="K58" i="12"/>
  <c r="L58" i="12"/>
  <c r="M58" i="12"/>
  <c r="N58" i="12"/>
  <c r="O58" i="12"/>
  <c r="BK9" i="34"/>
  <c r="H59" i="12"/>
  <c r="I59" i="12"/>
  <c r="J59" i="12"/>
  <c r="K59" i="12"/>
  <c r="L59" i="12"/>
  <c r="M59" i="12"/>
  <c r="N59" i="12"/>
  <c r="O59" i="12"/>
  <c r="BL9" i="34"/>
  <c r="H60" i="12"/>
  <c r="I60" i="12"/>
  <c r="J60" i="12"/>
  <c r="K60" i="12"/>
  <c r="L60" i="12"/>
  <c r="M60" i="12"/>
  <c r="N60" i="12"/>
  <c r="O60" i="12"/>
  <c r="BM9" i="34"/>
  <c r="I133" i="5"/>
  <c r="W130" i="5"/>
  <c r="S130" i="5"/>
  <c r="Q130" i="5"/>
  <c r="U130" i="5"/>
  <c r="X130" i="5"/>
  <c r="AM9" i="34"/>
  <c r="R9" i="34"/>
  <c r="AV9" i="34"/>
  <c r="W131" i="5"/>
  <c r="S131" i="5"/>
  <c r="Q131" i="5"/>
  <c r="U131" i="5"/>
  <c r="X131" i="5"/>
  <c r="AN9" i="34"/>
  <c r="S9" i="34"/>
  <c r="AW9" i="34"/>
  <c r="K133" i="5"/>
  <c r="W132" i="5"/>
  <c r="S132" i="5"/>
  <c r="Q132" i="5"/>
  <c r="U132" i="5"/>
  <c r="X132" i="5"/>
  <c r="AO9" i="34"/>
  <c r="AA9" i="34"/>
  <c r="AX9" i="34"/>
  <c r="W133" i="5"/>
  <c r="S133" i="5"/>
  <c r="Q133" i="5"/>
  <c r="U133" i="5"/>
  <c r="X133" i="5"/>
  <c r="AP9" i="34"/>
  <c r="AB9" i="34"/>
  <c r="AY9" i="34"/>
  <c r="W134" i="5"/>
  <c r="S134" i="5"/>
  <c r="Q134" i="5"/>
  <c r="U134" i="5"/>
  <c r="X134" i="5"/>
  <c r="AQ9" i="34"/>
  <c r="AC9" i="34"/>
  <c r="AZ9" i="34"/>
  <c r="W135" i="5"/>
  <c r="S135" i="5"/>
  <c r="Q135" i="5"/>
  <c r="U135" i="5"/>
  <c r="X135" i="5"/>
  <c r="AR9" i="34"/>
  <c r="AE9" i="34"/>
  <c r="BA9" i="34"/>
  <c r="BB9" i="34"/>
  <c r="BC9" i="34"/>
  <c r="AS9" i="34"/>
  <c r="AT9" i="34"/>
  <c r="AH9" i="34"/>
  <c r="AI9" i="34"/>
  <c r="AJ9" i="34"/>
  <c r="AK9" i="34"/>
  <c r="AD9" i="34"/>
  <c r="AF9" i="34"/>
  <c r="L9" i="34"/>
  <c r="M9" i="34"/>
  <c r="N9" i="34"/>
  <c r="O9" i="34"/>
  <c r="P9" i="34"/>
  <c r="C9" i="34"/>
  <c r="D9" i="34"/>
  <c r="Q9" i="34"/>
  <c r="B9" i="34"/>
  <c r="BP71" i="34"/>
  <c r="H61" i="12"/>
  <c r="I61" i="12"/>
  <c r="J61" i="12"/>
  <c r="I161" i="5"/>
  <c r="I165" i="5"/>
  <c r="K61" i="12"/>
  <c r="C167" i="5"/>
  <c r="L61" i="12"/>
  <c r="M61" i="12"/>
  <c r="N61" i="12"/>
  <c r="O61" i="12"/>
  <c r="H62" i="12"/>
  <c r="I62" i="12"/>
  <c r="J62" i="12"/>
  <c r="K62" i="12"/>
  <c r="L62" i="12"/>
  <c r="M62" i="12"/>
  <c r="N62" i="12"/>
  <c r="O62" i="12"/>
  <c r="H63" i="12"/>
  <c r="I63" i="12"/>
  <c r="J63" i="12"/>
  <c r="K63" i="12"/>
  <c r="L63" i="12"/>
  <c r="M63" i="12"/>
  <c r="N63" i="12"/>
  <c r="O63" i="12"/>
  <c r="H64" i="12"/>
  <c r="I64" i="12"/>
  <c r="J64" i="12"/>
  <c r="K64" i="12"/>
  <c r="L64" i="12"/>
  <c r="M64" i="12"/>
  <c r="N64" i="12"/>
  <c r="O64" i="12"/>
  <c r="H65" i="12"/>
  <c r="I65" i="12"/>
  <c r="J65" i="12"/>
  <c r="K65" i="12"/>
  <c r="L65" i="12"/>
  <c r="M65" i="12"/>
  <c r="N65" i="12"/>
  <c r="O65" i="12"/>
  <c r="H66" i="12"/>
  <c r="I66" i="12"/>
  <c r="J66" i="12"/>
  <c r="K66" i="12"/>
  <c r="L66" i="12"/>
  <c r="M66" i="12"/>
  <c r="N66" i="12"/>
  <c r="O66" i="12"/>
  <c r="H67" i="12"/>
  <c r="I67" i="12"/>
  <c r="J67" i="12"/>
  <c r="K67" i="12"/>
  <c r="L67" i="12"/>
  <c r="M67" i="12"/>
  <c r="N67" i="12"/>
  <c r="O67" i="12"/>
  <c r="H68" i="12"/>
  <c r="I68" i="12"/>
  <c r="J68" i="12"/>
  <c r="K68" i="12"/>
  <c r="L68" i="12"/>
  <c r="M68" i="12"/>
  <c r="N68" i="12"/>
  <c r="O68" i="12"/>
  <c r="I153" i="5"/>
  <c r="W150" i="5"/>
  <c r="S150" i="5"/>
  <c r="Q150" i="5"/>
  <c r="U150" i="5"/>
  <c r="X150" i="5"/>
  <c r="W151" i="5"/>
  <c r="S151" i="5"/>
  <c r="Q151" i="5"/>
  <c r="U151" i="5"/>
  <c r="X151" i="5"/>
  <c r="K153" i="5"/>
  <c r="W152" i="5"/>
  <c r="S152" i="5"/>
  <c r="Q152" i="5"/>
  <c r="U152" i="5"/>
  <c r="X152" i="5"/>
  <c r="W153" i="5"/>
  <c r="S153" i="5"/>
  <c r="Q153" i="5"/>
  <c r="U153" i="5"/>
  <c r="X153" i="5"/>
  <c r="W154" i="5"/>
  <c r="S154" i="5"/>
  <c r="Q154" i="5"/>
  <c r="U154" i="5"/>
  <c r="X154" i="5"/>
  <c r="W155" i="5"/>
  <c r="S155" i="5"/>
  <c r="Q155" i="5"/>
  <c r="U155" i="5"/>
  <c r="X155" i="5"/>
  <c r="H69" i="12"/>
  <c r="I69" i="12"/>
  <c r="J69" i="12"/>
  <c r="I181" i="5"/>
  <c r="I185" i="5"/>
  <c r="K69" i="12"/>
  <c r="C187" i="5"/>
  <c r="L69" i="12"/>
  <c r="M69" i="12"/>
  <c r="N69" i="12"/>
  <c r="O69" i="12"/>
  <c r="H70" i="12"/>
  <c r="I70" i="12"/>
  <c r="J70" i="12"/>
  <c r="K70" i="12"/>
  <c r="L70" i="12"/>
  <c r="M70" i="12"/>
  <c r="N70" i="12"/>
  <c r="O70" i="12"/>
  <c r="H71" i="12"/>
  <c r="I71" i="12"/>
  <c r="J71" i="12"/>
  <c r="K71" i="12"/>
  <c r="L71" i="12"/>
  <c r="M71" i="12"/>
  <c r="N71" i="12"/>
  <c r="O71" i="12"/>
  <c r="H72" i="12"/>
  <c r="I72" i="12"/>
  <c r="J72" i="12"/>
  <c r="K72" i="12"/>
  <c r="L72" i="12"/>
  <c r="M72" i="12"/>
  <c r="N72" i="12"/>
  <c r="O72" i="12"/>
  <c r="H73" i="12"/>
  <c r="I73" i="12"/>
  <c r="J73" i="12"/>
  <c r="K73" i="12"/>
  <c r="L73" i="12"/>
  <c r="M73" i="12"/>
  <c r="N73" i="12"/>
  <c r="O73" i="12"/>
  <c r="H74" i="12"/>
  <c r="I74" i="12"/>
  <c r="J74" i="12"/>
  <c r="K74" i="12"/>
  <c r="L74" i="12"/>
  <c r="M74" i="12"/>
  <c r="N74" i="12"/>
  <c r="O74" i="12"/>
  <c r="H75" i="12"/>
  <c r="I75" i="12"/>
  <c r="J75" i="12"/>
  <c r="K75" i="12"/>
  <c r="L75" i="12"/>
  <c r="M75" i="12"/>
  <c r="N75" i="12"/>
  <c r="O75" i="12"/>
  <c r="H76" i="12"/>
  <c r="I76" i="12"/>
  <c r="J76" i="12"/>
  <c r="K76" i="12"/>
  <c r="L76" i="12"/>
  <c r="M76" i="12"/>
  <c r="N76" i="12"/>
  <c r="O76" i="12"/>
  <c r="I173" i="5"/>
  <c r="W170" i="5"/>
  <c r="S170" i="5"/>
  <c r="Q170" i="5"/>
  <c r="U170" i="5"/>
  <c r="X170" i="5"/>
  <c r="W171" i="5"/>
  <c r="S171" i="5"/>
  <c r="Q171" i="5"/>
  <c r="U171" i="5"/>
  <c r="X171" i="5"/>
  <c r="K173" i="5"/>
  <c r="W172" i="5"/>
  <c r="S172" i="5"/>
  <c r="Q172" i="5"/>
  <c r="U172" i="5"/>
  <c r="X172" i="5"/>
  <c r="W173" i="5"/>
  <c r="S173" i="5"/>
  <c r="Q173" i="5"/>
  <c r="U173" i="5"/>
  <c r="X173" i="5"/>
  <c r="W174" i="5"/>
  <c r="S174" i="5"/>
  <c r="Q174" i="5"/>
  <c r="U174" i="5"/>
  <c r="X174" i="5"/>
  <c r="W175" i="5"/>
  <c r="S175" i="5"/>
  <c r="Q175" i="5"/>
  <c r="U175" i="5"/>
  <c r="X175" i="5"/>
  <c r="H77" i="12"/>
  <c r="I77" i="12"/>
  <c r="J77" i="12"/>
  <c r="I201" i="5"/>
  <c r="I205" i="5"/>
  <c r="K77" i="12"/>
  <c r="C207" i="5"/>
  <c r="L77" i="12"/>
  <c r="M77" i="12"/>
  <c r="N77" i="12"/>
  <c r="O77" i="12"/>
  <c r="H78" i="12"/>
  <c r="I78" i="12"/>
  <c r="J78" i="12"/>
  <c r="K78" i="12"/>
  <c r="L78" i="12"/>
  <c r="M78" i="12"/>
  <c r="N78" i="12"/>
  <c r="O78" i="12"/>
  <c r="H79" i="12"/>
  <c r="I79" i="12"/>
  <c r="J79" i="12"/>
  <c r="K79" i="12"/>
  <c r="L79" i="12"/>
  <c r="M79" i="12"/>
  <c r="N79" i="12"/>
  <c r="O79" i="12"/>
  <c r="H80" i="12"/>
  <c r="I80" i="12"/>
  <c r="J80" i="12"/>
  <c r="K80" i="12"/>
  <c r="L80" i="12"/>
  <c r="M80" i="12"/>
  <c r="N80" i="12"/>
  <c r="O80" i="12"/>
  <c r="H81" i="12"/>
  <c r="I81" i="12"/>
  <c r="J81" i="12"/>
  <c r="K81" i="12"/>
  <c r="L81" i="12"/>
  <c r="M81" i="12"/>
  <c r="N81" i="12"/>
  <c r="O81" i="12"/>
  <c r="H82" i="12"/>
  <c r="I82" i="12"/>
  <c r="J82" i="12"/>
  <c r="K82" i="12"/>
  <c r="L82" i="12"/>
  <c r="M82" i="12"/>
  <c r="N82" i="12"/>
  <c r="O82" i="12"/>
  <c r="H83" i="12"/>
  <c r="I83" i="12"/>
  <c r="J83" i="12"/>
  <c r="K83" i="12"/>
  <c r="L83" i="12"/>
  <c r="M83" i="12"/>
  <c r="N83" i="12"/>
  <c r="O83" i="12"/>
  <c r="H84" i="12"/>
  <c r="I84" i="12"/>
  <c r="J84" i="12"/>
  <c r="K84" i="12"/>
  <c r="L84" i="12"/>
  <c r="M84" i="12"/>
  <c r="N84" i="12"/>
  <c r="O84" i="12"/>
  <c r="I193" i="5"/>
  <c r="W190" i="5"/>
  <c r="S190" i="5"/>
  <c r="Q190" i="5"/>
  <c r="U190" i="5"/>
  <c r="X190" i="5"/>
  <c r="W191" i="5"/>
  <c r="S191" i="5"/>
  <c r="Q191" i="5"/>
  <c r="U191" i="5"/>
  <c r="X191" i="5"/>
  <c r="K193" i="5"/>
  <c r="W192" i="5"/>
  <c r="S192" i="5"/>
  <c r="Q192" i="5"/>
  <c r="U192" i="5"/>
  <c r="X192" i="5"/>
  <c r="W193" i="5"/>
  <c r="S193" i="5"/>
  <c r="Q193" i="5"/>
  <c r="U193" i="5"/>
  <c r="X193" i="5"/>
  <c r="W194" i="5"/>
  <c r="S194" i="5"/>
  <c r="Q194" i="5"/>
  <c r="U194" i="5"/>
  <c r="X194" i="5"/>
  <c r="W195" i="5"/>
  <c r="S195" i="5"/>
  <c r="Q195" i="5"/>
  <c r="U195" i="5"/>
  <c r="X195" i="5"/>
  <c r="H85" i="12"/>
  <c r="I85" i="12"/>
  <c r="J85" i="12"/>
  <c r="I221" i="5"/>
  <c r="I225" i="5"/>
  <c r="K85" i="12"/>
  <c r="C227" i="5"/>
  <c r="L85" i="12"/>
  <c r="M85" i="12"/>
  <c r="N85" i="12"/>
  <c r="O85" i="12"/>
  <c r="H86" i="12"/>
  <c r="I86" i="12"/>
  <c r="J86" i="12"/>
  <c r="K86" i="12"/>
  <c r="L86" i="12"/>
  <c r="M86" i="12"/>
  <c r="N86" i="12"/>
  <c r="O86" i="12"/>
  <c r="H87" i="12"/>
  <c r="I87" i="12"/>
  <c r="J87" i="12"/>
  <c r="K87" i="12"/>
  <c r="L87" i="12"/>
  <c r="M87" i="12"/>
  <c r="N87" i="12"/>
  <c r="O87" i="12"/>
  <c r="H88" i="12"/>
  <c r="I88" i="12"/>
  <c r="J88" i="12"/>
  <c r="K88" i="12"/>
  <c r="L88" i="12"/>
  <c r="M88" i="12"/>
  <c r="N88" i="12"/>
  <c r="O88" i="12"/>
  <c r="H89" i="12"/>
  <c r="I89" i="12"/>
  <c r="J89" i="12"/>
  <c r="K89" i="12"/>
  <c r="L89" i="12"/>
  <c r="M89" i="12"/>
  <c r="N89" i="12"/>
  <c r="O89" i="12"/>
  <c r="H90" i="12"/>
  <c r="I90" i="12"/>
  <c r="J90" i="12"/>
  <c r="K90" i="12"/>
  <c r="L90" i="12"/>
  <c r="M90" i="12"/>
  <c r="N90" i="12"/>
  <c r="O90" i="12"/>
  <c r="H91" i="12"/>
  <c r="I91" i="12"/>
  <c r="J91" i="12"/>
  <c r="K91" i="12"/>
  <c r="L91" i="12"/>
  <c r="M91" i="12"/>
  <c r="N91" i="12"/>
  <c r="O91" i="12"/>
  <c r="H92" i="12"/>
  <c r="I92" i="12"/>
  <c r="J92" i="12"/>
  <c r="K92" i="12"/>
  <c r="L92" i="12"/>
  <c r="M92" i="12"/>
  <c r="N92" i="12"/>
  <c r="O92" i="12"/>
  <c r="I213" i="5"/>
  <c r="W210" i="5"/>
  <c r="S210" i="5"/>
  <c r="Q210" i="5"/>
  <c r="U210" i="5"/>
  <c r="X210" i="5"/>
  <c r="W211" i="5"/>
  <c r="S211" i="5"/>
  <c r="Q211" i="5"/>
  <c r="U211" i="5"/>
  <c r="X211" i="5"/>
  <c r="K213" i="5"/>
  <c r="W212" i="5"/>
  <c r="S212" i="5"/>
  <c r="Q212" i="5"/>
  <c r="U212" i="5"/>
  <c r="X212" i="5"/>
  <c r="W213" i="5"/>
  <c r="S213" i="5"/>
  <c r="Q213" i="5"/>
  <c r="U213" i="5"/>
  <c r="X213" i="5"/>
  <c r="W214" i="5"/>
  <c r="S214" i="5"/>
  <c r="Q214" i="5"/>
  <c r="U214" i="5"/>
  <c r="X214" i="5"/>
  <c r="W215" i="5"/>
  <c r="S215" i="5"/>
  <c r="Q215" i="5"/>
  <c r="U215" i="5"/>
  <c r="X215" i="5"/>
  <c r="H93" i="12"/>
  <c r="I93" i="12"/>
  <c r="J93" i="12"/>
  <c r="I241" i="5"/>
  <c r="I245" i="5"/>
  <c r="K93" i="12"/>
  <c r="C247" i="5"/>
  <c r="L93" i="12"/>
  <c r="M93" i="12"/>
  <c r="N93" i="12"/>
  <c r="O93" i="12"/>
  <c r="H94" i="12"/>
  <c r="I94" i="12"/>
  <c r="J94" i="12"/>
  <c r="K94" i="12"/>
  <c r="L94" i="12"/>
  <c r="M94" i="12"/>
  <c r="N94" i="12"/>
  <c r="O94" i="12"/>
  <c r="H95" i="12"/>
  <c r="I95" i="12"/>
  <c r="J95" i="12"/>
  <c r="K95" i="12"/>
  <c r="L95" i="12"/>
  <c r="M95" i="12"/>
  <c r="N95" i="12"/>
  <c r="O95" i="12"/>
  <c r="H96" i="12"/>
  <c r="I96" i="12"/>
  <c r="J96" i="12"/>
  <c r="K96" i="12"/>
  <c r="L96" i="12"/>
  <c r="M96" i="12"/>
  <c r="N96" i="12"/>
  <c r="O96" i="12"/>
  <c r="H97" i="12"/>
  <c r="I97" i="12"/>
  <c r="J97" i="12"/>
  <c r="K97" i="12"/>
  <c r="L97" i="12"/>
  <c r="M97" i="12"/>
  <c r="N97" i="12"/>
  <c r="O97" i="12"/>
  <c r="H98" i="12"/>
  <c r="I98" i="12"/>
  <c r="J98" i="12"/>
  <c r="K98" i="12"/>
  <c r="L98" i="12"/>
  <c r="M98" i="12"/>
  <c r="N98" i="12"/>
  <c r="O98" i="12"/>
  <c r="H99" i="12"/>
  <c r="I99" i="12"/>
  <c r="J99" i="12"/>
  <c r="K99" i="12"/>
  <c r="L99" i="12"/>
  <c r="M99" i="12"/>
  <c r="N99" i="12"/>
  <c r="O99" i="12"/>
  <c r="H100" i="12"/>
  <c r="I100" i="12"/>
  <c r="J100" i="12"/>
  <c r="K100" i="12"/>
  <c r="L100" i="12"/>
  <c r="M100" i="12"/>
  <c r="N100" i="12"/>
  <c r="O100" i="12"/>
  <c r="I233" i="5"/>
  <c r="W230" i="5"/>
  <c r="S230" i="5"/>
  <c r="Q230" i="5"/>
  <c r="U230" i="5"/>
  <c r="X230" i="5"/>
  <c r="W231" i="5"/>
  <c r="S231" i="5"/>
  <c r="Q231" i="5"/>
  <c r="U231" i="5"/>
  <c r="X231" i="5"/>
  <c r="K233" i="5"/>
  <c r="W232" i="5"/>
  <c r="S232" i="5"/>
  <c r="Q232" i="5"/>
  <c r="U232" i="5"/>
  <c r="X232" i="5"/>
  <c r="W233" i="5"/>
  <c r="S233" i="5"/>
  <c r="Q233" i="5"/>
  <c r="U233" i="5"/>
  <c r="X233" i="5"/>
  <c r="W234" i="5"/>
  <c r="S234" i="5"/>
  <c r="Q234" i="5"/>
  <c r="U234" i="5"/>
  <c r="X234" i="5"/>
  <c r="W235" i="5"/>
  <c r="S235" i="5"/>
  <c r="Q235" i="5"/>
  <c r="U235" i="5"/>
  <c r="X235" i="5"/>
  <c r="H101" i="12"/>
  <c r="I101" i="12"/>
  <c r="J101" i="12"/>
  <c r="I261" i="5"/>
  <c r="I265" i="5"/>
  <c r="K101" i="12"/>
  <c r="C267" i="5"/>
  <c r="L101" i="12"/>
  <c r="M101" i="12"/>
  <c r="N101" i="12"/>
  <c r="O101" i="12"/>
  <c r="H102" i="12"/>
  <c r="I102" i="12"/>
  <c r="J102" i="12"/>
  <c r="K102" i="12"/>
  <c r="L102" i="12"/>
  <c r="M102" i="12"/>
  <c r="N102" i="12"/>
  <c r="O102" i="12"/>
  <c r="H103" i="12"/>
  <c r="I103" i="12"/>
  <c r="J103" i="12"/>
  <c r="K103" i="12"/>
  <c r="L103" i="12"/>
  <c r="M103" i="12"/>
  <c r="N103" i="12"/>
  <c r="O103" i="12"/>
  <c r="H104" i="12"/>
  <c r="I104" i="12"/>
  <c r="J104" i="12"/>
  <c r="K104" i="12"/>
  <c r="L104" i="12"/>
  <c r="M104" i="12"/>
  <c r="N104" i="12"/>
  <c r="O104" i="12"/>
  <c r="H105" i="12"/>
  <c r="I105" i="12"/>
  <c r="J105" i="12"/>
  <c r="K105" i="12"/>
  <c r="L105" i="12"/>
  <c r="M105" i="12"/>
  <c r="N105" i="12"/>
  <c r="O105" i="12"/>
  <c r="H106" i="12"/>
  <c r="I106" i="12"/>
  <c r="J106" i="12"/>
  <c r="K106" i="12"/>
  <c r="L106" i="12"/>
  <c r="M106" i="12"/>
  <c r="N106" i="12"/>
  <c r="O106" i="12"/>
  <c r="H107" i="12"/>
  <c r="I107" i="12"/>
  <c r="J107" i="12"/>
  <c r="K107" i="12"/>
  <c r="L107" i="12"/>
  <c r="M107" i="12"/>
  <c r="N107" i="12"/>
  <c r="O107" i="12"/>
  <c r="H108" i="12"/>
  <c r="I108" i="12"/>
  <c r="J108" i="12"/>
  <c r="K108" i="12"/>
  <c r="L108" i="12"/>
  <c r="M108" i="12"/>
  <c r="N108" i="12"/>
  <c r="O108" i="12"/>
  <c r="I253" i="5"/>
  <c r="W250" i="5"/>
  <c r="S250" i="5"/>
  <c r="Q250" i="5"/>
  <c r="U250" i="5"/>
  <c r="X250" i="5"/>
  <c r="W251" i="5"/>
  <c r="S251" i="5"/>
  <c r="Q251" i="5"/>
  <c r="U251" i="5"/>
  <c r="X251" i="5"/>
  <c r="K253" i="5"/>
  <c r="W252" i="5"/>
  <c r="S252" i="5"/>
  <c r="Q252" i="5"/>
  <c r="U252" i="5"/>
  <c r="X252" i="5"/>
  <c r="W253" i="5"/>
  <c r="S253" i="5"/>
  <c r="Q253" i="5"/>
  <c r="U253" i="5"/>
  <c r="X253" i="5"/>
  <c r="W254" i="5"/>
  <c r="S254" i="5"/>
  <c r="Q254" i="5"/>
  <c r="U254" i="5"/>
  <c r="X254" i="5"/>
  <c r="W255" i="5"/>
  <c r="S255" i="5"/>
  <c r="Q255" i="5"/>
  <c r="U255" i="5"/>
  <c r="X255" i="5"/>
  <c r="H13" i="12"/>
  <c r="I13" i="12"/>
  <c r="J13" i="12"/>
  <c r="I41" i="5"/>
  <c r="I42" i="5"/>
  <c r="I43" i="5"/>
  <c r="I44" i="5"/>
  <c r="I45" i="5"/>
  <c r="K13" i="12"/>
  <c r="C47" i="5"/>
  <c r="L13" i="12"/>
  <c r="M13" i="12"/>
  <c r="N13" i="12"/>
  <c r="O13" i="12"/>
  <c r="BF4" i="34"/>
  <c r="H14" i="12"/>
  <c r="I14" i="12"/>
  <c r="J14" i="12"/>
  <c r="K14" i="12"/>
  <c r="L14" i="12"/>
  <c r="M14" i="12"/>
  <c r="N14" i="12"/>
  <c r="O14" i="12"/>
  <c r="BG4" i="34"/>
  <c r="H15" i="12"/>
  <c r="I15" i="12"/>
  <c r="J15" i="12"/>
  <c r="K15" i="12"/>
  <c r="L15" i="12"/>
  <c r="M15" i="12"/>
  <c r="N15" i="12"/>
  <c r="O15" i="12"/>
  <c r="BH4" i="34"/>
  <c r="H16" i="12"/>
  <c r="I16" i="12"/>
  <c r="J16" i="12"/>
  <c r="K16" i="12"/>
  <c r="L16" i="12"/>
  <c r="M16" i="12"/>
  <c r="N16" i="12"/>
  <c r="O16" i="12"/>
  <c r="BI4" i="34"/>
  <c r="H17" i="12"/>
  <c r="I17" i="12"/>
  <c r="J17" i="12"/>
  <c r="K17" i="12"/>
  <c r="L17" i="12"/>
  <c r="M17" i="12"/>
  <c r="N17" i="12"/>
  <c r="O17" i="12"/>
  <c r="BJ4" i="34"/>
  <c r="H18" i="12"/>
  <c r="I18" i="12"/>
  <c r="J18" i="12"/>
  <c r="K18" i="12"/>
  <c r="L18" i="12"/>
  <c r="M18" i="12"/>
  <c r="N18" i="12"/>
  <c r="O18" i="12"/>
  <c r="BK4" i="34"/>
  <c r="H19" i="12"/>
  <c r="I19" i="12"/>
  <c r="J19" i="12"/>
  <c r="K19" i="12"/>
  <c r="L19" i="12"/>
  <c r="M19" i="12"/>
  <c r="N19" i="12"/>
  <c r="O19" i="12"/>
  <c r="BL4" i="34"/>
  <c r="H20" i="12"/>
  <c r="I20" i="12"/>
  <c r="J20" i="12"/>
  <c r="K20" i="12"/>
  <c r="L20" i="12"/>
  <c r="M20" i="12"/>
  <c r="N20" i="12"/>
  <c r="O20" i="12"/>
  <c r="BM4" i="34"/>
  <c r="I33" i="5"/>
  <c r="W30" i="5"/>
  <c r="S30" i="5"/>
  <c r="Q30" i="5"/>
  <c r="U30" i="5"/>
  <c r="X30" i="5"/>
  <c r="AM4" i="34"/>
  <c r="R4" i="34"/>
  <c r="AV4" i="34"/>
  <c r="W31" i="5"/>
  <c r="S31" i="5"/>
  <c r="Q31" i="5"/>
  <c r="U31" i="5"/>
  <c r="X31" i="5"/>
  <c r="AN4" i="34"/>
  <c r="S4" i="34"/>
  <c r="AW4" i="34"/>
  <c r="K33" i="5"/>
  <c r="W32" i="5"/>
  <c r="S32" i="5"/>
  <c r="Q32" i="5"/>
  <c r="U32" i="5"/>
  <c r="X32" i="5"/>
  <c r="AO4" i="34"/>
  <c r="AA4" i="34"/>
  <c r="AX4" i="34"/>
  <c r="W33" i="5"/>
  <c r="S33" i="5"/>
  <c r="Q33" i="5"/>
  <c r="U33" i="5"/>
  <c r="X33" i="5"/>
  <c r="AP4" i="34"/>
  <c r="AB4" i="34"/>
  <c r="AY4" i="34"/>
  <c r="W34" i="5"/>
  <c r="S34" i="5"/>
  <c r="Q34" i="5"/>
  <c r="U34" i="5"/>
  <c r="X34" i="5"/>
  <c r="AQ4" i="34"/>
  <c r="AC4" i="34"/>
  <c r="AZ4" i="34"/>
  <c r="W35" i="5"/>
  <c r="S35" i="5"/>
  <c r="Q35" i="5"/>
  <c r="U35" i="5"/>
  <c r="X35" i="5"/>
  <c r="AR4" i="34"/>
  <c r="AE4" i="34"/>
  <c r="BA4" i="34"/>
  <c r="BB4" i="34"/>
  <c r="BC4" i="34"/>
  <c r="AS4" i="34"/>
  <c r="AT4" i="34"/>
  <c r="AH4" i="34"/>
  <c r="AI4" i="34"/>
  <c r="AJ4" i="34"/>
  <c r="AK4" i="34"/>
  <c r="AD4" i="34"/>
  <c r="AF4" i="34"/>
  <c r="L4" i="34"/>
  <c r="M4" i="34"/>
  <c r="N4" i="34"/>
  <c r="O4" i="34"/>
  <c r="P4" i="34"/>
  <c r="C4" i="34"/>
  <c r="D4" i="34"/>
  <c r="Q4" i="34"/>
  <c r="B4" i="34"/>
  <c r="BP66" i="34"/>
  <c r="BF37" i="34"/>
  <c r="BF38" i="34"/>
  <c r="BF93" i="34"/>
  <c r="BG37" i="34"/>
  <c r="BG38" i="34"/>
  <c r="BG93" i="34"/>
  <c r="BH37" i="34"/>
  <c r="BH38" i="34"/>
  <c r="BH93" i="34"/>
  <c r="BI37" i="34"/>
  <c r="BI38" i="34"/>
  <c r="BJ37" i="34"/>
  <c r="BJ38" i="34"/>
  <c r="BJ93" i="34"/>
  <c r="BK37" i="34"/>
  <c r="BK38" i="34"/>
  <c r="BK93" i="34"/>
  <c r="BL37" i="34"/>
  <c r="BL38" i="34"/>
  <c r="BL93" i="34"/>
  <c r="BM37" i="34"/>
  <c r="BM38" i="34"/>
  <c r="BM93" i="34"/>
  <c r="AV37" i="34"/>
  <c r="AV38" i="34"/>
  <c r="AV93" i="34"/>
  <c r="AW37" i="34"/>
  <c r="AW38" i="34"/>
  <c r="AW93" i="34"/>
  <c r="AX37" i="34"/>
  <c r="AX38" i="34"/>
  <c r="AX93" i="34"/>
  <c r="AY37" i="34"/>
  <c r="AY38" i="34"/>
  <c r="AY93" i="34"/>
  <c r="AZ37" i="34"/>
  <c r="AZ38" i="34"/>
  <c r="AZ93" i="34"/>
  <c r="BA37" i="34"/>
  <c r="BA38" i="34"/>
  <c r="BA93" i="34"/>
  <c r="BB37" i="34"/>
  <c r="BB38" i="34"/>
  <c r="BB93" i="34"/>
  <c r="BC37" i="34"/>
  <c r="BC38" i="34"/>
  <c r="BC93" i="34"/>
  <c r="AM37" i="34"/>
  <c r="AM38" i="34"/>
  <c r="AM93" i="34"/>
  <c r="AN37" i="34"/>
  <c r="AN38" i="34"/>
  <c r="AN93" i="34"/>
  <c r="AO37" i="34"/>
  <c r="AO38" i="34"/>
  <c r="AO93" i="34"/>
  <c r="AP37" i="34"/>
  <c r="AP38" i="34"/>
  <c r="AP93" i="34"/>
  <c r="AQ37" i="34"/>
  <c r="AQ38" i="34"/>
  <c r="AQ93" i="34"/>
  <c r="AR37" i="34"/>
  <c r="AR38" i="34"/>
  <c r="AR93" i="34"/>
  <c r="AS37" i="34"/>
  <c r="AS38" i="34"/>
  <c r="AS93" i="34"/>
  <c r="AT37" i="34"/>
  <c r="AT38" i="34"/>
  <c r="AT93" i="34"/>
  <c r="AH37" i="34"/>
  <c r="AH38" i="34"/>
  <c r="AH93" i="34"/>
  <c r="AI37" i="34"/>
  <c r="AI38" i="34"/>
  <c r="AI93" i="34"/>
  <c r="AJ37" i="34"/>
  <c r="AJ38" i="34"/>
  <c r="AJ93" i="34"/>
  <c r="AK37" i="34"/>
  <c r="AK38" i="34"/>
  <c r="AK93" i="34"/>
  <c r="AA37" i="34"/>
  <c r="AA38" i="34"/>
  <c r="AA93" i="34"/>
  <c r="AB37" i="34"/>
  <c r="AB38" i="34"/>
  <c r="AB93" i="34"/>
  <c r="AC37" i="34"/>
  <c r="AC38" i="34"/>
  <c r="AC93" i="34"/>
  <c r="AD37" i="34"/>
  <c r="AD38" i="34"/>
  <c r="AD93" i="34"/>
  <c r="AE37" i="34"/>
  <c r="AE38" i="34"/>
  <c r="AE93" i="34"/>
  <c r="AF37" i="34"/>
  <c r="AF38" i="34"/>
  <c r="AF93" i="34"/>
  <c r="L37" i="34"/>
  <c r="L38" i="34"/>
  <c r="L93" i="34"/>
  <c r="M37" i="34"/>
  <c r="M38" i="34"/>
  <c r="M93" i="34"/>
  <c r="N37" i="34"/>
  <c r="N38" i="34"/>
  <c r="N93" i="34"/>
  <c r="O37" i="34"/>
  <c r="O38" i="34"/>
  <c r="O93" i="34"/>
  <c r="P37" i="34"/>
  <c r="P38" i="34"/>
  <c r="P93" i="34"/>
  <c r="Q37" i="34"/>
  <c r="Q38" i="34"/>
  <c r="Q93" i="34"/>
  <c r="B37" i="34"/>
  <c r="B38" i="34"/>
  <c r="B93" i="34"/>
  <c r="BO93" i="34"/>
  <c r="BF94" i="34"/>
  <c r="BG94" i="34"/>
  <c r="BH94" i="34"/>
  <c r="BI94" i="34"/>
  <c r="BJ94" i="34"/>
  <c r="BK94" i="34"/>
  <c r="BL94" i="34"/>
  <c r="BM94" i="34"/>
  <c r="AV94" i="34"/>
  <c r="AW94" i="34"/>
  <c r="AX94" i="34"/>
  <c r="AY94" i="34"/>
  <c r="AZ94" i="34"/>
  <c r="BA94" i="34"/>
  <c r="BB94" i="34"/>
  <c r="BC94" i="34"/>
  <c r="AM94" i="34"/>
  <c r="AN94" i="34"/>
  <c r="AO94" i="34"/>
  <c r="AP94" i="34"/>
  <c r="AQ94" i="34"/>
  <c r="AR94" i="34"/>
  <c r="AS94" i="34"/>
  <c r="AT94" i="34"/>
  <c r="AH94" i="34"/>
  <c r="AI94" i="34"/>
  <c r="AJ94" i="34"/>
  <c r="AK94" i="34"/>
  <c r="AA94" i="34"/>
  <c r="AB94" i="34"/>
  <c r="AC94" i="34"/>
  <c r="AD94" i="34"/>
  <c r="AE94" i="34"/>
  <c r="AF94" i="34"/>
  <c r="L94" i="34"/>
  <c r="M94" i="34"/>
  <c r="N94" i="34"/>
  <c r="O94" i="34"/>
  <c r="P94" i="34"/>
  <c r="Q94" i="34"/>
  <c r="B94" i="34"/>
  <c r="BO94" i="34"/>
  <c r="BF95" i="34"/>
  <c r="BG95" i="34"/>
  <c r="BH95" i="34"/>
  <c r="BI95" i="34"/>
  <c r="BJ95" i="34"/>
  <c r="BK95" i="34"/>
  <c r="BL95" i="34"/>
  <c r="BM95" i="34"/>
  <c r="AV95" i="34"/>
  <c r="AW95" i="34"/>
  <c r="AX95" i="34"/>
  <c r="AY95" i="34"/>
  <c r="AZ95" i="34"/>
  <c r="BA95" i="34"/>
  <c r="BB95" i="34"/>
  <c r="BC95" i="34"/>
  <c r="AM95" i="34"/>
  <c r="AN95" i="34"/>
  <c r="AO95" i="34"/>
  <c r="AP95" i="34"/>
  <c r="AQ95" i="34"/>
  <c r="AR95" i="34"/>
  <c r="AS95" i="34"/>
  <c r="AT95" i="34"/>
  <c r="AH95" i="34"/>
  <c r="AI95" i="34"/>
  <c r="AJ95" i="34"/>
  <c r="AK95" i="34"/>
  <c r="AA95" i="34"/>
  <c r="AB95" i="34"/>
  <c r="AC95" i="34"/>
  <c r="AD95" i="34"/>
  <c r="AE95" i="34"/>
  <c r="AF95" i="34"/>
  <c r="L95" i="34"/>
  <c r="M95" i="34"/>
  <c r="N95" i="34"/>
  <c r="O95" i="34"/>
  <c r="P95" i="34"/>
  <c r="Q95" i="34"/>
  <c r="B95" i="34"/>
  <c r="BO95" i="34"/>
  <c r="BF96" i="34"/>
  <c r="BG96" i="34"/>
  <c r="BH96" i="34"/>
  <c r="BI96" i="34"/>
  <c r="BJ96" i="34"/>
  <c r="BK96" i="34"/>
  <c r="BL96" i="34"/>
  <c r="BM96" i="34"/>
  <c r="AV96" i="34"/>
  <c r="AW96" i="34"/>
  <c r="AX96" i="34"/>
  <c r="AY96" i="34"/>
  <c r="AZ96" i="34"/>
  <c r="BA96" i="34"/>
  <c r="BB96" i="34"/>
  <c r="BC96" i="34"/>
  <c r="AM96" i="34"/>
  <c r="AN96" i="34"/>
  <c r="AO96" i="34"/>
  <c r="AP96" i="34"/>
  <c r="AQ96" i="34"/>
  <c r="AR96" i="34"/>
  <c r="AS96" i="34"/>
  <c r="AT96" i="34"/>
  <c r="AH96" i="34"/>
  <c r="AI96" i="34"/>
  <c r="AJ96" i="34"/>
  <c r="AK96" i="34"/>
  <c r="AA96" i="34"/>
  <c r="AB96" i="34"/>
  <c r="AC96" i="34"/>
  <c r="AD96" i="34"/>
  <c r="AE96" i="34"/>
  <c r="AF96" i="34"/>
  <c r="L96" i="34"/>
  <c r="M96" i="34"/>
  <c r="N96" i="34"/>
  <c r="O96" i="34"/>
  <c r="P96" i="34"/>
  <c r="Q96" i="34"/>
  <c r="B96" i="34"/>
  <c r="BO96" i="34"/>
  <c r="BF97" i="34"/>
  <c r="BG97" i="34"/>
  <c r="BH97" i="34"/>
  <c r="BI97" i="34"/>
  <c r="BJ97" i="34"/>
  <c r="BK97" i="34"/>
  <c r="BL97" i="34"/>
  <c r="BM97" i="34"/>
  <c r="AV97" i="34"/>
  <c r="AW97" i="34"/>
  <c r="AX97" i="34"/>
  <c r="AY97" i="34"/>
  <c r="AZ97" i="34"/>
  <c r="BA97" i="34"/>
  <c r="BB97" i="34"/>
  <c r="BC97" i="34"/>
  <c r="AM97" i="34"/>
  <c r="AN97" i="34"/>
  <c r="AO97" i="34"/>
  <c r="AP97" i="34"/>
  <c r="AQ97" i="34"/>
  <c r="AR97" i="34"/>
  <c r="AS97" i="34"/>
  <c r="AT97" i="34"/>
  <c r="AH97" i="34"/>
  <c r="AI97" i="34"/>
  <c r="AJ97" i="34"/>
  <c r="AK97" i="34"/>
  <c r="AA97" i="34"/>
  <c r="AB97" i="34"/>
  <c r="AC97" i="34"/>
  <c r="AD97" i="34"/>
  <c r="AE97" i="34"/>
  <c r="AF97" i="34"/>
  <c r="L97" i="34"/>
  <c r="M97" i="34"/>
  <c r="N97" i="34"/>
  <c r="O97" i="34"/>
  <c r="P97" i="34"/>
  <c r="Q97" i="34"/>
  <c r="B97" i="34"/>
  <c r="BO97" i="34"/>
  <c r="BF98" i="34"/>
  <c r="BG98" i="34"/>
  <c r="BH98" i="34"/>
  <c r="BI98" i="34"/>
  <c r="BJ98" i="34"/>
  <c r="BK98" i="34"/>
  <c r="BL98" i="34"/>
  <c r="BM98" i="34"/>
  <c r="AV98" i="34"/>
  <c r="AW98" i="34"/>
  <c r="AX98" i="34"/>
  <c r="AY98" i="34"/>
  <c r="AZ98" i="34"/>
  <c r="BA98" i="34"/>
  <c r="BB98" i="34"/>
  <c r="BC98" i="34"/>
  <c r="AM98" i="34"/>
  <c r="AN98" i="34"/>
  <c r="AO98" i="34"/>
  <c r="AP98" i="34"/>
  <c r="AQ98" i="34"/>
  <c r="AR98" i="34"/>
  <c r="AS98" i="34"/>
  <c r="AT98" i="34"/>
  <c r="AH98" i="34"/>
  <c r="AI98" i="34"/>
  <c r="AJ98" i="34"/>
  <c r="AK98" i="34"/>
  <c r="AA98" i="34"/>
  <c r="AB98" i="34"/>
  <c r="AC98" i="34"/>
  <c r="AD98" i="34"/>
  <c r="AE98" i="34"/>
  <c r="AF98" i="34"/>
  <c r="L98" i="34"/>
  <c r="M98" i="34"/>
  <c r="N98" i="34"/>
  <c r="O98" i="34"/>
  <c r="P98" i="34"/>
  <c r="Q98" i="34"/>
  <c r="B98" i="34"/>
  <c r="BO98" i="34"/>
  <c r="BF23" i="34"/>
  <c r="BF24" i="34"/>
  <c r="BF79" i="34"/>
  <c r="BG23" i="34"/>
  <c r="BG24" i="34"/>
  <c r="BG79" i="34"/>
  <c r="BH23" i="34"/>
  <c r="BH24" i="34"/>
  <c r="BH79" i="34"/>
  <c r="BI23" i="34"/>
  <c r="BI24" i="34"/>
  <c r="BI79" i="34"/>
  <c r="BJ23" i="34"/>
  <c r="BJ24" i="34"/>
  <c r="BJ79" i="34"/>
  <c r="BK23" i="34"/>
  <c r="BK24" i="34"/>
  <c r="BK79" i="34"/>
  <c r="BL23" i="34"/>
  <c r="BL24" i="34"/>
  <c r="BL79" i="34"/>
  <c r="BM23" i="34"/>
  <c r="BM24" i="34"/>
  <c r="BM79" i="34"/>
  <c r="AV23" i="34"/>
  <c r="AV24" i="34"/>
  <c r="AV79" i="34"/>
  <c r="AW23" i="34"/>
  <c r="AW24" i="34"/>
  <c r="AW79" i="34"/>
  <c r="AX23" i="34"/>
  <c r="AX24" i="34"/>
  <c r="AX79" i="34"/>
  <c r="AY23" i="34"/>
  <c r="AY24" i="34"/>
  <c r="AY79" i="34"/>
  <c r="AZ23" i="34"/>
  <c r="AZ24" i="34"/>
  <c r="AZ79" i="34"/>
  <c r="BA23" i="34"/>
  <c r="BA24" i="34"/>
  <c r="BA79" i="34"/>
  <c r="BB23" i="34"/>
  <c r="BB24" i="34"/>
  <c r="BB79" i="34"/>
  <c r="BC23" i="34"/>
  <c r="BC24" i="34"/>
  <c r="BC79" i="34"/>
  <c r="AM23" i="34"/>
  <c r="AM24" i="34"/>
  <c r="AM79" i="34"/>
  <c r="AN23" i="34"/>
  <c r="AN24" i="34"/>
  <c r="AN79" i="34"/>
  <c r="AO23" i="34"/>
  <c r="AO24" i="34"/>
  <c r="AO79" i="34"/>
  <c r="AP23" i="34"/>
  <c r="AP24" i="34"/>
  <c r="AP79" i="34"/>
  <c r="AQ23" i="34"/>
  <c r="AQ24" i="34"/>
  <c r="AQ79" i="34"/>
  <c r="AR23" i="34"/>
  <c r="AR24" i="34"/>
  <c r="AR79" i="34"/>
  <c r="AS23" i="34"/>
  <c r="AS24" i="34"/>
  <c r="AS79" i="34"/>
  <c r="AT23" i="34"/>
  <c r="AT24" i="34"/>
  <c r="AT79" i="34"/>
  <c r="AH23" i="34"/>
  <c r="AH24" i="34"/>
  <c r="AH79" i="34"/>
  <c r="AI23" i="34"/>
  <c r="AI24" i="34"/>
  <c r="AI79" i="34"/>
  <c r="AJ23" i="34"/>
  <c r="AJ24" i="34"/>
  <c r="AJ79" i="34"/>
  <c r="AK23" i="34"/>
  <c r="AK24" i="34"/>
  <c r="AK79" i="34"/>
  <c r="AA23" i="34"/>
  <c r="AA24" i="34"/>
  <c r="AA79" i="34"/>
  <c r="AB23" i="34"/>
  <c r="AB24" i="34"/>
  <c r="AB79" i="34"/>
  <c r="AC23" i="34"/>
  <c r="AC24" i="34"/>
  <c r="AC79" i="34"/>
  <c r="AD23" i="34"/>
  <c r="AD24" i="34"/>
  <c r="AD79" i="34"/>
  <c r="AE23" i="34"/>
  <c r="AE24" i="34"/>
  <c r="AE79" i="34"/>
  <c r="AF23" i="34"/>
  <c r="AF24" i="34"/>
  <c r="AF79" i="34"/>
  <c r="L23" i="34"/>
  <c r="L24" i="34"/>
  <c r="L79" i="34"/>
  <c r="M23" i="34"/>
  <c r="M24" i="34"/>
  <c r="M79" i="34"/>
  <c r="N23" i="34"/>
  <c r="N24" i="34"/>
  <c r="N79" i="34"/>
  <c r="O23" i="34"/>
  <c r="O24" i="34"/>
  <c r="O79" i="34"/>
  <c r="P23" i="34"/>
  <c r="P24" i="34"/>
  <c r="P79" i="34"/>
  <c r="Q23" i="34"/>
  <c r="Q24" i="34"/>
  <c r="Q79" i="34"/>
  <c r="B23" i="34"/>
  <c r="B24" i="34"/>
  <c r="B79" i="34"/>
  <c r="BO79" i="34"/>
  <c r="BF80" i="34"/>
  <c r="BG80" i="34"/>
  <c r="BH80" i="34"/>
  <c r="BI80" i="34"/>
  <c r="BJ80" i="34"/>
  <c r="BK80" i="34"/>
  <c r="BL80" i="34"/>
  <c r="BM80" i="34"/>
  <c r="AV80" i="34"/>
  <c r="AW80" i="34"/>
  <c r="AX80" i="34"/>
  <c r="AY80" i="34"/>
  <c r="AZ80" i="34"/>
  <c r="BA80" i="34"/>
  <c r="BB80" i="34"/>
  <c r="BC80" i="34"/>
  <c r="AM80" i="34"/>
  <c r="AN80" i="34"/>
  <c r="AO80" i="34"/>
  <c r="AP80" i="34"/>
  <c r="AQ80" i="34"/>
  <c r="AR80" i="34"/>
  <c r="AS80" i="34"/>
  <c r="AT80" i="34"/>
  <c r="AH80" i="34"/>
  <c r="AI80" i="34"/>
  <c r="AJ80" i="34"/>
  <c r="AK80" i="34"/>
  <c r="AA80" i="34"/>
  <c r="AB80" i="34"/>
  <c r="AC80" i="34"/>
  <c r="AD80" i="34"/>
  <c r="AE80" i="34"/>
  <c r="AF80" i="34"/>
  <c r="L80" i="34"/>
  <c r="M80" i="34"/>
  <c r="N80" i="34"/>
  <c r="O80" i="34"/>
  <c r="P80" i="34"/>
  <c r="Q80" i="34"/>
  <c r="B80" i="34"/>
  <c r="BO80" i="34"/>
  <c r="BF81" i="34"/>
  <c r="BG81" i="34"/>
  <c r="BH81" i="34"/>
  <c r="BI81" i="34"/>
  <c r="BJ81" i="34"/>
  <c r="BK81" i="34"/>
  <c r="BL81" i="34"/>
  <c r="BM81" i="34"/>
  <c r="AV81" i="34"/>
  <c r="AW81" i="34"/>
  <c r="AX81" i="34"/>
  <c r="AY81" i="34"/>
  <c r="AZ81" i="34"/>
  <c r="BA81" i="34"/>
  <c r="BB81" i="34"/>
  <c r="BC81" i="34"/>
  <c r="AM81" i="34"/>
  <c r="AN81" i="34"/>
  <c r="AO81" i="34"/>
  <c r="AP81" i="34"/>
  <c r="AQ81" i="34"/>
  <c r="AR81" i="34"/>
  <c r="AS81" i="34"/>
  <c r="AT81" i="34"/>
  <c r="AH81" i="34"/>
  <c r="AI81" i="34"/>
  <c r="AJ81" i="34"/>
  <c r="AK81" i="34"/>
  <c r="AA81" i="34"/>
  <c r="AB81" i="34"/>
  <c r="AC81" i="34"/>
  <c r="AD81" i="34"/>
  <c r="AE81" i="34"/>
  <c r="AF81" i="34"/>
  <c r="L81" i="34"/>
  <c r="M81" i="34"/>
  <c r="N81" i="34"/>
  <c r="O81" i="34"/>
  <c r="P81" i="34"/>
  <c r="Q81" i="34"/>
  <c r="B81" i="34"/>
  <c r="BO81" i="34"/>
  <c r="BF82" i="34"/>
  <c r="BG82" i="34"/>
  <c r="BH82" i="34"/>
  <c r="BI82" i="34"/>
  <c r="BJ82" i="34"/>
  <c r="BK82" i="34"/>
  <c r="BL82" i="34"/>
  <c r="BM82" i="34"/>
  <c r="AV82" i="34"/>
  <c r="AW82" i="34"/>
  <c r="AX82" i="34"/>
  <c r="AY82" i="34"/>
  <c r="AZ82" i="34"/>
  <c r="BA82" i="34"/>
  <c r="BB82" i="34"/>
  <c r="BC82" i="34"/>
  <c r="AM82" i="34"/>
  <c r="AN82" i="34"/>
  <c r="AO82" i="34"/>
  <c r="AP82" i="34"/>
  <c r="AQ82" i="34"/>
  <c r="AR82" i="34"/>
  <c r="AS82" i="34"/>
  <c r="AT82" i="34"/>
  <c r="AH82" i="34"/>
  <c r="AI82" i="34"/>
  <c r="AJ82" i="34"/>
  <c r="AK82" i="34"/>
  <c r="AA82" i="34"/>
  <c r="AB82" i="34"/>
  <c r="AC82" i="34"/>
  <c r="AD82" i="34"/>
  <c r="AE82" i="34"/>
  <c r="AF82" i="34"/>
  <c r="L82" i="34"/>
  <c r="M82" i="34"/>
  <c r="N82" i="34"/>
  <c r="O82" i="34"/>
  <c r="P82" i="34"/>
  <c r="Q82" i="34"/>
  <c r="B82" i="34"/>
  <c r="BO82" i="34"/>
  <c r="BF83" i="34"/>
  <c r="BG83" i="34"/>
  <c r="BH83" i="34"/>
  <c r="BI83" i="34"/>
  <c r="BJ83" i="34"/>
  <c r="BK83" i="34"/>
  <c r="BL83" i="34"/>
  <c r="BM83" i="34"/>
  <c r="AV83" i="34"/>
  <c r="AW83" i="34"/>
  <c r="AX83" i="34"/>
  <c r="AY83" i="34"/>
  <c r="AZ83" i="34"/>
  <c r="BA83" i="34"/>
  <c r="BB83" i="34"/>
  <c r="BC83" i="34"/>
  <c r="AM83" i="34"/>
  <c r="AN83" i="34"/>
  <c r="AO83" i="34"/>
  <c r="AP83" i="34"/>
  <c r="AQ83" i="34"/>
  <c r="AR83" i="34"/>
  <c r="AS83" i="34"/>
  <c r="AT83" i="34"/>
  <c r="AH83" i="34"/>
  <c r="AI83" i="34"/>
  <c r="AJ83" i="34"/>
  <c r="AK83" i="34"/>
  <c r="AA83" i="34"/>
  <c r="AB83" i="34"/>
  <c r="AC83" i="34"/>
  <c r="AD83" i="34"/>
  <c r="AE83" i="34"/>
  <c r="AF83" i="34"/>
  <c r="L83" i="34"/>
  <c r="M83" i="34"/>
  <c r="N83" i="34"/>
  <c r="O83" i="34"/>
  <c r="P83" i="34"/>
  <c r="Q83" i="34"/>
  <c r="B83" i="34"/>
  <c r="BO83" i="34"/>
  <c r="BF84" i="34"/>
  <c r="BG84" i="34"/>
  <c r="BH84" i="34"/>
  <c r="BI84" i="34"/>
  <c r="BJ84" i="34"/>
  <c r="BK84" i="34"/>
  <c r="BL84" i="34"/>
  <c r="BM84" i="34"/>
  <c r="AV84" i="34"/>
  <c r="AW84" i="34"/>
  <c r="AX84" i="34"/>
  <c r="AY84" i="34"/>
  <c r="AZ84" i="34"/>
  <c r="BA84" i="34"/>
  <c r="BB84" i="34"/>
  <c r="BC84" i="34"/>
  <c r="AM84" i="34"/>
  <c r="AN84" i="34"/>
  <c r="AO84" i="34"/>
  <c r="AP84" i="34"/>
  <c r="AQ84" i="34"/>
  <c r="AR84" i="34"/>
  <c r="AS84" i="34"/>
  <c r="AT84" i="34"/>
  <c r="AH84" i="34"/>
  <c r="AI84" i="34"/>
  <c r="AJ84" i="34"/>
  <c r="AK84" i="34"/>
  <c r="AA84" i="34"/>
  <c r="AB84" i="34"/>
  <c r="AC84" i="34"/>
  <c r="AD84" i="34"/>
  <c r="AE84" i="34"/>
  <c r="AF84" i="34"/>
  <c r="L84" i="34"/>
  <c r="M84" i="34"/>
  <c r="N84" i="34"/>
  <c r="O84" i="34"/>
  <c r="P84" i="34"/>
  <c r="Q84" i="34"/>
  <c r="B84" i="34"/>
  <c r="BO84" i="34"/>
  <c r="BF92" i="34"/>
  <c r="BG92" i="34"/>
  <c r="BH92" i="34"/>
  <c r="BI92" i="34"/>
  <c r="BJ92" i="34"/>
  <c r="BK92" i="34"/>
  <c r="BL92" i="34"/>
  <c r="BM92" i="34"/>
  <c r="AV92" i="34"/>
  <c r="AW92" i="34"/>
  <c r="AX92" i="34"/>
  <c r="AY92" i="34"/>
  <c r="AZ92" i="34"/>
  <c r="BA92" i="34"/>
  <c r="BB92" i="34"/>
  <c r="BC92" i="34"/>
  <c r="AM92" i="34"/>
  <c r="AN92" i="34"/>
  <c r="AO92" i="34"/>
  <c r="AP92" i="34"/>
  <c r="AQ92" i="34"/>
  <c r="AR92" i="34"/>
  <c r="AS92" i="34"/>
  <c r="AT92" i="34"/>
  <c r="AH92" i="34"/>
  <c r="AI92" i="34"/>
  <c r="AJ92" i="34"/>
  <c r="AK92" i="34"/>
  <c r="AA92" i="34"/>
  <c r="AB92" i="34"/>
  <c r="AC92" i="34"/>
  <c r="AD92" i="34"/>
  <c r="AE92" i="34"/>
  <c r="AF92" i="34"/>
  <c r="L92" i="34"/>
  <c r="M92" i="34"/>
  <c r="N92" i="34"/>
  <c r="O92" i="34"/>
  <c r="P92" i="34"/>
  <c r="Q92" i="34"/>
  <c r="B92" i="34"/>
  <c r="BO92" i="34"/>
  <c r="BF78" i="34"/>
  <c r="BG78" i="34"/>
  <c r="BH78" i="34"/>
  <c r="BI78" i="34"/>
  <c r="BJ78" i="34"/>
  <c r="BK78" i="34"/>
  <c r="BL78" i="34"/>
  <c r="BM78" i="34"/>
  <c r="AV78" i="34"/>
  <c r="AW78" i="34"/>
  <c r="AX78" i="34"/>
  <c r="AY78" i="34"/>
  <c r="AZ78" i="34"/>
  <c r="BA78" i="34"/>
  <c r="BB78" i="34"/>
  <c r="BC78" i="34"/>
  <c r="AM78" i="34"/>
  <c r="AN78" i="34"/>
  <c r="AO78" i="34"/>
  <c r="AP78" i="34"/>
  <c r="AQ78" i="34"/>
  <c r="AR78" i="34"/>
  <c r="AS78" i="34"/>
  <c r="AT78" i="34"/>
  <c r="AH78" i="34"/>
  <c r="AI78" i="34"/>
  <c r="AJ78" i="34"/>
  <c r="AK78" i="34"/>
  <c r="AA78" i="34"/>
  <c r="AB78" i="34"/>
  <c r="AC78" i="34"/>
  <c r="AD78" i="34"/>
  <c r="AE78" i="34"/>
  <c r="AF78" i="34"/>
  <c r="L78" i="34"/>
  <c r="M78" i="34"/>
  <c r="N78" i="34"/>
  <c r="O78" i="34"/>
  <c r="P78" i="34"/>
  <c r="Q78" i="34"/>
  <c r="B78" i="34"/>
  <c r="BO78" i="34"/>
  <c r="BF10" i="34"/>
  <c r="BF11" i="34"/>
  <c r="BF67" i="34"/>
  <c r="BG10" i="34"/>
  <c r="BG11" i="34"/>
  <c r="BG67" i="34"/>
  <c r="BH10" i="34"/>
  <c r="BH11" i="34"/>
  <c r="BH67" i="34"/>
  <c r="BI10" i="34"/>
  <c r="BI11" i="34"/>
  <c r="BI67" i="34"/>
  <c r="BJ10" i="34"/>
  <c r="BJ11" i="34"/>
  <c r="BJ67" i="34"/>
  <c r="BK10" i="34"/>
  <c r="BK11" i="34"/>
  <c r="BK67" i="34"/>
  <c r="BL10" i="34"/>
  <c r="BL11" i="34"/>
  <c r="BL67" i="34"/>
  <c r="BM10" i="34"/>
  <c r="BM11" i="34"/>
  <c r="BM67" i="34"/>
  <c r="AV10" i="34"/>
  <c r="AV11" i="34"/>
  <c r="AV67" i="34"/>
  <c r="AW10" i="34"/>
  <c r="AW11" i="34"/>
  <c r="AW67" i="34"/>
  <c r="AX10" i="34"/>
  <c r="AX11" i="34"/>
  <c r="AX67" i="34"/>
  <c r="AY10" i="34"/>
  <c r="AY11" i="34"/>
  <c r="AY67" i="34"/>
  <c r="AZ10" i="34"/>
  <c r="AZ11" i="34"/>
  <c r="AZ67" i="34"/>
  <c r="BA10" i="34"/>
  <c r="BA11" i="34"/>
  <c r="BA67" i="34"/>
  <c r="BB10" i="34"/>
  <c r="BB11" i="34"/>
  <c r="BB67" i="34"/>
  <c r="BC10" i="34"/>
  <c r="BC11" i="34"/>
  <c r="BC67" i="34"/>
  <c r="AM10" i="34"/>
  <c r="AM11" i="34"/>
  <c r="AM67" i="34"/>
  <c r="AN10" i="34"/>
  <c r="AN11" i="34"/>
  <c r="AN67" i="34"/>
  <c r="AO10" i="34"/>
  <c r="AO11" i="34"/>
  <c r="AO67" i="34"/>
  <c r="AP10" i="34"/>
  <c r="AP11" i="34"/>
  <c r="AP67" i="34"/>
  <c r="AQ10" i="34"/>
  <c r="AQ11" i="34"/>
  <c r="AQ67" i="34"/>
  <c r="AR10" i="34"/>
  <c r="AR11" i="34"/>
  <c r="AR67" i="34"/>
  <c r="AS10" i="34"/>
  <c r="AS11" i="34"/>
  <c r="AS67" i="34"/>
  <c r="AT10" i="34"/>
  <c r="AT11" i="34"/>
  <c r="AT67" i="34"/>
  <c r="AH10" i="34"/>
  <c r="AH11" i="34"/>
  <c r="AH67" i="34"/>
  <c r="AI10" i="34"/>
  <c r="AI11" i="34"/>
  <c r="AI67" i="34"/>
  <c r="AJ10" i="34"/>
  <c r="AJ11" i="34"/>
  <c r="AJ67" i="34"/>
  <c r="AK10" i="34"/>
  <c r="AK11" i="34"/>
  <c r="AK67" i="34"/>
  <c r="AA10" i="34"/>
  <c r="AA11" i="34"/>
  <c r="AA67" i="34"/>
  <c r="AB10" i="34"/>
  <c r="AB11" i="34"/>
  <c r="AB67" i="34"/>
  <c r="AC10" i="34"/>
  <c r="AC11" i="34"/>
  <c r="AC67" i="34"/>
  <c r="AD10" i="34"/>
  <c r="AD11" i="34"/>
  <c r="AD67" i="34"/>
  <c r="AE10" i="34"/>
  <c r="AE11" i="34"/>
  <c r="AE67" i="34"/>
  <c r="AF10" i="34"/>
  <c r="AF11" i="34"/>
  <c r="AF67" i="34"/>
  <c r="L10" i="34"/>
  <c r="L11" i="34"/>
  <c r="L67" i="34"/>
  <c r="M10" i="34"/>
  <c r="M11" i="34"/>
  <c r="M67" i="34"/>
  <c r="N10" i="34"/>
  <c r="N11" i="34"/>
  <c r="N67" i="34"/>
  <c r="O10" i="34"/>
  <c r="O11" i="34"/>
  <c r="O67" i="34"/>
  <c r="P10" i="34"/>
  <c r="P11" i="34"/>
  <c r="P67" i="34"/>
  <c r="Q10" i="34"/>
  <c r="Q11" i="34"/>
  <c r="Q67" i="34"/>
  <c r="B10" i="34"/>
  <c r="B11" i="34"/>
  <c r="B67" i="34"/>
  <c r="BO67" i="34"/>
  <c r="BF68" i="34"/>
  <c r="BG68" i="34"/>
  <c r="BH68" i="34"/>
  <c r="BI68" i="34"/>
  <c r="BJ68" i="34"/>
  <c r="BK68" i="34"/>
  <c r="BL68" i="34"/>
  <c r="BM68" i="34"/>
  <c r="AV68" i="34"/>
  <c r="AW68" i="34"/>
  <c r="AX68" i="34"/>
  <c r="AY68" i="34"/>
  <c r="AZ68" i="34"/>
  <c r="BA68" i="34"/>
  <c r="BB68" i="34"/>
  <c r="BC68" i="34"/>
  <c r="AM68" i="34"/>
  <c r="AN68" i="34"/>
  <c r="AO68" i="34"/>
  <c r="AP68" i="34"/>
  <c r="AQ68" i="34"/>
  <c r="AR68" i="34"/>
  <c r="AS68" i="34"/>
  <c r="AT68" i="34"/>
  <c r="AH68" i="34"/>
  <c r="AI68" i="34"/>
  <c r="AJ68" i="34"/>
  <c r="AK68" i="34"/>
  <c r="AA68" i="34"/>
  <c r="AB68" i="34"/>
  <c r="AC68" i="34"/>
  <c r="AD68" i="34"/>
  <c r="AE68" i="34"/>
  <c r="AF68" i="34"/>
  <c r="L68" i="34"/>
  <c r="M68" i="34"/>
  <c r="N68" i="34"/>
  <c r="O68" i="34"/>
  <c r="P68" i="34"/>
  <c r="Q68" i="34"/>
  <c r="B68" i="34"/>
  <c r="BO68" i="34"/>
  <c r="BF69" i="34"/>
  <c r="BG69" i="34"/>
  <c r="BH69" i="34"/>
  <c r="BI69" i="34"/>
  <c r="BJ69" i="34"/>
  <c r="BK69" i="34"/>
  <c r="BL69" i="34"/>
  <c r="BM69" i="34"/>
  <c r="AV69" i="34"/>
  <c r="AW69" i="34"/>
  <c r="AX69" i="34"/>
  <c r="AY69" i="34"/>
  <c r="AZ69" i="34"/>
  <c r="BA69" i="34"/>
  <c r="BB69" i="34"/>
  <c r="BC69" i="34"/>
  <c r="AM69" i="34"/>
  <c r="AN69" i="34"/>
  <c r="AO69" i="34"/>
  <c r="AP69" i="34"/>
  <c r="AQ69" i="34"/>
  <c r="AR69" i="34"/>
  <c r="AS69" i="34"/>
  <c r="AT69" i="34"/>
  <c r="AH69" i="34"/>
  <c r="AI69" i="34"/>
  <c r="AJ69" i="34"/>
  <c r="AK69" i="34"/>
  <c r="AA69" i="34"/>
  <c r="AB69" i="34"/>
  <c r="AC69" i="34"/>
  <c r="AD69" i="34"/>
  <c r="AE69" i="34"/>
  <c r="AF69" i="34"/>
  <c r="L69" i="34"/>
  <c r="M69" i="34"/>
  <c r="N69" i="34"/>
  <c r="O69" i="34"/>
  <c r="P69" i="34"/>
  <c r="Q69" i="34"/>
  <c r="B69" i="34"/>
  <c r="BO69" i="34"/>
  <c r="BF70" i="34"/>
  <c r="BG70" i="34"/>
  <c r="BH70" i="34"/>
  <c r="BI70" i="34"/>
  <c r="BJ70" i="34"/>
  <c r="BK70" i="34"/>
  <c r="BL70" i="34"/>
  <c r="BM70" i="34"/>
  <c r="AV70" i="34"/>
  <c r="AW70" i="34"/>
  <c r="AX70" i="34"/>
  <c r="AY70" i="34"/>
  <c r="AZ70" i="34"/>
  <c r="BA70" i="34"/>
  <c r="BB70" i="34"/>
  <c r="BC70" i="34"/>
  <c r="AM70" i="34"/>
  <c r="AN70" i="34"/>
  <c r="AO70" i="34"/>
  <c r="AP70" i="34"/>
  <c r="AQ70" i="34"/>
  <c r="AR70" i="34"/>
  <c r="AS70" i="34"/>
  <c r="AT70" i="34"/>
  <c r="AH70" i="34"/>
  <c r="AI70" i="34"/>
  <c r="AJ70" i="34"/>
  <c r="AK70" i="34"/>
  <c r="AA70" i="34"/>
  <c r="AB70" i="34"/>
  <c r="AC70" i="34"/>
  <c r="AD70" i="34"/>
  <c r="AE70" i="34"/>
  <c r="AF70" i="34"/>
  <c r="L70" i="34"/>
  <c r="M70" i="34"/>
  <c r="N70" i="34"/>
  <c r="O70" i="34"/>
  <c r="P70" i="34"/>
  <c r="Q70" i="34"/>
  <c r="B70" i="34"/>
  <c r="BO70" i="34"/>
  <c r="BF71" i="34"/>
  <c r="BG71" i="34"/>
  <c r="BH71" i="34"/>
  <c r="BI71" i="34"/>
  <c r="BJ71" i="34"/>
  <c r="BK71" i="34"/>
  <c r="BL71" i="34"/>
  <c r="BM71" i="34"/>
  <c r="AV71" i="34"/>
  <c r="AW71" i="34"/>
  <c r="AX71" i="34"/>
  <c r="AY71" i="34"/>
  <c r="AZ71" i="34"/>
  <c r="BA71" i="34"/>
  <c r="BB71" i="34"/>
  <c r="BC71" i="34"/>
  <c r="AM71" i="34"/>
  <c r="AN71" i="34"/>
  <c r="AO71" i="34"/>
  <c r="AP71" i="34"/>
  <c r="AQ71" i="34"/>
  <c r="AR71" i="34"/>
  <c r="AS71" i="34"/>
  <c r="AT71" i="34"/>
  <c r="AH71" i="34"/>
  <c r="AI71" i="34"/>
  <c r="AJ71" i="34"/>
  <c r="AK71" i="34"/>
  <c r="AA71" i="34"/>
  <c r="AB71" i="34"/>
  <c r="AC71" i="34"/>
  <c r="AD71" i="34"/>
  <c r="AE71" i="34"/>
  <c r="AF71" i="34"/>
  <c r="L71" i="34"/>
  <c r="M71" i="34"/>
  <c r="N71" i="34"/>
  <c r="O71" i="34"/>
  <c r="P71" i="34"/>
  <c r="Q71" i="34"/>
  <c r="B71" i="34"/>
  <c r="BO71" i="34"/>
  <c r="BF66" i="34"/>
  <c r="BG66" i="34"/>
  <c r="BH66" i="34"/>
  <c r="BI66" i="34"/>
  <c r="BJ66" i="34"/>
  <c r="BK66" i="34"/>
  <c r="BL66" i="34"/>
  <c r="BM66" i="34"/>
  <c r="AV66" i="34"/>
  <c r="AW66" i="34"/>
  <c r="AX66" i="34"/>
  <c r="AY66" i="34"/>
  <c r="AZ66" i="34"/>
  <c r="BA66" i="34"/>
  <c r="BB66" i="34"/>
  <c r="BC66" i="34"/>
  <c r="AM66" i="34"/>
  <c r="AN66" i="34"/>
  <c r="AO66" i="34"/>
  <c r="AP66" i="34"/>
  <c r="AQ66" i="34"/>
  <c r="AR66" i="34"/>
  <c r="AS66" i="34"/>
  <c r="AT66" i="34"/>
  <c r="AH66" i="34"/>
  <c r="AI66" i="34"/>
  <c r="AJ66" i="34"/>
  <c r="AK66" i="34"/>
  <c r="AA66" i="34"/>
  <c r="AB66" i="34"/>
  <c r="AC66" i="34"/>
  <c r="AD66" i="34"/>
  <c r="AE66" i="34"/>
  <c r="AF66" i="34"/>
  <c r="L66" i="34"/>
  <c r="M66" i="34"/>
  <c r="N66" i="34"/>
  <c r="O66" i="34"/>
  <c r="P66" i="34"/>
  <c r="Q66" i="34"/>
  <c r="B66" i="34"/>
  <c r="BO66" i="34"/>
  <c r="BM100" i="34"/>
  <c r="BM101" i="34"/>
  <c r="BL100" i="34"/>
  <c r="BL101" i="34"/>
  <c r="BK100" i="34"/>
  <c r="BK101" i="34"/>
  <c r="BJ100" i="34"/>
  <c r="BJ101" i="34"/>
  <c r="BI100" i="34"/>
  <c r="BI101" i="34"/>
  <c r="BH100" i="34"/>
  <c r="BH101" i="34"/>
  <c r="BG100" i="34"/>
  <c r="BG101" i="34"/>
  <c r="BF100" i="34"/>
  <c r="BF101" i="34"/>
  <c r="BD30" i="34"/>
  <c r="BD31" i="34"/>
  <c r="BD32" i="34"/>
  <c r="BD33" i="34"/>
  <c r="BD34" i="34"/>
  <c r="BD35" i="34"/>
  <c r="BD36" i="34"/>
  <c r="BD37" i="34"/>
  <c r="BD38" i="34"/>
  <c r="BD92" i="34"/>
  <c r="BD93" i="34"/>
  <c r="BD94" i="34"/>
  <c r="BD95" i="34"/>
  <c r="BD96" i="34"/>
  <c r="BD97" i="34"/>
  <c r="BD98" i="34"/>
  <c r="BD100" i="34"/>
  <c r="BD101" i="34"/>
  <c r="BC100" i="34"/>
  <c r="BC101" i="34"/>
  <c r="BB100" i="34"/>
  <c r="BB101" i="34"/>
  <c r="BA100" i="34"/>
  <c r="BA101" i="34"/>
  <c r="AZ100" i="34"/>
  <c r="AZ101" i="34"/>
  <c r="AY100" i="34"/>
  <c r="AY101" i="34"/>
  <c r="AX100" i="34"/>
  <c r="AX101" i="34"/>
  <c r="AW100" i="34"/>
  <c r="AW101" i="34"/>
  <c r="AV100" i="34"/>
  <c r="AV101" i="34"/>
  <c r="AU30" i="34"/>
  <c r="AU31" i="34"/>
  <c r="AU32" i="34"/>
  <c r="AU33" i="34"/>
  <c r="AU34" i="34"/>
  <c r="AU35" i="34"/>
  <c r="AU36" i="34"/>
  <c r="AU37" i="34"/>
  <c r="AU38" i="34"/>
  <c r="AU92" i="34"/>
  <c r="AU93" i="34"/>
  <c r="AU94" i="34"/>
  <c r="AU95" i="34"/>
  <c r="AU96" i="34"/>
  <c r="AU97" i="34"/>
  <c r="AU98" i="34"/>
  <c r="AU100" i="34"/>
  <c r="AU101" i="34"/>
  <c r="AT100" i="34"/>
  <c r="AT101" i="34"/>
  <c r="AS100" i="34"/>
  <c r="AS101" i="34"/>
  <c r="AR100" i="34"/>
  <c r="AR101" i="34"/>
  <c r="AQ100" i="34"/>
  <c r="AQ101" i="34"/>
  <c r="AP100" i="34"/>
  <c r="AP101" i="34"/>
  <c r="AO100" i="34"/>
  <c r="AO101" i="34"/>
  <c r="AN100" i="34"/>
  <c r="AN101" i="34"/>
  <c r="AM100" i="34"/>
  <c r="AM101" i="34"/>
  <c r="AK100" i="34"/>
  <c r="AK101" i="34"/>
  <c r="AJ100" i="34"/>
  <c r="AJ101" i="34"/>
  <c r="AI100" i="34"/>
  <c r="AI101" i="34"/>
  <c r="AH100" i="34"/>
  <c r="AH101" i="34"/>
  <c r="AF100" i="34"/>
  <c r="AF101" i="34"/>
  <c r="AE100" i="34"/>
  <c r="AE101" i="34"/>
  <c r="AD100" i="34"/>
  <c r="AD101" i="34"/>
  <c r="AC100" i="34"/>
  <c r="AC101" i="34"/>
  <c r="AB100" i="34"/>
  <c r="AB101" i="34"/>
  <c r="AA100" i="34"/>
  <c r="AA101" i="34"/>
  <c r="Z30" i="34"/>
  <c r="Z31" i="34"/>
  <c r="Z32" i="34"/>
  <c r="Z33" i="34"/>
  <c r="Z34" i="34"/>
  <c r="Z35" i="34"/>
  <c r="Z36" i="34"/>
  <c r="Z37" i="34"/>
  <c r="Z38" i="34"/>
  <c r="Z92" i="34"/>
  <c r="Z93" i="34"/>
  <c r="Z94" i="34"/>
  <c r="Z95" i="34"/>
  <c r="Z96" i="34"/>
  <c r="Z97" i="34"/>
  <c r="Z98" i="34"/>
  <c r="Z100" i="34"/>
  <c r="Z101" i="34"/>
  <c r="Y30" i="34"/>
  <c r="Y31" i="34"/>
  <c r="Y32" i="34"/>
  <c r="Y33" i="34"/>
  <c r="Y34" i="34"/>
  <c r="Y35" i="34"/>
  <c r="Y36" i="34"/>
  <c r="Y37" i="34"/>
  <c r="Y38" i="34"/>
  <c r="Y92" i="34"/>
  <c r="Y93" i="34"/>
  <c r="Y94" i="34"/>
  <c r="Y95" i="34"/>
  <c r="Y96" i="34"/>
  <c r="Y97" i="34"/>
  <c r="Y98" i="34"/>
  <c r="Y100" i="34"/>
  <c r="Y101" i="34"/>
  <c r="X30" i="34"/>
  <c r="X31" i="34"/>
  <c r="X32" i="34"/>
  <c r="X33" i="34"/>
  <c r="X34" i="34"/>
  <c r="X35" i="34"/>
  <c r="X36" i="34"/>
  <c r="X37" i="34"/>
  <c r="X38" i="34"/>
  <c r="X92" i="34"/>
  <c r="X93" i="34"/>
  <c r="X94" i="34"/>
  <c r="X95" i="34"/>
  <c r="X96" i="34"/>
  <c r="X97" i="34"/>
  <c r="X98" i="34"/>
  <c r="X100" i="34"/>
  <c r="X101" i="34"/>
  <c r="W30" i="34"/>
  <c r="W31" i="34"/>
  <c r="W32" i="34"/>
  <c r="W33" i="34"/>
  <c r="W34" i="34"/>
  <c r="W35" i="34"/>
  <c r="W36" i="34"/>
  <c r="W37" i="34"/>
  <c r="W38" i="34"/>
  <c r="W92" i="34"/>
  <c r="W93" i="34"/>
  <c r="W94" i="34"/>
  <c r="W95" i="34"/>
  <c r="W96" i="34"/>
  <c r="W97" i="34"/>
  <c r="W98" i="34"/>
  <c r="W100" i="34"/>
  <c r="W101" i="34"/>
  <c r="V30" i="34"/>
  <c r="V31" i="34"/>
  <c r="V32" i="34"/>
  <c r="V33" i="34"/>
  <c r="V34" i="34"/>
  <c r="V35" i="34"/>
  <c r="V36" i="34"/>
  <c r="V37" i="34"/>
  <c r="V38" i="34"/>
  <c r="V92" i="34"/>
  <c r="V93" i="34"/>
  <c r="V94" i="34"/>
  <c r="V95" i="34"/>
  <c r="V96" i="34"/>
  <c r="V97" i="34"/>
  <c r="V98" i="34"/>
  <c r="V100" i="34"/>
  <c r="V101" i="34"/>
  <c r="U30" i="34"/>
  <c r="U31" i="34"/>
  <c r="U32" i="34"/>
  <c r="U33" i="34"/>
  <c r="U34" i="34"/>
  <c r="U35" i="34"/>
  <c r="U36" i="34"/>
  <c r="U37" i="34"/>
  <c r="U38" i="34"/>
  <c r="U92" i="34"/>
  <c r="U93" i="34"/>
  <c r="U94" i="34"/>
  <c r="U95" i="34"/>
  <c r="U96" i="34"/>
  <c r="U97" i="34"/>
  <c r="U98" i="34"/>
  <c r="U100" i="34"/>
  <c r="U101" i="34"/>
  <c r="T30" i="34"/>
  <c r="T31" i="34"/>
  <c r="T32" i="34"/>
  <c r="T33" i="34"/>
  <c r="T34" i="34"/>
  <c r="T35" i="34"/>
  <c r="T36" i="34"/>
  <c r="T37" i="34"/>
  <c r="T38" i="34"/>
  <c r="T92" i="34"/>
  <c r="T93" i="34"/>
  <c r="T94" i="34"/>
  <c r="T95" i="34"/>
  <c r="T96" i="34"/>
  <c r="T97" i="34"/>
  <c r="T98" i="34"/>
  <c r="T100" i="34"/>
  <c r="T101" i="34"/>
  <c r="S37" i="34"/>
  <c r="S38" i="34"/>
  <c r="S92" i="34"/>
  <c r="S93" i="34"/>
  <c r="S94" i="34"/>
  <c r="S95" i="34"/>
  <c r="S96" i="34"/>
  <c r="S97" i="34"/>
  <c r="S98" i="34"/>
  <c r="S100" i="34"/>
  <c r="S101" i="34"/>
  <c r="R37" i="34"/>
  <c r="R38" i="34"/>
  <c r="R92" i="34"/>
  <c r="R93" i="34"/>
  <c r="R94" i="34"/>
  <c r="R95" i="34"/>
  <c r="R96" i="34"/>
  <c r="R97" i="34"/>
  <c r="R98" i="34"/>
  <c r="R100" i="34"/>
  <c r="R101" i="34"/>
  <c r="Q100" i="34"/>
  <c r="Q101" i="34"/>
  <c r="P100" i="34"/>
  <c r="P101" i="34"/>
  <c r="O100" i="34"/>
  <c r="O101" i="34"/>
  <c r="N100" i="34"/>
  <c r="N101" i="34"/>
  <c r="M100" i="34"/>
  <c r="M101" i="34"/>
  <c r="L100" i="34"/>
  <c r="L101" i="34"/>
  <c r="K30" i="34"/>
  <c r="K31" i="34"/>
  <c r="K32" i="34"/>
  <c r="K33" i="34"/>
  <c r="K34" i="34"/>
  <c r="K35" i="34"/>
  <c r="K36" i="34"/>
  <c r="K37" i="34"/>
  <c r="K38" i="34"/>
  <c r="K92" i="34"/>
  <c r="K93" i="34"/>
  <c r="K94" i="34"/>
  <c r="K95" i="34"/>
  <c r="K96" i="34"/>
  <c r="K97" i="34"/>
  <c r="K98" i="34"/>
  <c r="K100" i="34"/>
  <c r="K101" i="34"/>
  <c r="J30" i="34"/>
  <c r="J31" i="34"/>
  <c r="J32" i="34"/>
  <c r="J33" i="34"/>
  <c r="J34" i="34"/>
  <c r="J35" i="34"/>
  <c r="J36" i="34"/>
  <c r="J37" i="34"/>
  <c r="J38" i="34"/>
  <c r="J92" i="34"/>
  <c r="J93" i="34"/>
  <c r="J94" i="34"/>
  <c r="J95" i="34"/>
  <c r="J96" i="34"/>
  <c r="J97" i="34"/>
  <c r="J98" i="34"/>
  <c r="J100" i="34"/>
  <c r="J101" i="34"/>
  <c r="I30" i="34"/>
  <c r="I31" i="34"/>
  <c r="I32" i="34"/>
  <c r="I33" i="34"/>
  <c r="I34" i="34"/>
  <c r="I35" i="34"/>
  <c r="I36" i="34"/>
  <c r="I37" i="34"/>
  <c r="I38" i="34"/>
  <c r="I92" i="34"/>
  <c r="I93" i="34"/>
  <c r="I94" i="34"/>
  <c r="I95" i="34"/>
  <c r="I96" i="34"/>
  <c r="I97" i="34"/>
  <c r="I98" i="34"/>
  <c r="I100" i="34"/>
  <c r="I101" i="34"/>
  <c r="H30" i="34"/>
  <c r="H31" i="34"/>
  <c r="H32" i="34"/>
  <c r="H33" i="34"/>
  <c r="H34" i="34"/>
  <c r="H35" i="34"/>
  <c r="H36" i="34"/>
  <c r="H37" i="34"/>
  <c r="H38" i="34"/>
  <c r="H92" i="34"/>
  <c r="H93" i="34"/>
  <c r="H94" i="34"/>
  <c r="H95" i="34"/>
  <c r="H96" i="34"/>
  <c r="H97" i="34"/>
  <c r="H98" i="34"/>
  <c r="H100" i="34"/>
  <c r="H101" i="34"/>
  <c r="G30" i="34"/>
  <c r="G31" i="34"/>
  <c r="G32" i="34"/>
  <c r="G33" i="34"/>
  <c r="G34" i="34"/>
  <c r="G35" i="34"/>
  <c r="G36" i="34"/>
  <c r="G37" i="34"/>
  <c r="G38" i="34"/>
  <c r="G92" i="34"/>
  <c r="G93" i="34"/>
  <c r="G94" i="34"/>
  <c r="G95" i="34"/>
  <c r="G96" i="34"/>
  <c r="G97" i="34"/>
  <c r="G98" i="34"/>
  <c r="G100" i="34"/>
  <c r="G101" i="34"/>
  <c r="F30" i="34"/>
  <c r="F31" i="34"/>
  <c r="F32" i="34"/>
  <c r="F33" i="34"/>
  <c r="F34" i="34"/>
  <c r="F35" i="34"/>
  <c r="F36" i="34"/>
  <c r="F37" i="34"/>
  <c r="F38" i="34"/>
  <c r="F92" i="34"/>
  <c r="F93" i="34"/>
  <c r="F94" i="34"/>
  <c r="F95" i="34"/>
  <c r="F96" i="34"/>
  <c r="F97" i="34"/>
  <c r="F98" i="34"/>
  <c r="F100" i="34"/>
  <c r="F101" i="34"/>
  <c r="E30" i="34"/>
  <c r="E31" i="34"/>
  <c r="E32" i="34"/>
  <c r="E33" i="34"/>
  <c r="E34" i="34"/>
  <c r="E35" i="34"/>
  <c r="E36" i="34"/>
  <c r="E37" i="34"/>
  <c r="E38" i="34"/>
  <c r="E92" i="34"/>
  <c r="E93" i="34"/>
  <c r="E94" i="34"/>
  <c r="E95" i="34"/>
  <c r="E96" i="34"/>
  <c r="E97" i="34"/>
  <c r="E98" i="34"/>
  <c r="E100" i="34"/>
  <c r="E101" i="34"/>
  <c r="D37" i="34"/>
  <c r="D38" i="34"/>
  <c r="D92" i="34"/>
  <c r="D93" i="34"/>
  <c r="D94" i="34"/>
  <c r="D95" i="34"/>
  <c r="D96" i="34"/>
  <c r="D97" i="34"/>
  <c r="D98" i="34"/>
  <c r="D100" i="34"/>
  <c r="D101" i="34"/>
  <c r="C37" i="34"/>
  <c r="C38" i="34"/>
  <c r="C92" i="34"/>
  <c r="C93" i="34"/>
  <c r="C94" i="34"/>
  <c r="C95" i="34"/>
  <c r="C96" i="34"/>
  <c r="C97" i="34"/>
  <c r="C98" i="34"/>
  <c r="C100" i="34"/>
  <c r="C101" i="34"/>
  <c r="B100" i="34"/>
  <c r="B101" i="34"/>
  <c r="BM99" i="34"/>
  <c r="BL99" i="34"/>
  <c r="BK99" i="34"/>
  <c r="BJ99" i="34"/>
  <c r="BI99" i="34"/>
  <c r="BH99" i="34"/>
  <c r="BG99" i="34"/>
  <c r="BF99" i="34"/>
  <c r="BD99" i="34"/>
  <c r="BC99" i="34"/>
  <c r="BB99" i="34"/>
  <c r="BA99" i="34"/>
  <c r="AZ99" i="34"/>
  <c r="AY99" i="34"/>
  <c r="AX99" i="34"/>
  <c r="AW99" i="34"/>
  <c r="AV99" i="34"/>
  <c r="AU99" i="34"/>
  <c r="AT99" i="34"/>
  <c r="AS99" i="34"/>
  <c r="AR99" i="34"/>
  <c r="AQ99" i="34"/>
  <c r="AP99" i="34"/>
  <c r="AO99" i="34"/>
  <c r="AN99" i="34"/>
  <c r="AM99" i="34"/>
  <c r="AK99" i="34"/>
  <c r="AJ99" i="34"/>
  <c r="AI99" i="34"/>
  <c r="AH99" i="34"/>
  <c r="AF99" i="34"/>
  <c r="AE99" i="34"/>
  <c r="AD99" i="34"/>
  <c r="AC99" i="34"/>
  <c r="AB99" i="34"/>
  <c r="AA99" i="34"/>
  <c r="Z99" i="34"/>
  <c r="Y99" i="34"/>
  <c r="X99" i="34"/>
  <c r="W99" i="34"/>
  <c r="V99" i="34"/>
  <c r="U99" i="34"/>
  <c r="T99" i="34"/>
  <c r="S99" i="34"/>
  <c r="R99" i="34"/>
  <c r="Q99" i="34"/>
  <c r="P99" i="34"/>
  <c r="O99" i="34"/>
  <c r="N99" i="34"/>
  <c r="M99" i="34"/>
  <c r="L99" i="34"/>
  <c r="K99" i="34"/>
  <c r="J99" i="34"/>
  <c r="I99" i="34"/>
  <c r="H99" i="34"/>
  <c r="G99" i="34"/>
  <c r="F99" i="34"/>
  <c r="E99" i="34"/>
  <c r="D99" i="34"/>
  <c r="C99" i="34"/>
  <c r="B99" i="34"/>
  <c r="BM86" i="34"/>
  <c r="BM87" i="34"/>
  <c r="BL86" i="34"/>
  <c r="BL87" i="34"/>
  <c r="BK86" i="34"/>
  <c r="BK87" i="34"/>
  <c r="BJ86" i="34"/>
  <c r="BJ87" i="34"/>
  <c r="BI86" i="34"/>
  <c r="BI87" i="34"/>
  <c r="BH86" i="34"/>
  <c r="BH87" i="34"/>
  <c r="BG86" i="34"/>
  <c r="BG87" i="34"/>
  <c r="BF86" i="34"/>
  <c r="BF87" i="34"/>
  <c r="BD16" i="34"/>
  <c r="BD17" i="34"/>
  <c r="BD18" i="34"/>
  <c r="BD19" i="34"/>
  <c r="BD20" i="34"/>
  <c r="BD21" i="34"/>
  <c r="BD22" i="34"/>
  <c r="BD23" i="34"/>
  <c r="BD24" i="34"/>
  <c r="BD78" i="34"/>
  <c r="BD79" i="34"/>
  <c r="BD80" i="34"/>
  <c r="BD81" i="34"/>
  <c r="BD82" i="34"/>
  <c r="BD83" i="34"/>
  <c r="BD84" i="34"/>
  <c r="BD86" i="34"/>
  <c r="BD87" i="34"/>
  <c r="BC86" i="34"/>
  <c r="BC87" i="34"/>
  <c r="BB86" i="34"/>
  <c r="BB87" i="34"/>
  <c r="BA86" i="34"/>
  <c r="BA87" i="34"/>
  <c r="AZ86" i="34"/>
  <c r="AZ87" i="34"/>
  <c r="AY86" i="34"/>
  <c r="AY87" i="34"/>
  <c r="AX86" i="34"/>
  <c r="AX87" i="34"/>
  <c r="AW86" i="34"/>
  <c r="AW87" i="34"/>
  <c r="AV86" i="34"/>
  <c r="AV87" i="34"/>
  <c r="AU16" i="34"/>
  <c r="AU17" i="34"/>
  <c r="AU18" i="34"/>
  <c r="AU19" i="34"/>
  <c r="AU20" i="34"/>
  <c r="AU21" i="34"/>
  <c r="AU22" i="34"/>
  <c r="AU23" i="34"/>
  <c r="AU24" i="34"/>
  <c r="AU78" i="34"/>
  <c r="AU79" i="34"/>
  <c r="AU80" i="34"/>
  <c r="AU81" i="34"/>
  <c r="AU82" i="34"/>
  <c r="AU83" i="34"/>
  <c r="AU84" i="34"/>
  <c r="AU86" i="34"/>
  <c r="AU87" i="34"/>
  <c r="AT86" i="34"/>
  <c r="AT87" i="34"/>
  <c r="AS86" i="34"/>
  <c r="AS87" i="34"/>
  <c r="AR86" i="34"/>
  <c r="AR87" i="34"/>
  <c r="AQ86" i="34"/>
  <c r="AQ87" i="34"/>
  <c r="AP86" i="34"/>
  <c r="AP87" i="34"/>
  <c r="AO86" i="34"/>
  <c r="AO87" i="34"/>
  <c r="AN86" i="34"/>
  <c r="AN87" i="34"/>
  <c r="AM86" i="34"/>
  <c r="AM87" i="34"/>
  <c r="AK86" i="34"/>
  <c r="AK87" i="34"/>
  <c r="AJ86" i="34"/>
  <c r="AJ87" i="34"/>
  <c r="AI86" i="34"/>
  <c r="AI87" i="34"/>
  <c r="AH86" i="34"/>
  <c r="AH87" i="34"/>
  <c r="AF86" i="34"/>
  <c r="AF87" i="34"/>
  <c r="AE86" i="34"/>
  <c r="AE87" i="34"/>
  <c r="AD86" i="34"/>
  <c r="AD87" i="34"/>
  <c r="AC86" i="34"/>
  <c r="AC87" i="34"/>
  <c r="AB86" i="34"/>
  <c r="AB87" i="34"/>
  <c r="AA86" i="34"/>
  <c r="AA87" i="34"/>
  <c r="Z16" i="34"/>
  <c r="Z17" i="34"/>
  <c r="Z18" i="34"/>
  <c r="Z19" i="34"/>
  <c r="Z20" i="34"/>
  <c r="Z21" i="34"/>
  <c r="Z22" i="34"/>
  <c r="Z23" i="34"/>
  <c r="Z24" i="34"/>
  <c r="Z78" i="34"/>
  <c r="Z79" i="34"/>
  <c r="Z80" i="34"/>
  <c r="Z81" i="34"/>
  <c r="Z82" i="34"/>
  <c r="Z83" i="34"/>
  <c r="Z84" i="34"/>
  <c r="Z86" i="34"/>
  <c r="Z87" i="34"/>
  <c r="Y16" i="34"/>
  <c r="Y17" i="34"/>
  <c r="Y18" i="34"/>
  <c r="Y19" i="34"/>
  <c r="Y20" i="34"/>
  <c r="Y21" i="34"/>
  <c r="Y22" i="34"/>
  <c r="Y23" i="34"/>
  <c r="Y24" i="34"/>
  <c r="Y78" i="34"/>
  <c r="Y79" i="34"/>
  <c r="Y80" i="34"/>
  <c r="Y81" i="34"/>
  <c r="Y82" i="34"/>
  <c r="Y83" i="34"/>
  <c r="Y84" i="34"/>
  <c r="Y86" i="34"/>
  <c r="Y87" i="34"/>
  <c r="X16" i="34"/>
  <c r="X17" i="34"/>
  <c r="X18" i="34"/>
  <c r="X19" i="34"/>
  <c r="X20" i="34"/>
  <c r="X21" i="34"/>
  <c r="X22" i="34"/>
  <c r="X23" i="34"/>
  <c r="X24" i="34"/>
  <c r="X78" i="34"/>
  <c r="X79" i="34"/>
  <c r="X80" i="34"/>
  <c r="X81" i="34"/>
  <c r="X82" i="34"/>
  <c r="X83" i="34"/>
  <c r="X84" i="34"/>
  <c r="X86" i="34"/>
  <c r="X87" i="34"/>
  <c r="W16" i="34"/>
  <c r="W17" i="34"/>
  <c r="W18" i="34"/>
  <c r="W19" i="34"/>
  <c r="W20" i="34"/>
  <c r="W21" i="34"/>
  <c r="W22" i="34"/>
  <c r="W23" i="34"/>
  <c r="W24" i="34"/>
  <c r="W78" i="34"/>
  <c r="W79" i="34"/>
  <c r="W80" i="34"/>
  <c r="W81" i="34"/>
  <c r="W82" i="34"/>
  <c r="W83" i="34"/>
  <c r="W84" i="34"/>
  <c r="W86" i="34"/>
  <c r="W87" i="34"/>
  <c r="V16" i="34"/>
  <c r="V17" i="34"/>
  <c r="V18" i="34"/>
  <c r="V19" i="34"/>
  <c r="V20" i="34"/>
  <c r="V21" i="34"/>
  <c r="V22" i="34"/>
  <c r="V23" i="34"/>
  <c r="V24" i="34"/>
  <c r="V78" i="34"/>
  <c r="V79" i="34"/>
  <c r="V80" i="34"/>
  <c r="V81" i="34"/>
  <c r="V82" i="34"/>
  <c r="V83" i="34"/>
  <c r="V84" i="34"/>
  <c r="V86" i="34"/>
  <c r="V87" i="34"/>
  <c r="U16" i="34"/>
  <c r="U17" i="34"/>
  <c r="U18" i="34"/>
  <c r="U19" i="34"/>
  <c r="U20" i="34"/>
  <c r="U21" i="34"/>
  <c r="U22" i="34"/>
  <c r="U23" i="34"/>
  <c r="U24" i="34"/>
  <c r="U78" i="34"/>
  <c r="U79" i="34"/>
  <c r="U80" i="34"/>
  <c r="U81" i="34"/>
  <c r="U82" i="34"/>
  <c r="U83" i="34"/>
  <c r="U84" i="34"/>
  <c r="U86" i="34"/>
  <c r="U87" i="34"/>
  <c r="T16" i="34"/>
  <c r="T17" i="34"/>
  <c r="T18" i="34"/>
  <c r="T19" i="34"/>
  <c r="T20" i="34"/>
  <c r="T21" i="34"/>
  <c r="T22" i="34"/>
  <c r="T23" i="34"/>
  <c r="T24" i="34"/>
  <c r="T78" i="34"/>
  <c r="T79" i="34"/>
  <c r="T80" i="34"/>
  <c r="T81" i="34"/>
  <c r="T82" i="34"/>
  <c r="T83" i="34"/>
  <c r="T84" i="34"/>
  <c r="T86" i="34"/>
  <c r="T87" i="34"/>
  <c r="S23" i="34"/>
  <c r="S24" i="34"/>
  <c r="S78" i="34"/>
  <c r="S79" i="34"/>
  <c r="S80" i="34"/>
  <c r="S81" i="34"/>
  <c r="S82" i="34"/>
  <c r="S83" i="34"/>
  <c r="S84" i="34"/>
  <c r="S86" i="34"/>
  <c r="S87" i="34"/>
  <c r="R23" i="34"/>
  <c r="R24" i="34"/>
  <c r="R78" i="34"/>
  <c r="R79" i="34"/>
  <c r="R80" i="34"/>
  <c r="R81" i="34"/>
  <c r="R82" i="34"/>
  <c r="R83" i="34"/>
  <c r="R84" i="34"/>
  <c r="R86" i="34"/>
  <c r="R87" i="34"/>
  <c r="Q86" i="34"/>
  <c r="Q87" i="34"/>
  <c r="P86" i="34"/>
  <c r="P87" i="34"/>
  <c r="O86" i="34"/>
  <c r="O87" i="34"/>
  <c r="N86" i="34"/>
  <c r="N87" i="34"/>
  <c r="M86" i="34"/>
  <c r="M87" i="34"/>
  <c r="L86" i="34"/>
  <c r="L87" i="34"/>
  <c r="K16" i="34"/>
  <c r="K17" i="34"/>
  <c r="K18" i="34"/>
  <c r="K19" i="34"/>
  <c r="K20" i="34"/>
  <c r="K21" i="34"/>
  <c r="K22" i="34"/>
  <c r="K23" i="34"/>
  <c r="K24" i="34"/>
  <c r="K78" i="34"/>
  <c r="K79" i="34"/>
  <c r="K80" i="34"/>
  <c r="K81" i="34"/>
  <c r="K82" i="34"/>
  <c r="K83" i="34"/>
  <c r="K84" i="34"/>
  <c r="K86" i="34"/>
  <c r="K87" i="34"/>
  <c r="J16" i="34"/>
  <c r="J17" i="34"/>
  <c r="J18" i="34"/>
  <c r="J19" i="34"/>
  <c r="J20" i="34"/>
  <c r="J21" i="34"/>
  <c r="J22" i="34"/>
  <c r="J23" i="34"/>
  <c r="J24" i="34"/>
  <c r="J78" i="34"/>
  <c r="J79" i="34"/>
  <c r="J80" i="34"/>
  <c r="J81" i="34"/>
  <c r="J82" i="34"/>
  <c r="J83" i="34"/>
  <c r="J84" i="34"/>
  <c r="J86" i="34"/>
  <c r="J87" i="34"/>
  <c r="I16" i="34"/>
  <c r="I17" i="34"/>
  <c r="I18" i="34"/>
  <c r="I19" i="34"/>
  <c r="I20" i="34"/>
  <c r="I21" i="34"/>
  <c r="I22" i="34"/>
  <c r="I23" i="34"/>
  <c r="I24" i="34"/>
  <c r="I78" i="34"/>
  <c r="I79" i="34"/>
  <c r="I80" i="34"/>
  <c r="I81" i="34"/>
  <c r="I82" i="34"/>
  <c r="I83" i="34"/>
  <c r="I84" i="34"/>
  <c r="I86" i="34"/>
  <c r="I87" i="34"/>
  <c r="H16" i="34"/>
  <c r="H17" i="34"/>
  <c r="H18" i="34"/>
  <c r="H19" i="34"/>
  <c r="H20" i="34"/>
  <c r="H21" i="34"/>
  <c r="H22" i="34"/>
  <c r="H23" i="34"/>
  <c r="H24" i="34"/>
  <c r="H78" i="34"/>
  <c r="H79" i="34"/>
  <c r="H80" i="34"/>
  <c r="H81" i="34"/>
  <c r="H82" i="34"/>
  <c r="H83" i="34"/>
  <c r="H84" i="34"/>
  <c r="H86" i="34"/>
  <c r="H87" i="34"/>
  <c r="G16" i="34"/>
  <c r="G17" i="34"/>
  <c r="G18" i="34"/>
  <c r="G19" i="34"/>
  <c r="G20" i="34"/>
  <c r="G21" i="34"/>
  <c r="G22" i="34"/>
  <c r="G23" i="34"/>
  <c r="G24" i="34"/>
  <c r="G78" i="34"/>
  <c r="G79" i="34"/>
  <c r="G80" i="34"/>
  <c r="G81" i="34"/>
  <c r="G82" i="34"/>
  <c r="G83" i="34"/>
  <c r="G84" i="34"/>
  <c r="G86" i="34"/>
  <c r="G87" i="34"/>
  <c r="F16" i="34"/>
  <c r="F17" i="34"/>
  <c r="F18" i="34"/>
  <c r="F19" i="34"/>
  <c r="F20" i="34"/>
  <c r="F21" i="34"/>
  <c r="F22" i="34"/>
  <c r="F23" i="34"/>
  <c r="F24" i="34"/>
  <c r="F78" i="34"/>
  <c r="F79" i="34"/>
  <c r="F80" i="34"/>
  <c r="F81" i="34"/>
  <c r="F82" i="34"/>
  <c r="F83" i="34"/>
  <c r="F84" i="34"/>
  <c r="F86" i="34"/>
  <c r="F87" i="34"/>
  <c r="E16" i="34"/>
  <c r="E17" i="34"/>
  <c r="E18" i="34"/>
  <c r="E19" i="34"/>
  <c r="E20" i="34"/>
  <c r="E21" i="34"/>
  <c r="E22" i="34"/>
  <c r="E23" i="34"/>
  <c r="E24" i="34"/>
  <c r="E78" i="34"/>
  <c r="E79" i="34"/>
  <c r="E80" i="34"/>
  <c r="E81" i="34"/>
  <c r="E82" i="34"/>
  <c r="E83" i="34"/>
  <c r="E84" i="34"/>
  <c r="E86" i="34"/>
  <c r="E87" i="34"/>
  <c r="D23" i="34"/>
  <c r="D24" i="34"/>
  <c r="D78" i="34"/>
  <c r="D79" i="34"/>
  <c r="D80" i="34"/>
  <c r="D81" i="34"/>
  <c r="D82" i="34"/>
  <c r="D83" i="34"/>
  <c r="D84" i="34"/>
  <c r="D86" i="34"/>
  <c r="D87" i="34"/>
  <c r="C23" i="34"/>
  <c r="C24" i="34"/>
  <c r="C78" i="34"/>
  <c r="C79" i="34"/>
  <c r="C80" i="34"/>
  <c r="C81" i="34"/>
  <c r="C82" i="34"/>
  <c r="C83" i="34"/>
  <c r="C84" i="34"/>
  <c r="C86" i="34"/>
  <c r="C87" i="34"/>
  <c r="B86" i="34"/>
  <c r="B87" i="34"/>
  <c r="BM85" i="34"/>
  <c r="BL85" i="34"/>
  <c r="BK85" i="34"/>
  <c r="BJ85" i="34"/>
  <c r="BI85" i="34"/>
  <c r="BH85" i="34"/>
  <c r="BG85" i="34"/>
  <c r="BF85" i="34"/>
  <c r="BD85" i="34"/>
  <c r="BC85" i="34"/>
  <c r="BB85" i="34"/>
  <c r="BA85" i="34"/>
  <c r="AZ85" i="34"/>
  <c r="AY85" i="34"/>
  <c r="AX85" i="34"/>
  <c r="AW85" i="34"/>
  <c r="AV85" i="34"/>
  <c r="AU85" i="34"/>
  <c r="AT85" i="34"/>
  <c r="AS85" i="34"/>
  <c r="AR85" i="34"/>
  <c r="AQ85" i="34"/>
  <c r="AP85" i="34"/>
  <c r="AO85" i="34"/>
  <c r="AN85" i="34"/>
  <c r="AM85" i="34"/>
  <c r="AK85" i="34"/>
  <c r="AJ85" i="34"/>
  <c r="AI85" i="34"/>
  <c r="AH85" i="34"/>
  <c r="AF85" i="34"/>
  <c r="AE85" i="34"/>
  <c r="AD85" i="34"/>
  <c r="AC85" i="34"/>
  <c r="AB85" i="34"/>
  <c r="AA85" i="34"/>
  <c r="Z85" i="34"/>
  <c r="Y85" i="34"/>
  <c r="X85" i="34"/>
  <c r="W85" i="34"/>
  <c r="V85" i="34"/>
  <c r="U85" i="34"/>
  <c r="T85" i="34"/>
  <c r="S85" i="34"/>
  <c r="R85" i="34"/>
  <c r="Q85" i="34"/>
  <c r="P85" i="34"/>
  <c r="O85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B85" i="34"/>
  <c r="BM73" i="34"/>
  <c r="BM74" i="34"/>
  <c r="BL73" i="34"/>
  <c r="BL74" i="34"/>
  <c r="BK73" i="34"/>
  <c r="BK74" i="34"/>
  <c r="BJ73" i="34"/>
  <c r="BJ74" i="34"/>
  <c r="BI73" i="34"/>
  <c r="BI74" i="34"/>
  <c r="BH73" i="34"/>
  <c r="BH74" i="34"/>
  <c r="BG73" i="34"/>
  <c r="BG74" i="34"/>
  <c r="BF73" i="34"/>
  <c r="BF74" i="34"/>
  <c r="BD4" i="34"/>
  <c r="BD6" i="34"/>
  <c r="BD5" i="34"/>
  <c r="BD7" i="34"/>
  <c r="BD9" i="34"/>
  <c r="BD8" i="34"/>
  <c r="BD10" i="34"/>
  <c r="BD11" i="34"/>
  <c r="BD66" i="34"/>
  <c r="BD67" i="34"/>
  <c r="BD68" i="34"/>
  <c r="BD69" i="34"/>
  <c r="BD70" i="34"/>
  <c r="BD71" i="34"/>
  <c r="BD73" i="34"/>
  <c r="BD74" i="34"/>
  <c r="BC73" i="34"/>
  <c r="BC74" i="34"/>
  <c r="BB73" i="34"/>
  <c r="BB74" i="34"/>
  <c r="BA73" i="34"/>
  <c r="BA74" i="34"/>
  <c r="AZ73" i="34"/>
  <c r="AZ74" i="34"/>
  <c r="AY73" i="34"/>
  <c r="AY74" i="34"/>
  <c r="AX73" i="34"/>
  <c r="AX74" i="34"/>
  <c r="AW73" i="34"/>
  <c r="AW74" i="34"/>
  <c r="AV73" i="34"/>
  <c r="AV74" i="34"/>
  <c r="AU4" i="34"/>
  <c r="AU6" i="34"/>
  <c r="AU5" i="34"/>
  <c r="AU7" i="34"/>
  <c r="AU9" i="34"/>
  <c r="AU8" i="34"/>
  <c r="AU10" i="34"/>
  <c r="AU11" i="34"/>
  <c r="AU66" i="34"/>
  <c r="AU67" i="34"/>
  <c r="AU68" i="34"/>
  <c r="AU69" i="34"/>
  <c r="AU70" i="34"/>
  <c r="AU71" i="34"/>
  <c r="AU73" i="34"/>
  <c r="AU74" i="34"/>
  <c r="AT73" i="34"/>
  <c r="AT74" i="34"/>
  <c r="AS73" i="34"/>
  <c r="AS74" i="34"/>
  <c r="AR73" i="34"/>
  <c r="AR74" i="34"/>
  <c r="AQ73" i="34"/>
  <c r="AQ74" i="34"/>
  <c r="AP73" i="34"/>
  <c r="AP74" i="34"/>
  <c r="AO73" i="34"/>
  <c r="AO74" i="34"/>
  <c r="AN73" i="34"/>
  <c r="AN74" i="34"/>
  <c r="AM73" i="34"/>
  <c r="AM74" i="34"/>
  <c r="AK73" i="34"/>
  <c r="AK74" i="34"/>
  <c r="AJ73" i="34"/>
  <c r="AJ74" i="34"/>
  <c r="AI73" i="34"/>
  <c r="AI74" i="34"/>
  <c r="AH73" i="34"/>
  <c r="AH74" i="34"/>
  <c r="AF73" i="34"/>
  <c r="AF74" i="34"/>
  <c r="AE73" i="34"/>
  <c r="AE74" i="34"/>
  <c r="AD73" i="34"/>
  <c r="AD74" i="34"/>
  <c r="AC73" i="34"/>
  <c r="AC74" i="34"/>
  <c r="AB73" i="34"/>
  <c r="AB74" i="34"/>
  <c r="AA73" i="34"/>
  <c r="AA74" i="34"/>
  <c r="Z4" i="34"/>
  <c r="Z5" i="34"/>
  <c r="Z6" i="34"/>
  <c r="Z7" i="34"/>
  <c r="Z8" i="34"/>
  <c r="Z9" i="34"/>
  <c r="Z10" i="34"/>
  <c r="Z11" i="34"/>
  <c r="Z66" i="34"/>
  <c r="Z67" i="34"/>
  <c r="Z68" i="34"/>
  <c r="Z69" i="34"/>
  <c r="Z70" i="34"/>
  <c r="Z71" i="34"/>
  <c r="Z73" i="34"/>
  <c r="Z74" i="34"/>
  <c r="Y4" i="34"/>
  <c r="Y5" i="34"/>
  <c r="Y6" i="34"/>
  <c r="Y7" i="34"/>
  <c r="Y8" i="34"/>
  <c r="Y9" i="34"/>
  <c r="Y10" i="34"/>
  <c r="Y11" i="34"/>
  <c r="Y66" i="34"/>
  <c r="Y67" i="34"/>
  <c r="Y68" i="34"/>
  <c r="Y69" i="34"/>
  <c r="Y70" i="34"/>
  <c r="Y71" i="34"/>
  <c r="Y73" i="34"/>
  <c r="Y74" i="34"/>
  <c r="X4" i="34"/>
  <c r="X5" i="34"/>
  <c r="X6" i="34"/>
  <c r="X7" i="34"/>
  <c r="X8" i="34"/>
  <c r="X9" i="34"/>
  <c r="X10" i="34"/>
  <c r="X11" i="34"/>
  <c r="X66" i="34"/>
  <c r="X67" i="34"/>
  <c r="X68" i="34"/>
  <c r="X69" i="34"/>
  <c r="X70" i="34"/>
  <c r="X71" i="34"/>
  <c r="X73" i="34"/>
  <c r="X74" i="34"/>
  <c r="W4" i="34"/>
  <c r="W5" i="34"/>
  <c r="W6" i="34"/>
  <c r="W7" i="34"/>
  <c r="W8" i="34"/>
  <c r="W9" i="34"/>
  <c r="W10" i="34"/>
  <c r="W11" i="34"/>
  <c r="W66" i="34"/>
  <c r="W67" i="34"/>
  <c r="W68" i="34"/>
  <c r="W69" i="34"/>
  <c r="W70" i="34"/>
  <c r="W71" i="34"/>
  <c r="W73" i="34"/>
  <c r="W74" i="34"/>
  <c r="V4" i="34"/>
  <c r="V5" i="34"/>
  <c r="V6" i="34"/>
  <c r="V7" i="34"/>
  <c r="V8" i="34"/>
  <c r="V9" i="34"/>
  <c r="V10" i="34"/>
  <c r="V11" i="34"/>
  <c r="V66" i="34"/>
  <c r="V67" i="34"/>
  <c r="V68" i="34"/>
  <c r="V69" i="34"/>
  <c r="V70" i="34"/>
  <c r="V71" i="34"/>
  <c r="V73" i="34"/>
  <c r="V74" i="34"/>
  <c r="U4" i="34"/>
  <c r="U5" i="34"/>
  <c r="U6" i="34"/>
  <c r="U7" i="34"/>
  <c r="U8" i="34"/>
  <c r="U9" i="34"/>
  <c r="U10" i="34"/>
  <c r="U11" i="34"/>
  <c r="U66" i="34"/>
  <c r="U67" i="34"/>
  <c r="U68" i="34"/>
  <c r="U69" i="34"/>
  <c r="U70" i="34"/>
  <c r="U71" i="34"/>
  <c r="U73" i="34"/>
  <c r="U74" i="34"/>
  <c r="T4" i="34"/>
  <c r="T5" i="34"/>
  <c r="T6" i="34"/>
  <c r="T7" i="34"/>
  <c r="T8" i="34"/>
  <c r="T9" i="34"/>
  <c r="T10" i="34"/>
  <c r="T11" i="34"/>
  <c r="T66" i="34"/>
  <c r="T67" i="34"/>
  <c r="T68" i="34"/>
  <c r="T69" i="34"/>
  <c r="T70" i="34"/>
  <c r="T71" i="34"/>
  <c r="T73" i="34"/>
  <c r="T74" i="34"/>
  <c r="S10" i="34"/>
  <c r="S11" i="34"/>
  <c r="S66" i="34"/>
  <c r="S67" i="34"/>
  <c r="S68" i="34"/>
  <c r="S69" i="34"/>
  <c r="S70" i="34"/>
  <c r="S71" i="34"/>
  <c r="S73" i="34"/>
  <c r="S74" i="34"/>
  <c r="R10" i="34"/>
  <c r="R11" i="34"/>
  <c r="R66" i="34"/>
  <c r="R67" i="34"/>
  <c r="R68" i="34"/>
  <c r="R69" i="34"/>
  <c r="R70" i="34"/>
  <c r="R71" i="34"/>
  <c r="R73" i="34"/>
  <c r="R74" i="34"/>
  <c r="Q73" i="34"/>
  <c r="Q74" i="34"/>
  <c r="P73" i="34"/>
  <c r="P74" i="34"/>
  <c r="O73" i="34"/>
  <c r="O74" i="34"/>
  <c r="N73" i="34"/>
  <c r="N74" i="34"/>
  <c r="M73" i="34"/>
  <c r="M74" i="34"/>
  <c r="L73" i="34"/>
  <c r="L74" i="34"/>
  <c r="K4" i="34"/>
  <c r="K5" i="34"/>
  <c r="K6" i="34"/>
  <c r="K7" i="34"/>
  <c r="K8" i="34"/>
  <c r="K9" i="34"/>
  <c r="K10" i="34"/>
  <c r="K11" i="34"/>
  <c r="K66" i="34"/>
  <c r="K67" i="34"/>
  <c r="K68" i="34"/>
  <c r="K69" i="34"/>
  <c r="K70" i="34"/>
  <c r="K71" i="34"/>
  <c r="K73" i="34"/>
  <c r="K74" i="34"/>
  <c r="J4" i="34"/>
  <c r="J5" i="34"/>
  <c r="J6" i="34"/>
  <c r="J7" i="34"/>
  <c r="J8" i="34"/>
  <c r="J9" i="34"/>
  <c r="J10" i="34"/>
  <c r="J11" i="34"/>
  <c r="J66" i="34"/>
  <c r="J67" i="34"/>
  <c r="J68" i="34"/>
  <c r="J69" i="34"/>
  <c r="J70" i="34"/>
  <c r="J71" i="34"/>
  <c r="J73" i="34"/>
  <c r="J74" i="34"/>
  <c r="I4" i="34"/>
  <c r="I5" i="34"/>
  <c r="I6" i="34"/>
  <c r="I7" i="34"/>
  <c r="I8" i="34"/>
  <c r="I9" i="34"/>
  <c r="I10" i="34"/>
  <c r="I11" i="34"/>
  <c r="I66" i="34"/>
  <c r="I67" i="34"/>
  <c r="I68" i="34"/>
  <c r="I69" i="34"/>
  <c r="I70" i="34"/>
  <c r="I71" i="34"/>
  <c r="I73" i="34"/>
  <c r="I74" i="34"/>
  <c r="H4" i="34"/>
  <c r="H5" i="34"/>
  <c r="H6" i="34"/>
  <c r="H7" i="34"/>
  <c r="H8" i="34"/>
  <c r="H9" i="34"/>
  <c r="H10" i="34"/>
  <c r="H11" i="34"/>
  <c r="H66" i="34"/>
  <c r="H67" i="34"/>
  <c r="H68" i="34"/>
  <c r="H69" i="34"/>
  <c r="H70" i="34"/>
  <c r="H71" i="34"/>
  <c r="H73" i="34"/>
  <c r="H74" i="34"/>
  <c r="G4" i="34"/>
  <c r="G5" i="34"/>
  <c r="G6" i="34"/>
  <c r="G7" i="34"/>
  <c r="G8" i="34"/>
  <c r="G9" i="34"/>
  <c r="G10" i="34"/>
  <c r="G11" i="34"/>
  <c r="G66" i="34"/>
  <c r="G67" i="34"/>
  <c r="G68" i="34"/>
  <c r="G69" i="34"/>
  <c r="G70" i="34"/>
  <c r="G71" i="34"/>
  <c r="G73" i="34"/>
  <c r="G74" i="34"/>
  <c r="F4" i="34"/>
  <c r="F5" i="34"/>
  <c r="F6" i="34"/>
  <c r="F7" i="34"/>
  <c r="F8" i="34"/>
  <c r="F9" i="34"/>
  <c r="F10" i="34"/>
  <c r="F11" i="34"/>
  <c r="F66" i="34"/>
  <c r="F67" i="34"/>
  <c r="F68" i="34"/>
  <c r="F69" i="34"/>
  <c r="F70" i="34"/>
  <c r="F71" i="34"/>
  <c r="F73" i="34"/>
  <c r="F74" i="34"/>
  <c r="E4" i="34"/>
  <c r="E5" i="34"/>
  <c r="E6" i="34"/>
  <c r="E7" i="34"/>
  <c r="E8" i="34"/>
  <c r="E9" i="34"/>
  <c r="E10" i="34"/>
  <c r="E11" i="34"/>
  <c r="E66" i="34"/>
  <c r="E67" i="34"/>
  <c r="E68" i="34"/>
  <c r="E69" i="34"/>
  <c r="E70" i="34"/>
  <c r="E71" i="34"/>
  <c r="E73" i="34"/>
  <c r="E74" i="34"/>
  <c r="D10" i="34"/>
  <c r="D11" i="34"/>
  <c r="D66" i="34"/>
  <c r="D67" i="34"/>
  <c r="D68" i="34"/>
  <c r="D69" i="34"/>
  <c r="D70" i="34"/>
  <c r="D71" i="34"/>
  <c r="D73" i="34"/>
  <c r="D74" i="34"/>
  <c r="C10" i="34"/>
  <c r="C11" i="34"/>
  <c r="C66" i="34"/>
  <c r="C67" i="34"/>
  <c r="C68" i="34"/>
  <c r="C69" i="34"/>
  <c r="C70" i="34"/>
  <c r="C71" i="34"/>
  <c r="C73" i="34"/>
  <c r="C74" i="34"/>
  <c r="B73" i="34"/>
  <c r="B74" i="34"/>
  <c r="BM72" i="34"/>
  <c r="BL72" i="34"/>
  <c r="BK72" i="34"/>
  <c r="BJ72" i="34"/>
  <c r="BI72" i="34"/>
  <c r="BH72" i="34"/>
  <c r="BG72" i="34"/>
  <c r="BF72" i="34"/>
  <c r="BD72" i="34"/>
  <c r="BC72" i="34"/>
  <c r="BB72" i="34"/>
  <c r="BA72" i="34"/>
  <c r="AZ72" i="34"/>
  <c r="AY72" i="34"/>
  <c r="AX72" i="34"/>
  <c r="AW72" i="34"/>
  <c r="AV72" i="34"/>
  <c r="AU72" i="34"/>
  <c r="AT72" i="34"/>
  <c r="AS72" i="34"/>
  <c r="AR72" i="34"/>
  <c r="AQ72" i="34"/>
  <c r="AP72" i="34"/>
  <c r="AO72" i="34"/>
  <c r="AN72" i="34"/>
  <c r="AM72" i="34"/>
  <c r="AK72" i="34"/>
  <c r="AJ72" i="34"/>
  <c r="AI72" i="34"/>
  <c r="AH72" i="34"/>
  <c r="AF72" i="34"/>
  <c r="AE72" i="34"/>
  <c r="AD72" i="34"/>
  <c r="AC72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C72" i="34"/>
  <c r="B72" i="34"/>
  <c r="H75" i="30"/>
  <c r="I75" i="30"/>
  <c r="BR36" i="34"/>
  <c r="BR35" i="34"/>
  <c r="BR34" i="34"/>
  <c r="BR33" i="34"/>
  <c r="BR32" i="34"/>
  <c r="BR31" i="34"/>
  <c r="BR30" i="34"/>
  <c r="BR22" i="34"/>
  <c r="BR21" i="34"/>
  <c r="BR20" i="34"/>
  <c r="BR19" i="34"/>
  <c r="BR18" i="34"/>
  <c r="BR17" i="34"/>
  <c r="BR16" i="34"/>
  <c r="BR9" i="34"/>
  <c r="BR8" i="34"/>
  <c r="BR7" i="34"/>
  <c r="BR6" i="34"/>
  <c r="BR5" i="34"/>
  <c r="BR4" i="34"/>
  <c r="AN2" i="28"/>
  <c r="AL2" i="28"/>
  <c r="AJ2" i="28"/>
  <c r="AQ1" i="28"/>
  <c r="AP1" i="28"/>
  <c r="AN1" i="28"/>
  <c r="AL1" i="28"/>
  <c r="AJ1" i="28"/>
  <c r="AN2" i="22"/>
  <c r="AL2" i="22"/>
  <c r="AJ2" i="22"/>
  <c r="AQ1" i="22"/>
  <c r="AP1" i="22"/>
  <c r="AN1" i="22"/>
  <c r="AL1" i="22"/>
  <c r="AJ1" i="22"/>
  <c r="AN2" i="27"/>
  <c r="AL2" i="27"/>
  <c r="AJ2" i="27"/>
  <c r="AQ1" i="27"/>
  <c r="AP1" i="27"/>
  <c r="AN1" i="27"/>
  <c r="AL1" i="27"/>
  <c r="AJ1" i="27"/>
  <c r="R50" i="27"/>
  <c r="T50" i="27"/>
  <c r="R51" i="27"/>
  <c r="T51" i="27"/>
  <c r="R52" i="27"/>
  <c r="T52" i="27"/>
  <c r="R53" i="27"/>
  <c r="T53" i="27"/>
  <c r="R54" i="27"/>
  <c r="T54" i="27"/>
  <c r="R55" i="27"/>
  <c r="T55" i="27"/>
  <c r="R30" i="27"/>
  <c r="T30" i="27"/>
  <c r="R31" i="27"/>
  <c r="T31" i="27"/>
  <c r="R32" i="27"/>
  <c r="T32" i="27"/>
  <c r="R33" i="27"/>
  <c r="T33" i="27"/>
  <c r="R34" i="27"/>
  <c r="T34" i="27"/>
  <c r="R35" i="27"/>
  <c r="T35" i="27"/>
  <c r="R50" i="5"/>
  <c r="T50" i="5"/>
  <c r="R51" i="5"/>
  <c r="T51" i="5"/>
  <c r="R52" i="5"/>
  <c r="T52" i="5"/>
  <c r="R53" i="5"/>
  <c r="T53" i="5"/>
  <c r="R54" i="5"/>
  <c r="T54" i="5"/>
  <c r="R55" i="5"/>
  <c r="T55" i="5"/>
  <c r="O30" i="5"/>
  <c r="P30" i="5"/>
  <c r="R30" i="5"/>
  <c r="T30" i="5"/>
  <c r="O31" i="5"/>
  <c r="R31" i="5"/>
  <c r="AE30" i="5"/>
  <c r="P31" i="5"/>
  <c r="T31" i="5"/>
  <c r="O32" i="5"/>
  <c r="O33" i="5"/>
  <c r="O34" i="5"/>
  <c r="R32" i="5"/>
  <c r="R33" i="5"/>
  <c r="R34" i="5"/>
  <c r="AE33" i="5"/>
  <c r="P32" i="5"/>
  <c r="T32" i="5"/>
  <c r="P33" i="5"/>
  <c r="O35" i="5"/>
  <c r="R35" i="5"/>
  <c r="AF34" i="5"/>
  <c r="T33" i="5"/>
  <c r="P34" i="5"/>
  <c r="T34" i="5"/>
  <c r="P35" i="5"/>
  <c r="T35" i="5"/>
  <c r="AJ34" i="5"/>
  <c r="AI34" i="5"/>
  <c r="AE34" i="5"/>
  <c r="AH30" i="5"/>
  <c r="AI33" i="5"/>
  <c r="AJ33" i="5"/>
  <c r="AI30" i="5"/>
  <c r="AJ30" i="5"/>
  <c r="AO30" i="5"/>
  <c r="AG3" i="5"/>
  <c r="AF33" i="5"/>
  <c r="AM33" i="5"/>
  <c r="AF30" i="5"/>
  <c r="AM30" i="5"/>
  <c r="AH33" i="5"/>
  <c r="AG33" i="5"/>
  <c r="AH34" i="5"/>
  <c r="AG34" i="5"/>
  <c r="AN34" i="5"/>
  <c r="AG30" i="5"/>
  <c r="AN30" i="5"/>
  <c r="AR30" i="5"/>
  <c r="AO33" i="5"/>
  <c r="AM34" i="5"/>
  <c r="AO34" i="5"/>
  <c r="Q21" i="28"/>
  <c r="Q20" i="28"/>
  <c r="Q19" i="28"/>
  <c r="Q18" i="28"/>
  <c r="Q17" i="28"/>
  <c r="Q16" i="28"/>
  <c r="I19" i="28"/>
  <c r="I18" i="28"/>
  <c r="H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Q21" i="22"/>
  <c r="Q20" i="22"/>
  <c r="Q19" i="22"/>
  <c r="Q18" i="22"/>
  <c r="Q17" i="22"/>
  <c r="Q16" i="22"/>
  <c r="I19" i="22"/>
  <c r="I18" i="22"/>
  <c r="H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Q21" i="27"/>
  <c r="Q20" i="27"/>
  <c r="Q19" i="27"/>
  <c r="Q18" i="27"/>
  <c r="Q17" i="27"/>
  <c r="Q16" i="27"/>
  <c r="I19" i="27"/>
  <c r="I18" i="27"/>
  <c r="H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E22" i="5"/>
  <c r="C22" i="5"/>
  <c r="Q21" i="5"/>
  <c r="E21" i="5"/>
  <c r="C21" i="5"/>
  <c r="Q20" i="5"/>
  <c r="E20" i="5"/>
  <c r="C20" i="5"/>
  <c r="Q19" i="5"/>
  <c r="I19" i="5"/>
  <c r="E19" i="5"/>
  <c r="C19" i="5"/>
  <c r="Q18" i="5"/>
  <c r="I18" i="5"/>
  <c r="E18" i="5"/>
  <c r="C18" i="5"/>
  <c r="Q17" i="5"/>
  <c r="E17" i="5"/>
  <c r="C17" i="5"/>
  <c r="Q16" i="5"/>
  <c r="E16" i="5"/>
  <c r="C16" i="5"/>
  <c r="E15" i="5"/>
  <c r="C15" i="5"/>
  <c r="E14" i="5"/>
  <c r="C14" i="5"/>
  <c r="E13" i="5"/>
  <c r="C13" i="5"/>
  <c r="E12" i="5"/>
  <c r="C12" i="5"/>
  <c r="E11" i="5"/>
  <c r="C11" i="5"/>
  <c r="E10" i="5"/>
  <c r="C10" i="5"/>
  <c r="E9" i="5"/>
  <c r="C9" i="5"/>
  <c r="E8" i="5"/>
  <c r="C8" i="5"/>
  <c r="E7" i="5"/>
  <c r="C7" i="5"/>
  <c r="E6" i="5"/>
  <c r="C6" i="5"/>
  <c r="E5" i="5"/>
  <c r="C5" i="5"/>
  <c r="E4" i="5"/>
  <c r="C4" i="5"/>
  <c r="H3" i="5"/>
  <c r="G1" i="5"/>
  <c r="A101" i="34"/>
  <c r="A87" i="34"/>
  <c r="O70" i="5"/>
  <c r="O71" i="5"/>
  <c r="AG70" i="5"/>
  <c r="AH70" i="5"/>
  <c r="AN70" i="5"/>
  <c r="AI70" i="5"/>
  <c r="AJ70" i="5"/>
  <c r="AO70" i="5"/>
  <c r="AR70" i="5"/>
  <c r="O50" i="5"/>
  <c r="O51" i="5"/>
  <c r="AI50" i="5"/>
  <c r="AJ50" i="5"/>
  <c r="AO50" i="5"/>
  <c r="AG50" i="5"/>
  <c r="AH50" i="5"/>
  <c r="AN50" i="5"/>
  <c r="AR50" i="5"/>
  <c r="O90" i="5"/>
  <c r="O91" i="5"/>
  <c r="AI90" i="5"/>
  <c r="AJ90" i="5"/>
  <c r="AO90" i="5"/>
  <c r="AG90" i="5"/>
  <c r="AH90" i="5"/>
  <c r="AN90" i="5"/>
  <c r="AR90" i="5"/>
  <c r="AI130" i="5"/>
  <c r="AJ130" i="5"/>
  <c r="AO130" i="5"/>
  <c r="AG130" i="5"/>
  <c r="AH130" i="5"/>
  <c r="AN130" i="5"/>
  <c r="AR130" i="5"/>
  <c r="AJ3" i="5"/>
  <c r="AN33" i="5"/>
  <c r="AR33" i="5"/>
  <c r="AR34" i="5"/>
  <c r="BP36" i="34"/>
  <c r="BO36" i="34"/>
  <c r="BP35" i="34"/>
  <c r="BO35" i="34"/>
  <c r="BP34" i="34"/>
  <c r="BO34" i="34"/>
  <c r="BP33" i="34"/>
  <c r="BO33" i="34"/>
  <c r="BP32" i="34"/>
  <c r="BO32" i="34"/>
  <c r="BP31" i="34"/>
  <c r="BO31" i="34"/>
  <c r="BP30" i="34"/>
  <c r="BO30" i="34"/>
  <c r="BP22" i="34"/>
  <c r="BO22" i="34"/>
  <c r="BP21" i="34"/>
  <c r="BO21" i="34"/>
  <c r="BP20" i="34"/>
  <c r="BO20" i="34"/>
  <c r="BP19" i="34"/>
  <c r="BO19" i="34"/>
  <c r="BP18" i="34"/>
  <c r="BO18" i="34"/>
  <c r="BP17" i="34"/>
  <c r="BO17" i="34"/>
  <c r="BP16" i="34"/>
  <c r="BO16" i="34"/>
  <c r="BP9" i="34"/>
  <c r="BO9" i="34"/>
  <c r="BP8" i="34"/>
  <c r="BO8" i="34"/>
  <c r="BP7" i="34"/>
  <c r="BO7" i="34"/>
  <c r="BP6" i="34"/>
  <c r="BO6" i="34"/>
  <c r="BP5" i="34"/>
  <c r="BO5" i="34"/>
  <c r="BP4" i="34"/>
  <c r="BO4" i="34"/>
  <c r="I264" i="27"/>
  <c r="I263" i="27"/>
  <c r="I262" i="27"/>
  <c r="I244" i="27"/>
  <c r="I243" i="27"/>
  <c r="I242" i="27"/>
  <c r="I264" i="22"/>
  <c r="I263" i="22"/>
  <c r="I262" i="22"/>
  <c r="I244" i="22"/>
  <c r="I243" i="22"/>
  <c r="I242" i="22"/>
  <c r="I264" i="28"/>
  <c r="I263" i="28"/>
  <c r="I262" i="28"/>
  <c r="I244" i="28"/>
  <c r="I243" i="28"/>
  <c r="I242" i="28"/>
  <c r="I264" i="5"/>
  <c r="I263" i="5"/>
  <c r="I262" i="5"/>
  <c r="I244" i="5"/>
  <c r="I243" i="5"/>
  <c r="I242" i="5"/>
  <c r="I224" i="27"/>
  <c r="I223" i="27"/>
  <c r="I222" i="27"/>
  <c r="I204" i="27"/>
  <c r="I203" i="27"/>
  <c r="I202" i="27"/>
  <c r="I224" i="22"/>
  <c r="I223" i="22"/>
  <c r="I222" i="22"/>
  <c r="I204" i="22"/>
  <c r="I203" i="22"/>
  <c r="I202" i="22"/>
  <c r="I224" i="28"/>
  <c r="I223" i="28"/>
  <c r="I222" i="28"/>
  <c r="I204" i="28"/>
  <c r="I203" i="28"/>
  <c r="I202" i="28"/>
  <c r="I224" i="5"/>
  <c r="I223" i="5"/>
  <c r="I222" i="5"/>
  <c r="I204" i="5"/>
  <c r="I203" i="5"/>
  <c r="I202" i="5"/>
  <c r="I184" i="27"/>
  <c r="I183" i="27"/>
  <c r="I182" i="27"/>
  <c r="I184" i="22"/>
  <c r="I183" i="22"/>
  <c r="I182" i="22"/>
  <c r="I184" i="28"/>
  <c r="I183" i="28"/>
  <c r="I182" i="28"/>
  <c r="I164" i="28"/>
  <c r="I163" i="28"/>
  <c r="I162" i="28"/>
  <c r="I184" i="5"/>
  <c r="I183" i="5"/>
  <c r="I182" i="5"/>
  <c r="I164" i="5"/>
  <c r="I163" i="5"/>
  <c r="I162" i="5"/>
  <c r="I144" i="28"/>
  <c r="I143" i="28"/>
  <c r="I142" i="28"/>
  <c r="I124" i="28"/>
  <c r="I123" i="28"/>
  <c r="I122" i="28"/>
  <c r="I104" i="28"/>
  <c r="I103" i="28"/>
  <c r="I102" i="28"/>
  <c r="I84" i="28"/>
  <c r="I83" i="28"/>
  <c r="I82" i="28"/>
  <c r="I63" i="28"/>
  <c r="I62" i="28"/>
  <c r="S21" i="27"/>
  <c r="R21" i="27"/>
  <c r="P21" i="27"/>
  <c r="S20" i="27"/>
  <c r="R20" i="27"/>
  <c r="P20" i="27"/>
  <c r="S19" i="27"/>
  <c r="R19" i="27"/>
  <c r="P19" i="27"/>
  <c r="S18" i="27"/>
  <c r="R18" i="27"/>
  <c r="P18" i="27"/>
  <c r="S17" i="27"/>
  <c r="R17" i="27"/>
  <c r="P17" i="27"/>
  <c r="S16" i="27"/>
  <c r="R16" i="27"/>
  <c r="P16" i="27"/>
  <c r="S21" i="22"/>
  <c r="R21" i="22"/>
  <c r="P21" i="22"/>
  <c r="S20" i="22"/>
  <c r="R20" i="22"/>
  <c r="P20" i="22"/>
  <c r="S19" i="22"/>
  <c r="R19" i="22"/>
  <c r="P19" i="22"/>
  <c r="S18" i="22"/>
  <c r="R18" i="22"/>
  <c r="P18" i="22"/>
  <c r="S17" i="22"/>
  <c r="R17" i="22"/>
  <c r="P17" i="22"/>
  <c r="S16" i="22"/>
  <c r="R16" i="22"/>
  <c r="P16" i="22"/>
  <c r="S21" i="28"/>
  <c r="R21" i="28"/>
  <c r="P21" i="28"/>
  <c r="S20" i="28"/>
  <c r="R20" i="28"/>
  <c r="P20" i="28"/>
  <c r="S19" i="28"/>
  <c r="R19" i="28"/>
  <c r="P19" i="28"/>
  <c r="S18" i="28"/>
  <c r="R18" i="28"/>
  <c r="P18" i="28"/>
  <c r="S17" i="28"/>
  <c r="R17" i="28"/>
  <c r="P17" i="28"/>
  <c r="S16" i="28"/>
  <c r="R16" i="28"/>
  <c r="P16" i="28"/>
  <c r="S21" i="5"/>
  <c r="R21" i="5"/>
  <c r="P21" i="5"/>
  <c r="S20" i="5"/>
  <c r="R20" i="5"/>
  <c r="P20" i="5"/>
  <c r="S19" i="5"/>
  <c r="R19" i="5"/>
  <c r="P19" i="5"/>
  <c r="S18" i="5"/>
  <c r="R18" i="5"/>
  <c r="P18" i="5"/>
  <c r="S17" i="5"/>
  <c r="R17" i="5"/>
  <c r="P17" i="5"/>
  <c r="S16" i="5"/>
  <c r="R16" i="5"/>
  <c r="P16" i="5"/>
  <c r="J33" i="5"/>
  <c r="J33" i="28"/>
  <c r="J33" i="22"/>
  <c r="I35" i="22"/>
  <c r="J33" i="27"/>
  <c r="K19" i="27"/>
  <c r="J19" i="27"/>
  <c r="K18" i="27"/>
  <c r="J18" i="27"/>
  <c r="P32" i="27"/>
  <c r="P33" i="27"/>
  <c r="P34" i="27"/>
  <c r="P35" i="27"/>
  <c r="P30" i="27"/>
  <c r="P31" i="27"/>
  <c r="R37" i="27"/>
  <c r="L33" i="27"/>
  <c r="K19" i="22"/>
  <c r="J19" i="22"/>
  <c r="K18" i="22"/>
  <c r="J18" i="22"/>
  <c r="P32" i="22"/>
  <c r="P33" i="22"/>
  <c r="P34" i="22"/>
  <c r="P35" i="22"/>
  <c r="P30" i="22"/>
  <c r="P31" i="22"/>
  <c r="L33" i="22"/>
  <c r="K19" i="28"/>
  <c r="J19" i="28"/>
  <c r="K18" i="28"/>
  <c r="J18" i="28"/>
  <c r="P32" i="28"/>
  <c r="P33" i="28"/>
  <c r="P34" i="28"/>
  <c r="P35" i="28"/>
  <c r="P30" i="28"/>
  <c r="P31" i="28"/>
  <c r="L33" i="28"/>
  <c r="K35" i="28"/>
  <c r="K19" i="5"/>
  <c r="J19" i="5"/>
  <c r="K18" i="5"/>
  <c r="J18" i="5"/>
  <c r="L33" i="5"/>
  <c r="H19" i="27"/>
  <c r="H18" i="27"/>
  <c r="H19" i="22"/>
  <c r="H18" i="22"/>
  <c r="H19" i="28"/>
  <c r="H18" i="28"/>
  <c r="H19" i="5"/>
  <c r="H18" i="5"/>
  <c r="L253" i="28"/>
  <c r="L233" i="28"/>
  <c r="L213" i="28"/>
  <c r="L193" i="28"/>
  <c r="L173" i="28"/>
  <c r="L153" i="28"/>
  <c r="L133" i="28"/>
  <c r="K135" i="28"/>
  <c r="L113" i="28"/>
  <c r="L93" i="28"/>
  <c r="L73" i="28"/>
  <c r="L253" i="22"/>
  <c r="L233" i="22"/>
  <c r="K235" i="22"/>
  <c r="L213" i="22"/>
  <c r="L193" i="22"/>
  <c r="K195" i="22"/>
  <c r="L173" i="22"/>
  <c r="K175" i="22"/>
  <c r="L153" i="22"/>
  <c r="K155" i="22"/>
  <c r="L133" i="22"/>
  <c r="K135" i="22"/>
  <c r="L113" i="22"/>
  <c r="L93" i="22"/>
  <c r="K95" i="22"/>
  <c r="L73" i="22"/>
  <c r="L253" i="27"/>
  <c r="L233" i="27"/>
  <c r="L213" i="27"/>
  <c r="L193" i="27"/>
  <c r="K195" i="27"/>
  <c r="L173" i="27"/>
  <c r="K175" i="27"/>
  <c r="L153" i="27"/>
  <c r="L133" i="27"/>
  <c r="K135" i="27"/>
  <c r="L113" i="27"/>
  <c r="L93" i="27"/>
  <c r="L73" i="27"/>
  <c r="L253" i="5"/>
  <c r="L233" i="5"/>
  <c r="L213" i="5"/>
  <c r="K215" i="5"/>
  <c r="L193" i="5"/>
  <c r="L173" i="5"/>
  <c r="L153" i="5"/>
  <c r="L133" i="5"/>
  <c r="L113" i="5"/>
  <c r="L93" i="5"/>
  <c r="L73" i="5"/>
  <c r="L53" i="5"/>
  <c r="O30" i="28"/>
  <c r="O31" i="28"/>
  <c r="AG4" i="28"/>
  <c r="O72" i="28"/>
  <c r="O73" i="28"/>
  <c r="O74" i="28"/>
  <c r="P72" i="28"/>
  <c r="R72" i="28"/>
  <c r="O92" i="28"/>
  <c r="O93" i="28"/>
  <c r="O94" i="28"/>
  <c r="P92" i="28"/>
  <c r="R92" i="28"/>
  <c r="O112" i="28"/>
  <c r="O113" i="28"/>
  <c r="O114" i="28"/>
  <c r="P112" i="28"/>
  <c r="R112" i="28"/>
  <c r="O132" i="28"/>
  <c r="O133" i="28"/>
  <c r="O134" i="28"/>
  <c r="P132" i="28"/>
  <c r="R132" i="28"/>
  <c r="O152" i="28"/>
  <c r="O153" i="28"/>
  <c r="O154" i="28"/>
  <c r="P152" i="28"/>
  <c r="R152" i="28"/>
  <c r="S176" i="28"/>
  <c r="O172" i="28"/>
  <c r="O173" i="28"/>
  <c r="O174" i="28"/>
  <c r="P172" i="28"/>
  <c r="R172" i="28"/>
  <c r="Y172" i="28"/>
  <c r="O192" i="28"/>
  <c r="O193" i="28"/>
  <c r="O194" i="28"/>
  <c r="P192" i="28"/>
  <c r="R192" i="28"/>
  <c r="S216" i="28"/>
  <c r="O212" i="28"/>
  <c r="O213" i="28"/>
  <c r="O214" i="28"/>
  <c r="P212" i="28"/>
  <c r="R212" i="28"/>
  <c r="O232" i="28"/>
  <c r="O233" i="28"/>
  <c r="O234" i="28"/>
  <c r="P232" i="28"/>
  <c r="R232" i="28"/>
  <c r="O252" i="28"/>
  <c r="O253" i="28"/>
  <c r="O254" i="28"/>
  <c r="P252" i="28"/>
  <c r="R252" i="28"/>
  <c r="O32" i="28"/>
  <c r="O33" i="28"/>
  <c r="O34" i="28"/>
  <c r="AG7" i="28"/>
  <c r="R32" i="28"/>
  <c r="O52" i="28"/>
  <c r="O53" i="28"/>
  <c r="O54" i="28"/>
  <c r="P52" i="28"/>
  <c r="R52" i="28"/>
  <c r="O72" i="22"/>
  <c r="O73" i="22"/>
  <c r="O74" i="22"/>
  <c r="P72" i="22"/>
  <c r="R72" i="22"/>
  <c r="O92" i="22"/>
  <c r="O93" i="22"/>
  <c r="O94" i="22"/>
  <c r="P92" i="22"/>
  <c r="R92" i="22"/>
  <c r="O112" i="22"/>
  <c r="O113" i="22"/>
  <c r="O114" i="22"/>
  <c r="P112" i="22"/>
  <c r="R112" i="22"/>
  <c r="O132" i="22"/>
  <c r="O133" i="22"/>
  <c r="O134" i="22"/>
  <c r="P132" i="22"/>
  <c r="R132" i="22"/>
  <c r="O152" i="22"/>
  <c r="O153" i="22"/>
  <c r="O154" i="22"/>
  <c r="P152" i="22"/>
  <c r="R152" i="22"/>
  <c r="O172" i="22"/>
  <c r="O173" i="22"/>
  <c r="O174" i="22"/>
  <c r="P172" i="22"/>
  <c r="R172" i="22"/>
  <c r="O192" i="22"/>
  <c r="O193" i="22"/>
  <c r="O194" i="22"/>
  <c r="P192" i="22"/>
  <c r="R192" i="22"/>
  <c r="O212" i="22"/>
  <c r="O213" i="22"/>
  <c r="O214" i="22"/>
  <c r="P212" i="22"/>
  <c r="R212" i="22"/>
  <c r="O232" i="22"/>
  <c r="O233" i="22"/>
  <c r="O234" i="22"/>
  <c r="P232" i="22"/>
  <c r="R232" i="22"/>
  <c r="O252" i="22"/>
  <c r="O253" i="22"/>
  <c r="O254" i="22"/>
  <c r="P252" i="22"/>
  <c r="R252" i="22"/>
  <c r="O32" i="22"/>
  <c r="O33" i="22"/>
  <c r="O34" i="22"/>
  <c r="AG7" i="22"/>
  <c r="R32" i="22"/>
  <c r="O52" i="22"/>
  <c r="O53" i="22"/>
  <c r="O54" i="22"/>
  <c r="P52" i="22"/>
  <c r="R52" i="22"/>
  <c r="O72" i="27"/>
  <c r="O73" i="27"/>
  <c r="O74" i="27"/>
  <c r="P72" i="27"/>
  <c r="O92" i="27"/>
  <c r="O93" i="27"/>
  <c r="O94" i="27"/>
  <c r="P92" i="27"/>
  <c r="O112" i="27"/>
  <c r="O113" i="27"/>
  <c r="O114" i="27"/>
  <c r="P112" i="27"/>
  <c r="O132" i="27"/>
  <c r="O133" i="27"/>
  <c r="O134" i="27"/>
  <c r="P132" i="27"/>
  <c r="O152" i="27"/>
  <c r="O153" i="27"/>
  <c r="O154" i="27"/>
  <c r="P152" i="27"/>
  <c r="O172" i="27"/>
  <c r="O173" i="27"/>
  <c r="O174" i="27"/>
  <c r="P172" i="27"/>
  <c r="O192" i="27"/>
  <c r="O193" i="27"/>
  <c r="O194" i="27"/>
  <c r="P192" i="27"/>
  <c r="O212" i="27"/>
  <c r="O213" i="27"/>
  <c r="O214" i="27"/>
  <c r="P212" i="27"/>
  <c r="O232" i="27"/>
  <c r="O233" i="27"/>
  <c r="O234" i="27"/>
  <c r="P232" i="27"/>
  <c r="O252" i="27"/>
  <c r="O253" i="27"/>
  <c r="O254" i="27"/>
  <c r="P252" i="27"/>
  <c r="O32" i="27"/>
  <c r="O33" i="27"/>
  <c r="O34" i="27"/>
  <c r="AG7" i="27"/>
  <c r="O52" i="27"/>
  <c r="O53" i="27"/>
  <c r="O54" i="27"/>
  <c r="P52" i="27"/>
  <c r="R72" i="27"/>
  <c r="R92" i="27"/>
  <c r="R112" i="27"/>
  <c r="R132" i="27"/>
  <c r="R152" i="27"/>
  <c r="R172" i="27"/>
  <c r="R192" i="27"/>
  <c r="R212" i="27"/>
  <c r="R232" i="27"/>
  <c r="R252" i="27"/>
  <c r="O72" i="5"/>
  <c r="O73" i="5"/>
  <c r="O74" i="5"/>
  <c r="P72" i="5"/>
  <c r="O92" i="5"/>
  <c r="O93" i="5"/>
  <c r="O94" i="5"/>
  <c r="P92" i="5"/>
  <c r="O112" i="5"/>
  <c r="O113" i="5"/>
  <c r="O114" i="5"/>
  <c r="P112" i="5"/>
  <c r="O132" i="5"/>
  <c r="O133" i="5"/>
  <c r="O134" i="5"/>
  <c r="P132" i="5"/>
  <c r="O152" i="5"/>
  <c r="O153" i="5"/>
  <c r="O154" i="5"/>
  <c r="P152" i="5"/>
  <c r="O172" i="5"/>
  <c r="O173" i="5"/>
  <c r="O174" i="5"/>
  <c r="P172" i="5"/>
  <c r="O192" i="5"/>
  <c r="O193" i="5"/>
  <c r="O194" i="5"/>
  <c r="P192" i="5"/>
  <c r="O212" i="5"/>
  <c r="O213" i="5"/>
  <c r="O214" i="5"/>
  <c r="P212" i="5"/>
  <c r="O232" i="5"/>
  <c r="O233" i="5"/>
  <c r="O234" i="5"/>
  <c r="P232" i="5"/>
  <c r="O252" i="5"/>
  <c r="O253" i="5"/>
  <c r="O254" i="5"/>
  <c r="P252" i="5"/>
  <c r="AG5" i="5"/>
  <c r="AG6" i="5"/>
  <c r="AG7" i="5"/>
  <c r="O52" i="5"/>
  <c r="O53" i="5"/>
  <c r="O54" i="5"/>
  <c r="P52" i="5"/>
  <c r="R72" i="5"/>
  <c r="R92" i="5"/>
  <c r="R112" i="5"/>
  <c r="R132" i="5"/>
  <c r="R152" i="5"/>
  <c r="R172" i="5"/>
  <c r="R192" i="5"/>
  <c r="R212" i="5"/>
  <c r="R232" i="5"/>
  <c r="R252" i="5"/>
  <c r="O75" i="5"/>
  <c r="P73" i="5"/>
  <c r="R73" i="5"/>
  <c r="O95" i="5"/>
  <c r="P93" i="5"/>
  <c r="R93" i="5"/>
  <c r="O115" i="5"/>
  <c r="P113" i="5"/>
  <c r="R113" i="5"/>
  <c r="O135" i="5"/>
  <c r="P133" i="5"/>
  <c r="R133" i="5"/>
  <c r="O155" i="5"/>
  <c r="P153" i="5"/>
  <c r="R153" i="5"/>
  <c r="O175" i="5"/>
  <c r="P173" i="5"/>
  <c r="R173" i="5"/>
  <c r="O195" i="5"/>
  <c r="P193" i="5"/>
  <c r="R193" i="5"/>
  <c r="O215" i="5"/>
  <c r="P213" i="5"/>
  <c r="R213" i="5"/>
  <c r="O235" i="5"/>
  <c r="P233" i="5"/>
  <c r="R233" i="5"/>
  <c r="Q256" i="5"/>
  <c r="O255" i="5"/>
  <c r="P253" i="5"/>
  <c r="R253" i="5"/>
  <c r="AG8" i="5"/>
  <c r="O55" i="5"/>
  <c r="P53" i="5"/>
  <c r="AG4" i="5"/>
  <c r="O230" i="28"/>
  <c r="O231" i="28"/>
  <c r="P230" i="28"/>
  <c r="O250" i="27"/>
  <c r="O251" i="27"/>
  <c r="P250" i="27"/>
  <c r="R250" i="27"/>
  <c r="BR40" i="34"/>
  <c r="BR24" i="34"/>
  <c r="BR11" i="34"/>
  <c r="B15" i="28"/>
  <c r="B16" i="28"/>
  <c r="B15" i="22"/>
  <c r="B16" i="22"/>
  <c r="B15" i="27"/>
  <c r="B15" i="5"/>
  <c r="B16" i="5"/>
  <c r="BP38" i="34"/>
  <c r="BP39" i="34"/>
  <c r="BO24" i="34"/>
  <c r="BO25" i="34"/>
  <c r="BP10" i="34"/>
  <c r="X36" i="28"/>
  <c r="R5" i="22"/>
  <c r="A102" i="34"/>
  <c r="S76" i="27"/>
  <c r="P133" i="27"/>
  <c r="P134" i="27"/>
  <c r="P135" i="27"/>
  <c r="Q137" i="27"/>
  <c r="S176" i="27"/>
  <c r="Q216" i="27"/>
  <c r="Q256" i="27"/>
  <c r="S76" i="22"/>
  <c r="Q236" i="22"/>
  <c r="S56" i="22"/>
  <c r="M831" i="36"/>
  <c r="Q116" i="28"/>
  <c r="S236" i="28"/>
  <c r="Q256" i="28"/>
  <c r="Y32" i="28"/>
  <c r="Y36" i="28"/>
  <c r="O30" i="27"/>
  <c r="O31" i="27"/>
  <c r="AG4" i="27"/>
  <c r="O30" i="22"/>
  <c r="O31" i="22"/>
  <c r="AG4" i="22"/>
  <c r="R30" i="22"/>
  <c r="R30" i="28"/>
  <c r="P36" i="27"/>
  <c r="P36" i="22"/>
  <c r="P36" i="5"/>
  <c r="L53" i="27"/>
  <c r="K55" i="27"/>
  <c r="L53" i="22"/>
  <c r="K55" i="22"/>
  <c r="L53" i="28"/>
  <c r="O35" i="28"/>
  <c r="AG8" i="28"/>
  <c r="O55" i="28"/>
  <c r="P53" i="28"/>
  <c r="O75" i="28"/>
  <c r="P73" i="28"/>
  <c r="O95" i="28"/>
  <c r="P93" i="28"/>
  <c r="O115" i="28"/>
  <c r="P113" i="28"/>
  <c r="O135" i="28"/>
  <c r="P133" i="28"/>
  <c r="O155" i="28"/>
  <c r="P153" i="28"/>
  <c r="O175" i="28"/>
  <c r="P173" i="28"/>
  <c r="O195" i="28"/>
  <c r="P193" i="28"/>
  <c r="O215" i="28"/>
  <c r="P213" i="28"/>
  <c r="O235" i="28"/>
  <c r="P233" i="28"/>
  <c r="O255" i="28"/>
  <c r="P253" i="28"/>
  <c r="P254" i="28"/>
  <c r="P255" i="28"/>
  <c r="Q257" i="28"/>
  <c r="R33" i="28"/>
  <c r="R53" i="28"/>
  <c r="R73" i="28"/>
  <c r="R93" i="28"/>
  <c r="R113" i="28"/>
  <c r="R133" i="28"/>
  <c r="R153" i="28"/>
  <c r="R173" i="28"/>
  <c r="R193" i="28"/>
  <c r="R213" i="28"/>
  <c r="R233" i="28"/>
  <c r="R253" i="28"/>
  <c r="M897" i="36"/>
  <c r="O50" i="28"/>
  <c r="O51" i="28"/>
  <c r="P50" i="28"/>
  <c r="O70" i="28"/>
  <c r="O71" i="28"/>
  <c r="P70" i="28"/>
  <c r="O90" i="28"/>
  <c r="O91" i="28"/>
  <c r="P90" i="28"/>
  <c r="O110" i="28"/>
  <c r="O111" i="28"/>
  <c r="P110" i="28"/>
  <c r="P130" i="28"/>
  <c r="P150" i="28"/>
  <c r="P170" i="28"/>
  <c r="P190" i="28"/>
  <c r="P210" i="28"/>
  <c r="P250" i="28"/>
  <c r="N5" i="28"/>
  <c r="O130" i="28"/>
  <c r="O131" i="28"/>
  <c r="O150" i="28"/>
  <c r="O151" i="28"/>
  <c r="O170" i="28"/>
  <c r="O171" i="28"/>
  <c r="P171" i="28"/>
  <c r="P177" i="28"/>
  <c r="O190" i="28"/>
  <c r="O191" i="28"/>
  <c r="P191" i="28"/>
  <c r="P197" i="28"/>
  <c r="O210" i="28"/>
  <c r="O211" i="28"/>
  <c r="O250" i="28"/>
  <c r="O251" i="28"/>
  <c r="R50" i="28"/>
  <c r="R70" i="28"/>
  <c r="R90" i="28"/>
  <c r="R110" i="28"/>
  <c r="R130" i="28"/>
  <c r="R150" i="28"/>
  <c r="R170" i="28"/>
  <c r="R190" i="28"/>
  <c r="R210" i="28"/>
  <c r="R230" i="28"/>
  <c r="R250" i="28"/>
  <c r="P5" i="28"/>
  <c r="O35" i="22"/>
  <c r="AG8" i="22"/>
  <c r="O55" i="22"/>
  <c r="P53" i="22"/>
  <c r="P73" i="22"/>
  <c r="P93" i="22"/>
  <c r="P113" i="22"/>
  <c r="P133" i="22"/>
  <c r="P153" i="22"/>
  <c r="P173" i="22"/>
  <c r="P193" i="22"/>
  <c r="P213" i="22"/>
  <c r="P233" i="22"/>
  <c r="P253" i="22"/>
  <c r="N8" i="22"/>
  <c r="O75" i="22"/>
  <c r="O95" i="22"/>
  <c r="O115" i="22"/>
  <c r="O135" i="22"/>
  <c r="P134" i="22"/>
  <c r="P135" i="22"/>
  <c r="Q137" i="22"/>
  <c r="O155" i="22"/>
  <c r="O175" i="22"/>
  <c r="O195" i="22"/>
  <c r="O215" i="22"/>
  <c r="O235" i="22"/>
  <c r="O255" i="22"/>
  <c r="P254" i="22"/>
  <c r="P255" i="22"/>
  <c r="Q257" i="22"/>
  <c r="R33" i="22"/>
  <c r="R53" i="22"/>
  <c r="R73" i="22"/>
  <c r="R93" i="22"/>
  <c r="R113" i="22"/>
  <c r="R133" i="22"/>
  <c r="R153" i="22"/>
  <c r="R173" i="22"/>
  <c r="R174" i="22"/>
  <c r="R175" i="22"/>
  <c r="R176" i="22"/>
  <c r="R193" i="22"/>
  <c r="R213" i="22"/>
  <c r="R233" i="22"/>
  <c r="R253" i="22"/>
  <c r="M498" i="36"/>
  <c r="R211" i="22"/>
  <c r="Y211" i="22"/>
  <c r="N631" i="36"/>
  <c r="O50" i="22"/>
  <c r="O51" i="22"/>
  <c r="P50" i="22"/>
  <c r="O70" i="22"/>
  <c r="O71" i="22"/>
  <c r="P70" i="22"/>
  <c r="O90" i="22"/>
  <c r="O91" i="22"/>
  <c r="P90" i="22"/>
  <c r="O110" i="22"/>
  <c r="O111" i="22"/>
  <c r="P110" i="22"/>
  <c r="O130" i="22"/>
  <c r="O131" i="22"/>
  <c r="P130" i="22"/>
  <c r="O150" i="22"/>
  <c r="O151" i="22"/>
  <c r="P150" i="22"/>
  <c r="O170" i="22"/>
  <c r="O171" i="22"/>
  <c r="P170" i="22"/>
  <c r="O190" i="22"/>
  <c r="O191" i="22"/>
  <c r="P190" i="22"/>
  <c r="O210" i="22"/>
  <c r="O211" i="22"/>
  <c r="P210" i="22"/>
  <c r="O230" i="22"/>
  <c r="O231" i="22"/>
  <c r="P230" i="22"/>
  <c r="O250" i="22"/>
  <c r="O251" i="22"/>
  <c r="P250" i="22"/>
  <c r="R50" i="22"/>
  <c r="R70" i="22"/>
  <c r="R90" i="22"/>
  <c r="R110" i="22"/>
  <c r="R130" i="22"/>
  <c r="R150" i="22"/>
  <c r="R170" i="22"/>
  <c r="R190" i="22"/>
  <c r="R210" i="22"/>
  <c r="R230" i="22"/>
  <c r="R250" i="22"/>
  <c r="O35" i="27"/>
  <c r="AG8" i="27"/>
  <c r="O55" i="27"/>
  <c r="P53" i="27"/>
  <c r="O75" i="27"/>
  <c r="P73" i="27"/>
  <c r="O95" i="27"/>
  <c r="P93" i="27"/>
  <c r="O115" i="27"/>
  <c r="P113" i="27"/>
  <c r="P114" i="27"/>
  <c r="P115" i="27"/>
  <c r="P116" i="27"/>
  <c r="O135" i="27"/>
  <c r="O155" i="27"/>
  <c r="P153" i="27"/>
  <c r="O175" i="27"/>
  <c r="P173" i="27"/>
  <c r="O195" i="27"/>
  <c r="P193" i="27"/>
  <c r="P194" i="27"/>
  <c r="P195" i="27"/>
  <c r="P196" i="27"/>
  <c r="O215" i="27"/>
  <c r="P213" i="27"/>
  <c r="O235" i="27"/>
  <c r="P233" i="27"/>
  <c r="O255" i="27"/>
  <c r="P253" i="27"/>
  <c r="R73" i="27"/>
  <c r="R93" i="27"/>
  <c r="R113" i="27"/>
  <c r="R133" i="27"/>
  <c r="R153" i="27"/>
  <c r="R173" i="27"/>
  <c r="R193" i="27"/>
  <c r="R213" i="27"/>
  <c r="R233" i="27"/>
  <c r="R253" i="27"/>
  <c r="M289" i="36"/>
  <c r="M308" i="36"/>
  <c r="O50" i="27"/>
  <c r="O51" i="27"/>
  <c r="P50" i="27"/>
  <c r="O70" i="27"/>
  <c r="O71" i="27"/>
  <c r="P70" i="27"/>
  <c r="O90" i="27"/>
  <c r="O91" i="27"/>
  <c r="P90" i="27"/>
  <c r="O110" i="27"/>
  <c r="O111" i="27"/>
  <c r="P110" i="27"/>
  <c r="O130" i="27"/>
  <c r="O131" i="27"/>
  <c r="P130" i="27"/>
  <c r="O150" i="27"/>
  <c r="O151" i="27"/>
  <c r="P150" i="27"/>
  <c r="O170" i="27"/>
  <c r="O171" i="27"/>
  <c r="P170" i="27"/>
  <c r="O190" i="27"/>
  <c r="O191" i="27"/>
  <c r="P190" i="27"/>
  <c r="O210" i="27"/>
  <c r="O211" i="27"/>
  <c r="P210" i="27"/>
  <c r="O230" i="27"/>
  <c r="O231" i="27"/>
  <c r="P230" i="27"/>
  <c r="R70" i="27"/>
  <c r="R90" i="27"/>
  <c r="R110" i="27"/>
  <c r="R130" i="27"/>
  <c r="R150" i="27"/>
  <c r="R170" i="27"/>
  <c r="R190" i="27"/>
  <c r="R210" i="27"/>
  <c r="R230" i="27"/>
  <c r="P254" i="27"/>
  <c r="P255" i="27"/>
  <c r="P254" i="5"/>
  <c r="P255" i="5"/>
  <c r="P234" i="27"/>
  <c r="P235" i="27"/>
  <c r="P234" i="22"/>
  <c r="P235" i="22"/>
  <c r="P234" i="28"/>
  <c r="P235" i="28"/>
  <c r="Q238" i="28"/>
  <c r="P234" i="5"/>
  <c r="P235" i="5"/>
  <c r="Q238" i="5"/>
  <c r="P214" i="27"/>
  <c r="P215" i="27"/>
  <c r="P214" i="22"/>
  <c r="P215" i="22"/>
  <c r="P214" i="28"/>
  <c r="P215" i="28"/>
  <c r="P214" i="5"/>
  <c r="P215" i="5"/>
  <c r="P194" i="22"/>
  <c r="P195" i="22"/>
  <c r="P196" i="22"/>
  <c r="P194" i="28"/>
  <c r="P195" i="28"/>
  <c r="P194" i="5"/>
  <c r="P195" i="5"/>
  <c r="P174" i="27"/>
  <c r="P175" i="27"/>
  <c r="P174" i="22"/>
  <c r="P175" i="22"/>
  <c r="P174" i="28"/>
  <c r="P175" i="28"/>
  <c r="P174" i="5"/>
  <c r="P175" i="5"/>
  <c r="P154" i="27"/>
  <c r="P155" i="27"/>
  <c r="P154" i="22"/>
  <c r="P155" i="22"/>
  <c r="P154" i="28"/>
  <c r="P155" i="28"/>
  <c r="P154" i="5"/>
  <c r="P155" i="5"/>
  <c r="P134" i="28"/>
  <c r="P135" i="28"/>
  <c r="P134" i="5"/>
  <c r="P135" i="5"/>
  <c r="P114" i="22"/>
  <c r="P115" i="22"/>
  <c r="P114" i="28"/>
  <c r="P115" i="28"/>
  <c r="P114" i="5"/>
  <c r="P115" i="5"/>
  <c r="P94" i="27"/>
  <c r="P95" i="27"/>
  <c r="Q98" i="27"/>
  <c r="P94" i="22"/>
  <c r="P95" i="22"/>
  <c r="P94" i="28"/>
  <c r="P95" i="28"/>
  <c r="P94" i="5"/>
  <c r="P95" i="5"/>
  <c r="P74" i="27"/>
  <c r="P75" i="27"/>
  <c r="P74" i="22"/>
  <c r="P75" i="22"/>
  <c r="P74" i="28"/>
  <c r="P75" i="28"/>
  <c r="Q78" i="28"/>
  <c r="P74" i="5"/>
  <c r="P75" i="5"/>
  <c r="P54" i="27"/>
  <c r="P55" i="27"/>
  <c r="Q58" i="27"/>
  <c r="P54" i="22"/>
  <c r="P55" i="22"/>
  <c r="P54" i="28"/>
  <c r="P55" i="28"/>
  <c r="P54" i="5"/>
  <c r="P55" i="5"/>
  <c r="O250" i="5"/>
  <c r="O251" i="5"/>
  <c r="P250" i="5"/>
  <c r="R250" i="5"/>
  <c r="O230" i="5"/>
  <c r="O231" i="5"/>
  <c r="P230" i="5"/>
  <c r="R230" i="5"/>
  <c r="O210" i="5"/>
  <c r="O211" i="5"/>
  <c r="P210" i="5"/>
  <c r="R210" i="5"/>
  <c r="O190" i="5"/>
  <c r="O191" i="5"/>
  <c r="P190" i="5"/>
  <c r="R190" i="5"/>
  <c r="O170" i="5"/>
  <c r="O171" i="5"/>
  <c r="P170" i="5"/>
  <c r="R170" i="5"/>
  <c r="O150" i="5"/>
  <c r="O151" i="5"/>
  <c r="P150" i="5"/>
  <c r="R150" i="5"/>
  <c r="O130" i="5"/>
  <c r="O131" i="5"/>
  <c r="P130" i="5"/>
  <c r="R130" i="5"/>
  <c r="O110" i="5"/>
  <c r="O111" i="5"/>
  <c r="P110" i="5"/>
  <c r="R110" i="5"/>
  <c r="P90" i="5"/>
  <c r="R90" i="5"/>
  <c r="P70" i="5"/>
  <c r="R70" i="5"/>
  <c r="P50" i="5"/>
  <c r="T191" i="5"/>
  <c r="J193" i="5"/>
  <c r="I195" i="5"/>
  <c r="AA191" i="5"/>
  <c r="X176" i="28"/>
  <c r="X136" i="28"/>
  <c r="T35" i="22"/>
  <c r="T35" i="28"/>
  <c r="T34" i="22"/>
  <c r="AA34" i="22"/>
  <c r="T34" i="28"/>
  <c r="T32" i="22"/>
  <c r="AA32" i="22"/>
  <c r="T32" i="28"/>
  <c r="T31" i="22"/>
  <c r="AA31" i="22"/>
  <c r="T31" i="28"/>
  <c r="T30" i="22"/>
  <c r="T30" i="28"/>
  <c r="R38" i="27"/>
  <c r="R38" i="22"/>
  <c r="R38" i="5"/>
  <c r="B149" i="34"/>
  <c r="B148" i="34"/>
  <c r="B146" i="34"/>
  <c r="B147" i="34"/>
  <c r="B145" i="34"/>
  <c r="B141" i="34"/>
  <c r="B140" i="34"/>
  <c r="B138" i="34"/>
  <c r="B139" i="34"/>
  <c r="B137" i="34"/>
  <c r="B133" i="34"/>
  <c r="B132" i="34"/>
  <c r="B131" i="34"/>
  <c r="B130" i="34"/>
  <c r="B129" i="34"/>
  <c r="A30" i="34"/>
  <c r="A31" i="34"/>
  <c r="A32" i="34"/>
  <c r="A94" i="34"/>
  <c r="A33" i="34"/>
  <c r="A34" i="34"/>
  <c r="A35" i="34"/>
  <c r="A36" i="34"/>
  <c r="A98" i="34"/>
  <c r="A16" i="34"/>
  <c r="A17" i="34"/>
  <c r="A18" i="34"/>
  <c r="A19" i="34"/>
  <c r="A20" i="34"/>
  <c r="A21" i="34"/>
  <c r="A22" i="34"/>
  <c r="A4" i="34"/>
  <c r="A5" i="34"/>
  <c r="A6" i="34"/>
  <c r="A7" i="34"/>
  <c r="A8" i="34"/>
  <c r="A9" i="34"/>
  <c r="E267" i="27"/>
  <c r="E247" i="27"/>
  <c r="E267" i="22"/>
  <c r="E247" i="22"/>
  <c r="E267" i="28"/>
  <c r="E247" i="28"/>
  <c r="E267" i="5"/>
  <c r="E247" i="5"/>
  <c r="E227" i="27"/>
  <c r="E207" i="27"/>
  <c r="E227" i="22"/>
  <c r="E207" i="22"/>
  <c r="E227" i="28"/>
  <c r="E207" i="28"/>
  <c r="E227" i="5"/>
  <c r="E207" i="5"/>
  <c r="E187" i="27"/>
  <c r="E167" i="27"/>
  <c r="E187" i="22"/>
  <c r="E167" i="22"/>
  <c r="E187" i="28"/>
  <c r="E167" i="28"/>
  <c r="E187" i="5"/>
  <c r="E167" i="5"/>
  <c r="E147" i="27"/>
  <c r="E127" i="27"/>
  <c r="E147" i="22"/>
  <c r="E127" i="22"/>
  <c r="E147" i="28"/>
  <c r="E127" i="28"/>
  <c r="E147" i="5"/>
  <c r="E127" i="5"/>
  <c r="E107" i="27"/>
  <c r="E87" i="27"/>
  <c r="E107" i="22"/>
  <c r="E87" i="22"/>
  <c r="E107" i="28"/>
  <c r="E87" i="28"/>
  <c r="E107" i="5"/>
  <c r="E87" i="5"/>
  <c r="E47" i="5"/>
  <c r="A51" i="28"/>
  <c r="A71" i="28"/>
  <c r="A91" i="28"/>
  <c r="A111" i="28"/>
  <c r="A131" i="28"/>
  <c r="A52" i="28"/>
  <c r="A72" i="28"/>
  <c r="A92" i="28"/>
  <c r="A112" i="28"/>
  <c r="A132" i="28"/>
  <c r="A152" i="28"/>
  <c r="A172" i="28"/>
  <c r="A192" i="28"/>
  <c r="A212" i="28"/>
  <c r="A232" i="28"/>
  <c r="A96" i="30"/>
  <c r="A53" i="28"/>
  <c r="A73" i="28"/>
  <c r="A93" i="28"/>
  <c r="A113" i="28"/>
  <c r="A133" i="28"/>
  <c r="A153" i="28"/>
  <c r="A173" i="28"/>
  <c r="A193" i="28"/>
  <c r="A213" i="28"/>
  <c r="A233" i="28"/>
  <c r="A253" i="28"/>
  <c r="A51" i="22"/>
  <c r="A71" i="22"/>
  <c r="A91" i="22"/>
  <c r="A111" i="22"/>
  <c r="A131" i="22"/>
  <c r="A52" i="22"/>
  <c r="A72" i="22"/>
  <c r="A92" i="22"/>
  <c r="A112" i="22"/>
  <c r="A132" i="22"/>
  <c r="A53" i="22"/>
  <c r="A73" i="22"/>
  <c r="A93" i="22"/>
  <c r="A113" i="22"/>
  <c r="A133" i="22"/>
  <c r="A51" i="27"/>
  <c r="A71" i="27"/>
  <c r="A91" i="27"/>
  <c r="A111" i="27"/>
  <c r="A131" i="27"/>
  <c r="A55" i="29"/>
  <c r="A52" i="27"/>
  <c r="A72" i="27"/>
  <c r="A92" i="27"/>
  <c r="A112" i="27"/>
  <c r="A132" i="27"/>
  <c r="A53" i="27"/>
  <c r="A73" i="27"/>
  <c r="A93" i="27"/>
  <c r="A113" i="27"/>
  <c r="A133" i="27"/>
  <c r="A153" i="27"/>
  <c r="A173" i="27"/>
  <c r="A193" i="27"/>
  <c r="A213" i="27"/>
  <c r="A233" i="27"/>
  <c r="A253" i="27"/>
  <c r="T52" i="22"/>
  <c r="T53" i="22"/>
  <c r="T54" i="22"/>
  <c r="T55" i="22"/>
  <c r="T52" i="28"/>
  <c r="J53" i="28"/>
  <c r="I55" i="28"/>
  <c r="AA52" i="28"/>
  <c r="T53" i="28"/>
  <c r="T54" i="28"/>
  <c r="T55" i="28"/>
  <c r="S56" i="27"/>
  <c r="S56" i="28"/>
  <c r="S56" i="5"/>
  <c r="R56" i="27"/>
  <c r="R54" i="22"/>
  <c r="R55" i="22"/>
  <c r="R54" i="28"/>
  <c r="R55" i="28"/>
  <c r="Q56" i="27"/>
  <c r="Q56" i="28"/>
  <c r="P56" i="27"/>
  <c r="P56" i="5"/>
  <c r="M696" i="36"/>
  <c r="M706" i="36"/>
  <c r="M791" i="36"/>
  <c r="M829" i="36"/>
  <c r="M858" i="36"/>
  <c r="M583" i="36"/>
  <c r="M611" i="36"/>
  <c r="M270" i="36"/>
  <c r="M297" i="36"/>
  <c r="M411" i="36"/>
  <c r="M441" i="36"/>
  <c r="M127" i="36"/>
  <c r="P251" i="27"/>
  <c r="P257" i="27"/>
  <c r="T252" i="27"/>
  <c r="J253" i="27"/>
  <c r="W256" i="27"/>
  <c r="V256" i="27"/>
  <c r="T253" i="27"/>
  <c r="T254" i="27"/>
  <c r="T255" i="27"/>
  <c r="R254" i="27"/>
  <c r="R255" i="27"/>
  <c r="P256" i="27"/>
  <c r="P251" i="22"/>
  <c r="T252" i="22"/>
  <c r="J253" i="22"/>
  <c r="V256" i="22"/>
  <c r="U256" i="22"/>
  <c r="T253" i="22"/>
  <c r="T254" i="22"/>
  <c r="T255" i="22"/>
  <c r="S256" i="22"/>
  <c r="R254" i="22"/>
  <c r="R255" i="22"/>
  <c r="Q256" i="22"/>
  <c r="P251" i="28"/>
  <c r="P257" i="28"/>
  <c r="T252" i="28"/>
  <c r="J253" i="28"/>
  <c r="I255" i="28"/>
  <c r="W256" i="28"/>
  <c r="V256" i="28"/>
  <c r="T253" i="28"/>
  <c r="T254" i="28"/>
  <c r="T255" i="28"/>
  <c r="S256" i="28"/>
  <c r="R254" i="28"/>
  <c r="R255" i="28"/>
  <c r="R256" i="28"/>
  <c r="P256" i="28"/>
  <c r="P251" i="5"/>
  <c r="T252" i="5"/>
  <c r="J253" i="5"/>
  <c r="I255" i="5"/>
  <c r="W256" i="5"/>
  <c r="V256" i="5"/>
  <c r="T253" i="5"/>
  <c r="T254" i="5"/>
  <c r="T255" i="5"/>
  <c r="R254" i="5"/>
  <c r="R255" i="5"/>
  <c r="P211" i="27"/>
  <c r="P217" i="27"/>
  <c r="Q217" i="27"/>
  <c r="T212" i="27"/>
  <c r="J213" i="27"/>
  <c r="I215" i="27"/>
  <c r="Z212" i="27"/>
  <c r="Z216" i="27"/>
  <c r="Y212" i="27"/>
  <c r="V216" i="27"/>
  <c r="U216" i="27"/>
  <c r="T213" i="27"/>
  <c r="T214" i="27"/>
  <c r="T215" i="27"/>
  <c r="R214" i="27"/>
  <c r="R215" i="27"/>
  <c r="R216" i="27"/>
  <c r="P216" i="27"/>
  <c r="P211" i="22"/>
  <c r="Q217" i="22"/>
  <c r="T212" i="22"/>
  <c r="J213" i="22"/>
  <c r="I215" i="22"/>
  <c r="W216" i="22"/>
  <c r="V216" i="22"/>
  <c r="T213" i="22"/>
  <c r="AA213" i="22"/>
  <c r="T214" i="22"/>
  <c r="T215" i="22"/>
  <c r="S216" i="22"/>
  <c r="R214" i="22"/>
  <c r="R215" i="22"/>
  <c r="Q216" i="22"/>
  <c r="P211" i="28"/>
  <c r="R218" i="28"/>
  <c r="T212" i="28"/>
  <c r="T213" i="28"/>
  <c r="T214" i="28"/>
  <c r="T215" i="28"/>
  <c r="T216" i="28"/>
  <c r="J213" i="28"/>
  <c r="W216" i="28"/>
  <c r="V216" i="28"/>
  <c r="R214" i="28"/>
  <c r="R215" i="28"/>
  <c r="Q216" i="28"/>
  <c r="P211" i="5"/>
  <c r="R218" i="5"/>
  <c r="T212" i="5"/>
  <c r="J213" i="5"/>
  <c r="W216" i="5"/>
  <c r="V216" i="5"/>
  <c r="T213" i="5"/>
  <c r="T214" i="5"/>
  <c r="T215" i="5"/>
  <c r="R214" i="5"/>
  <c r="R215" i="5"/>
  <c r="P216" i="5"/>
  <c r="P171" i="27"/>
  <c r="P177" i="27"/>
  <c r="T172" i="27"/>
  <c r="J173" i="27"/>
  <c r="I175" i="27"/>
  <c r="AA172" i="27"/>
  <c r="AA179" i="27"/>
  <c r="W176" i="27"/>
  <c r="V176" i="27"/>
  <c r="T173" i="27"/>
  <c r="T174" i="27"/>
  <c r="T175" i="27"/>
  <c r="R174" i="27"/>
  <c r="R175" i="27"/>
  <c r="R75" i="27"/>
  <c r="R95" i="27"/>
  <c r="R115" i="27"/>
  <c r="R135" i="27"/>
  <c r="R155" i="27"/>
  <c r="R195" i="27"/>
  <c r="R235" i="27"/>
  <c r="P10" i="27"/>
  <c r="Q176" i="27"/>
  <c r="P176" i="27"/>
  <c r="P171" i="22"/>
  <c r="Q177" i="22"/>
  <c r="P177" i="22"/>
  <c r="T172" i="22"/>
  <c r="J173" i="22"/>
  <c r="I175" i="22"/>
  <c r="AA172" i="22"/>
  <c r="W176" i="22"/>
  <c r="V176" i="22"/>
  <c r="U176" i="22"/>
  <c r="T173" i="22"/>
  <c r="T174" i="22"/>
  <c r="T175" i="22"/>
  <c r="S176" i="22"/>
  <c r="Q176" i="22"/>
  <c r="R178" i="28"/>
  <c r="Q177" i="28"/>
  <c r="T172" i="28"/>
  <c r="J173" i="28"/>
  <c r="Z172" i="28"/>
  <c r="Z176" i="28"/>
  <c r="W176" i="28"/>
  <c r="V176" i="28"/>
  <c r="U176" i="28"/>
  <c r="T173" i="28"/>
  <c r="T174" i="28"/>
  <c r="T175" i="28"/>
  <c r="R174" i="28"/>
  <c r="R175" i="28"/>
  <c r="Q176" i="28"/>
  <c r="P176" i="28"/>
  <c r="P171" i="5"/>
  <c r="T172" i="5"/>
  <c r="J173" i="5"/>
  <c r="I175" i="5"/>
  <c r="T175" i="5"/>
  <c r="AA175" i="5"/>
  <c r="W176" i="5"/>
  <c r="V176" i="5"/>
  <c r="T173" i="5"/>
  <c r="T174" i="5"/>
  <c r="AA174" i="5"/>
  <c r="R174" i="5"/>
  <c r="R175" i="5"/>
  <c r="Q176" i="5"/>
  <c r="P131" i="27"/>
  <c r="T132" i="27"/>
  <c r="J133" i="27"/>
  <c r="W136" i="27"/>
  <c r="V136" i="27"/>
  <c r="T133" i="27"/>
  <c r="T134" i="27"/>
  <c r="T135" i="27"/>
  <c r="S136" i="27"/>
  <c r="R134" i="27"/>
  <c r="P136" i="27"/>
  <c r="P131" i="22"/>
  <c r="R138" i="22"/>
  <c r="R137" i="22"/>
  <c r="P137" i="22"/>
  <c r="T132" i="22"/>
  <c r="J133" i="22"/>
  <c r="I135" i="22"/>
  <c r="W136" i="22"/>
  <c r="V136" i="22"/>
  <c r="U136" i="22"/>
  <c r="T133" i="22"/>
  <c r="T134" i="22"/>
  <c r="T135" i="22"/>
  <c r="S136" i="22"/>
  <c r="R134" i="22"/>
  <c r="R135" i="22"/>
  <c r="Q136" i="22"/>
  <c r="P131" i="28"/>
  <c r="R138" i="28"/>
  <c r="T132" i="28"/>
  <c r="J133" i="28"/>
  <c r="I135" i="28"/>
  <c r="Z132" i="28"/>
  <c r="Z136" i="28"/>
  <c r="Y132" i="28"/>
  <c r="W136" i="28"/>
  <c r="V136" i="28"/>
  <c r="U136" i="28"/>
  <c r="T133" i="28"/>
  <c r="T134" i="28"/>
  <c r="T135" i="28"/>
  <c r="S136" i="28"/>
  <c r="R134" i="28"/>
  <c r="R135" i="28"/>
  <c r="Q136" i="28"/>
  <c r="P131" i="5"/>
  <c r="T132" i="5"/>
  <c r="J133" i="5"/>
  <c r="I135" i="5"/>
  <c r="W136" i="5"/>
  <c r="V136" i="5"/>
  <c r="T133" i="5"/>
  <c r="T134" i="5"/>
  <c r="T135" i="5"/>
  <c r="R134" i="5"/>
  <c r="R135" i="5"/>
  <c r="P136" i="5"/>
  <c r="T92" i="27"/>
  <c r="J93" i="27"/>
  <c r="T92" i="22"/>
  <c r="J93" i="22"/>
  <c r="I95" i="22"/>
  <c r="T92" i="28"/>
  <c r="J93" i="28"/>
  <c r="T92" i="5"/>
  <c r="J93" i="5"/>
  <c r="I95" i="5"/>
  <c r="AA92" i="5"/>
  <c r="Z92" i="27"/>
  <c r="Z93" i="27"/>
  <c r="Z94" i="27"/>
  <c r="Z95" i="27"/>
  <c r="Z96" i="27"/>
  <c r="W96" i="27"/>
  <c r="W96" i="22"/>
  <c r="W96" i="5"/>
  <c r="V96" i="27"/>
  <c r="V96" i="22"/>
  <c r="V96" i="28"/>
  <c r="V96" i="5"/>
  <c r="U96" i="27"/>
  <c r="T93" i="27"/>
  <c r="T94" i="27"/>
  <c r="T95" i="27"/>
  <c r="T93" i="22"/>
  <c r="T94" i="22"/>
  <c r="T95" i="22"/>
  <c r="T93" i="28"/>
  <c r="T94" i="28"/>
  <c r="T95" i="28"/>
  <c r="T93" i="5"/>
  <c r="T94" i="5"/>
  <c r="AA94" i="5"/>
  <c r="T95" i="5"/>
  <c r="S96" i="27"/>
  <c r="S96" i="22"/>
  <c r="S96" i="28"/>
  <c r="R94" i="27"/>
  <c r="R74" i="27"/>
  <c r="R114" i="27"/>
  <c r="R154" i="27"/>
  <c r="R194" i="27"/>
  <c r="R234" i="27"/>
  <c r="P9" i="27"/>
  <c r="R94" i="22"/>
  <c r="R95" i="22"/>
  <c r="R94" i="28"/>
  <c r="R95" i="28"/>
  <c r="R96" i="28"/>
  <c r="R94" i="5"/>
  <c r="R95" i="5"/>
  <c r="Q96" i="27"/>
  <c r="Q96" i="22"/>
  <c r="Q96" i="28"/>
  <c r="Q96" i="5"/>
  <c r="P96" i="27"/>
  <c r="P96" i="28"/>
  <c r="T70" i="27"/>
  <c r="J73" i="27"/>
  <c r="T70" i="22"/>
  <c r="J73" i="22"/>
  <c r="I75" i="22"/>
  <c r="T70" i="28"/>
  <c r="J73" i="28"/>
  <c r="T70" i="5"/>
  <c r="J73" i="5"/>
  <c r="I75" i="5"/>
  <c r="AA70" i="5"/>
  <c r="P231" i="27"/>
  <c r="P237" i="27"/>
  <c r="T230" i="27"/>
  <c r="J233" i="27"/>
  <c r="I235" i="27"/>
  <c r="AA230" i="27"/>
  <c r="W236" i="27"/>
  <c r="V236" i="27"/>
  <c r="T232" i="27"/>
  <c r="T233" i="27"/>
  <c r="T234" i="27"/>
  <c r="T235" i="27"/>
  <c r="S236" i="27"/>
  <c r="Q236" i="27"/>
  <c r="P231" i="22"/>
  <c r="T230" i="22"/>
  <c r="J233" i="22"/>
  <c r="W236" i="22"/>
  <c r="V236" i="22"/>
  <c r="T232" i="22"/>
  <c r="T233" i="22"/>
  <c r="T234" i="22"/>
  <c r="T235" i="22"/>
  <c r="S236" i="22"/>
  <c r="R234" i="22"/>
  <c r="R235" i="22"/>
  <c r="P231" i="28"/>
  <c r="P237" i="28"/>
  <c r="Q237" i="28"/>
  <c r="T230" i="28"/>
  <c r="J233" i="28"/>
  <c r="W236" i="28"/>
  <c r="V236" i="28"/>
  <c r="U236" i="28"/>
  <c r="T232" i="28"/>
  <c r="T233" i="28"/>
  <c r="T234" i="28"/>
  <c r="T235" i="28"/>
  <c r="R234" i="28"/>
  <c r="R235" i="28"/>
  <c r="R236" i="28"/>
  <c r="Q236" i="28"/>
  <c r="P236" i="28"/>
  <c r="P231" i="5"/>
  <c r="P237" i="5"/>
  <c r="Q237" i="5"/>
  <c r="T230" i="5"/>
  <c r="J233" i="5"/>
  <c r="I235" i="5"/>
  <c r="V236" i="5"/>
  <c r="T232" i="5"/>
  <c r="T233" i="5"/>
  <c r="T234" i="5"/>
  <c r="T235" i="5"/>
  <c r="S236" i="5"/>
  <c r="R234" i="5"/>
  <c r="R235" i="5"/>
  <c r="Q236" i="5"/>
  <c r="P236" i="5"/>
  <c r="P191" i="27"/>
  <c r="Q197" i="27"/>
  <c r="P197" i="27"/>
  <c r="T190" i="27"/>
  <c r="J193" i="27"/>
  <c r="W196" i="27"/>
  <c r="V196" i="27"/>
  <c r="U196" i="27"/>
  <c r="T192" i="27"/>
  <c r="T193" i="27"/>
  <c r="T194" i="27"/>
  <c r="T195" i="27"/>
  <c r="Q196" i="27"/>
  <c r="P191" i="22"/>
  <c r="R198" i="22"/>
  <c r="R197" i="22"/>
  <c r="P197" i="22"/>
  <c r="T190" i="22"/>
  <c r="J193" i="22"/>
  <c r="I195" i="22"/>
  <c r="T192" i="22"/>
  <c r="AA192" i="22"/>
  <c r="AA199" i="22"/>
  <c r="W196" i="22"/>
  <c r="V196" i="22"/>
  <c r="T193" i="22"/>
  <c r="T194" i="22"/>
  <c r="T195" i="22"/>
  <c r="T196" i="22"/>
  <c r="S196" i="22"/>
  <c r="R194" i="22"/>
  <c r="R195" i="22"/>
  <c r="T190" i="28"/>
  <c r="J193" i="28"/>
  <c r="V196" i="28"/>
  <c r="U196" i="28"/>
  <c r="T192" i="28"/>
  <c r="T193" i="28"/>
  <c r="T194" i="28"/>
  <c r="T195" i="28"/>
  <c r="R194" i="28"/>
  <c r="R195" i="28"/>
  <c r="R196" i="28"/>
  <c r="Q196" i="28"/>
  <c r="P191" i="5"/>
  <c r="P197" i="5"/>
  <c r="T190" i="5"/>
  <c r="T195" i="5"/>
  <c r="AA195" i="5"/>
  <c r="W196" i="5"/>
  <c r="V196" i="5"/>
  <c r="T192" i="5"/>
  <c r="T193" i="5"/>
  <c r="T194" i="5"/>
  <c r="R194" i="5"/>
  <c r="R74" i="5"/>
  <c r="R114" i="5"/>
  <c r="R154" i="5"/>
  <c r="P9" i="5"/>
  <c r="R195" i="5"/>
  <c r="Q196" i="5"/>
  <c r="P151" i="27"/>
  <c r="P157" i="27"/>
  <c r="T150" i="27"/>
  <c r="J153" i="27"/>
  <c r="W156" i="27"/>
  <c r="V156" i="27"/>
  <c r="U156" i="27"/>
  <c r="T152" i="27"/>
  <c r="T153" i="27"/>
  <c r="T154" i="27"/>
  <c r="T155" i="27"/>
  <c r="S156" i="27"/>
  <c r="R156" i="27"/>
  <c r="Q156" i="27"/>
  <c r="P151" i="22"/>
  <c r="T150" i="22"/>
  <c r="J153" i="22"/>
  <c r="I155" i="22"/>
  <c r="T152" i="22"/>
  <c r="AA152" i="22"/>
  <c r="T153" i="22"/>
  <c r="AA153" i="22"/>
  <c r="T154" i="22"/>
  <c r="AA154" i="22"/>
  <c r="T155" i="22"/>
  <c r="AA155" i="22"/>
  <c r="AA159" i="22"/>
  <c r="W156" i="22"/>
  <c r="V156" i="22"/>
  <c r="S156" i="22"/>
  <c r="R154" i="22"/>
  <c r="R155" i="22"/>
  <c r="Q156" i="22"/>
  <c r="P151" i="28"/>
  <c r="P157" i="28"/>
  <c r="T150" i="28"/>
  <c r="J153" i="28"/>
  <c r="V156" i="28"/>
  <c r="T152" i="28"/>
  <c r="T153" i="28"/>
  <c r="T154" i="28"/>
  <c r="T155" i="28"/>
  <c r="R154" i="28"/>
  <c r="R155" i="28"/>
  <c r="R156" i="28"/>
  <c r="P151" i="5"/>
  <c r="P157" i="5"/>
  <c r="Q157" i="5"/>
  <c r="T150" i="5"/>
  <c r="J153" i="5"/>
  <c r="I155" i="5"/>
  <c r="AA150" i="5"/>
  <c r="AA158" i="5"/>
  <c r="W156" i="5"/>
  <c r="V156" i="5"/>
  <c r="T152" i="5"/>
  <c r="AA152" i="5"/>
  <c r="AA159" i="5"/>
  <c r="T153" i="5"/>
  <c r="T154" i="5"/>
  <c r="T155" i="5"/>
  <c r="AA155" i="5"/>
  <c r="S156" i="5"/>
  <c r="R155" i="5"/>
  <c r="Q156" i="5"/>
  <c r="P156" i="5"/>
  <c r="T170" i="27"/>
  <c r="T170" i="22"/>
  <c r="AA170" i="22"/>
  <c r="T170" i="28"/>
  <c r="T170" i="5"/>
  <c r="AA170" i="5"/>
  <c r="AA178" i="5"/>
  <c r="T130" i="27"/>
  <c r="T130" i="22"/>
  <c r="AA130" i="22"/>
  <c r="T130" i="28"/>
  <c r="T130" i="5"/>
  <c r="AA130" i="5"/>
  <c r="T131" i="5"/>
  <c r="AA131" i="5"/>
  <c r="AA138" i="5"/>
  <c r="P111" i="27"/>
  <c r="Q117" i="27"/>
  <c r="P117" i="27"/>
  <c r="T110" i="27"/>
  <c r="J113" i="27"/>
  <c r="W116" i="27"/>
  <c r="V116" i="27"/>
  <c r="T112" i="27"/>
  <c r="T113" i="27"/>
  <c r="T114" i="27"/>
  <c r="T115" i="27"/>
  <c r="S116" i="27"/>
  <c r="R116" i="27"/>
  <c r="Q116" i="27"/>
  <c r="P111" i="22"/>
  <c r="R118" i="22"/>
  <c r="Q117" i="22"/>
  <c r="T110" i="22"/>
  <c r="J113" i="22"/>
  <c r="I115" i="22"/>
  <c r="T112" i="22"/>
  <c r="AA112" i="22"/>
  <c r="T113" i="22"/>
  <c r="AA113" i="22"/>
  <c r="T114" i="22"/>
  <c r="AA114" i="22"/>
  <c r="T115" i="22"/>
  <c r="AA115" i="22"/>
  <c r="AA119" i="22"/>
  <c r="W116" i="22"/>
  <c r="V116" i="22"/>
  <c r="S116" i="22"/>
  <c r="R114" i="22"/>
  <c r="R34" i="22"/>
  <c r="R74" i="22"/>
  <c r="P9" i="22"/>
  <c r="R115" i="22"/>
  <c r="Q116" i="22"/>
  <c r="P116" i="22"/>
  <c r="P111" i="28"/>
  <c r="P117" i="28"/>
  <c r="T110" i="28"/>
  <c r="J113" i="28"/>
  <c r="V116" i="28"/>
  <c r="T112" i="28"/>
  <c r="T113" i="28"/>
  <c r="T114" i="28"/>
  <c r="T115" i="28"/>
  <c r="S116" i="28"/>
  <c r="R114" i="28"/>
  <c r="R115" i="28"/>
  <c r="R116" i="28"/>
  <c r="P111" i="5"/>
  <c r="R118" i="5"/>
  <c r="T110" i="5"/>
  <c r="J113" i="5"/>
  <c r="I115" i="5"/>
  <c r="W116" i="5"/>
  <c r="V116" i="5"/>
  <c r="T112" i="5"/>
  <c r="T113" i="5"/>
  <c r="T114" i="5"/>
  <c r="AA114" i="5"/>
  <c r="T115" i="5"/>
  <c r="AA115" i="5"/>
  <c r="S116" i="5"/>
  <c r="R115" i="5"/>
  <c r="Q116" i="5"/>
  <c r="P71" i="27"/>
  <c r="P77" i="27"/>
  <c r="W76" i="27"/>
  <c r="V76" i="27"/>
  <c r="T72" i="27"/>
  <c r="T73" i="27"/>
  <c r="T74" i="27"/>
  <c r="T75" i="27"/>
  <c r="T76" i="27"/>
  <c r="R76" i="27"/>
  <c r="P71" i="22"/>
  <c r="R77" i="22"/>
  <c r="R78" i="22"/>
  <c r="P77" i="22"/>
  <c r="W76" i="22"/>
  <c r="V76" i="22"/>
  <c r="T72" i="22"/>
  <c r="T73" i="22"/>
  <c r="T74" i="22"/>
  <c r="T75" i="22"/>
  <c r="R75" i="22"/>
  <c r="Q76" i="22"/>
  <c r="P71" i="28"/>
  <c r="P77" i="28"/>
  <c r="R77" i="28"/>
  <c r="Q77" i="28"/>
  <c r="W76" i="28"/>
  <c r="V76" i="28"/>
  <c r="T72" i="28"/>
  <c r="T73" i="28"/>
  <c r="T74" i="28"/>
  <c r="T75" i="28"/>
  <c r="S76" i="28"/>
  <c r="R74" i="28"/>
  <c r="R75" i="28"/>
  <c r="Q76" i="28"/>
  <c r="P76" i="28"/>
  <c r="P71" i="5"/>
  <c r="P77" i="5"/>
  <c r="Q77" i="5"/>
  <c r="W76" i="5"/>
  <c r="V76" i="5"/>
  <c r="T72" i="5"/>
  <c r="T73" i="5"/>
  <c r="T74" i="5"/>
  <c r="AA74" i="5"/>
  <c r="T75" i="5"/>
  <c r="S76" i="5"/>
  <c r="R75" i="5"/>
  <c r="P10" i="5"/>
  <c r="Q76" i="5"/>
  <c r="P76" i="5"/>
  <c r="Q57" i="27"/>
  <c r="Q97" i="22"/>
  <c r="Q97" i="28"/>
  <c r="P51" i="27"/>
  <c r="P91" i="27"/>
  <c r="R97" i="27"/>
  <c r="P51" i="22"/>
  <c r="R57" i="22"/>
  <c r="P91" i="22"/>
  <c r="P51" i="28"/>
  <c r="R57" i="28"/>
  <c r="P91" i="28"/>
  <c r="R97" i="28"/>
  <c r="P51" i="5"/>
  <c r="R57" i="5"/>
  <c r="P91" i="5"/>
  <c r="Z32" i="28"/>
  <c r="X7" i="28"/>
  <c r="W36" i="28"/>
  <c r="V36" i="27"/>
  <c r="V36" i="22"/>
  <c r="V36" i="28"/>
  <c r="V36" i="5"/>
  <c r="U36" i="27"/>
  <c r="U36" i="28"/>
  <c r="U36" i="5"/>
  <c r="T36" i="27"/>
  <c r="T33" i="22"/>
  <c r="AA33" i="22"/>
  <c r="T33" i="28"/>
  <c r="T36" i="28"/>
  <c r="T36" i="5"/>
  <c r="S36" i="27"/>
  <c r="S36" i="22"/>
  <c r="S36" i="28"/>
  <c r="S36" i="5"/>
  <c r="R35" i="22"/>
  <c r="P10" i="22"/>
  <c r="R34" i="28"/>
  <c r="Q9" i="28"/>
  <c r="R35" i="28"/>
  <c r="Q36" i="27"/>
  <c r="Q36" i="22"/>
  <c r="Q36" i="28"/>
  <c r="Q36" i="5"/>
  <c r="B687" i="36"/>
  <c r="B688" i="36"/>
  <c r="B689" i="36"/>
  <c r="B690" i="36"/>
  <c r="B691" i="36"/>
  <c r="B692" i="36"/>
  <c r="B693" i="36"/>
  <c r="B694" i="36"/>
  <c r="B695" i="36"/>
  <c r="B696" i="36"/>
  <c r="B697" i="36"/>
  <c r="B698" i="36"/>
  <c r="B699" i="36"/>
  <c r="B700" i="36"/>
  <c r="B701" i="36"/>
  <c r="B702" i="36"/>
  <c r="B703" i="36"/>
  <c r="B704" i="36"/>
  <c r="B705" i="36"/>
  <c r="B706" i="36"/>
  <c r="B707" i="36"/>
  <c r="B708" i="36"/>
  <c r="B709" i="36"/>
  <c r="B710" i="36"/>
  <c r="B711" i="36"/>
  <c r="B712" i="36"/>
  <c r="B713" i="36"/>
  <c r="B714" i="36"/>
  <c r="B715" i="36"/>
  <c r="B716" i="36"/>
  <c r="B717" i="36"/>
  <c r="B718" i="36"/>
  <c r="B719" i="36"/>
  <c r="B720" i="36"/>
  <c r="B721" i="36"/>
  <c r="B722" i="36"/>
  <c r="B723" i="36"/>
  <c r="B724" i="36"/>
  <c r="B725" i="36"/>
  <c r="B726" i="36"/>
  <c r="B727" i="36"/>
  <c r="B728" i="36"/>
  <c r="B729" i="36"/>
  <c r="B730" i="36"/>
  <c r="B731" i="36"/>
  <c r="B732" i="36"/>
  <c r="B733" i="36"/>
  <c r="B734" i="36"/>
  <c r="B735" i="36"/>
  <c r="B736" i="36"/>
  <c r="B737" i="36"/>
  <c r="B738" i="36"/>
  <c r="B739" i="36"/>
  <c r="B740" i="36"/>
  <c r="B741" i="36"/>
  <c r="B742" i="36"/>
  <c r="B743" i="36"/>
  <c r="B744" i="36"/>
  <c r="B745" i="36"/>
  <c r="B746" i="36"/>
  <c r="B747" i="36"/>
  <c r="B748" i="36"/>
  <c r="B749" i="36"/>
  <c r="B750" i="36"/>
  <c r="B751" i="36"/>
  <c r="B752" i="36"/>
  <c r="B753" i="36"/>
  <c r="B754" i="36"/>
  <c r="B755" i="36"/>
  <c r="B756" i="36"/>
  <c r="B757" i="36"/>
  <c r="B758" i="36"/>
  <c r="B759" i="36"/>
  <c r="B760" i="36"/>
  <c r="B761" i="36"/>
  <c r="B762" i="36"/>
  <c r="B763" i="36"/>
  <c r="B764" i="36"/>
  <c r="B765" i="36"/>
  <c r="B766" i="36"/>
  <c r="B767" i="36"/>
  <c r="B768" i="36"/>
  <c r="B769" i="36"/>
  <c r="B770" i="36"/>
  <c r="B771" i="36"/>
  <c r="B772" i="36"/>
  <c r="B773" i="36"/>
  <c r="B774" i="36"/>
  <c r="B775" i="36"/>
  <c r="B776" i="36"/>
  <c r="B777" i="36"/>
  <c r="B778" i="36"/>
  <c r="B779" i="36"/>
  <c r="B780" i="36"/>
  <c r="B781" i="36"/>
  <c r="B782" i="36"/>
  <c r="B783" i="36"/>
  <c r="B784" i="36"/>
  <c r="B785" i="36"/>
  <c r="B786" i="36"/>
  <c r="B787" i="36"/>
  <c r="B788" i="36"/>
  <c r="B789" i="36"/>
  <c r="B790" i="36"/>
  <c r="B791" i="36"/>
  <c r="B792" i="36"/>
  <c r="B793" i="36"/>
  <c r="B794" i="36"/>
  <c r="B795" i="36"/>
  <c r="B796" i="36"/>
  <c r="B797" i="36"/>
  <c r="B798" i="36"/>
  <c r="B799" i="36"/>
  <c r="B800" i="36"/>
  <c r="B801" i="36"/>
  <c r="B802" i="36"/>
  <c r="B803" i="36"/>
  <c r="B804" i="36"/>
  <c r="B805" i="36"/>
  <c r="B806" i="36"/>
  <c r="B807" i="36"/>
  <c r="B808" i="36"/>
  <c r="B809" i="36"/>
  <c r="B810" i="36"/>
  <c r="B811" i="36"/>
  <c r="B812" i="36"/>
  <c r="B813" i="36"/>
  <c r="B814" i="36"/>
  <c r="B815" i="36"/>
  <c r="B816" i="36"/>
  <c r="B817" i="36"/>
  <c r="B818" i="36"/>
  <c r="B819" i="36"/>
  <c r="B820" i="36"/>
  <c r="B821" i="36"/>
  <c r="B822" i="36"/>
  <c r="B823" i="36"/>
  <c r="B824" i="36"/>
  <c r="B825" i="36"/>
  <c r="B826" i="36"/>
  <c r="B827" i="36"/>
  <c r="B828" i="36"/>
  <c r="B829" i="36"/>
  <c r="B830" i="36"/>
  <c r="B831" i="36"/>
  <c r="B832" i="36"/>
  <c r="B833" i="36"/>
  <c r="B834" i="36"/>
  <c r="B835" i="36"/>
  <c r="B836" i="36"/>
  <c r="B837" i="36"/>
  <c r="B838" i="36"/>
  <c r="B839" i="36"/>
  <c r="B840" i="36"/>
  <c r="B841" i="36"/>
  <c r="B842" i="36"/>
  <c r="B843" i="36"/>
  <c r="B844" i="36"/>
  <c r="B845" i="36"/>
  <c r="B846" i="36"/>
  <c r="B847" i="36"/>
  <c r="B848" i="36"/>
  <c r="B849" i="36"/>
  <c r="B850" i="36"/>
  <c r="B851" i="36"/>
  <c r="B852" i="36"/>
  <c r="B853" i="36"/>
  <c r="B854" i="36"/>
  <c r="B855" i="36"/>
  <c r="B856" i="36"/>
  <c r="B857" i="36"/>
  <c r="B858" i="36"/>
  <c r="B859" i="36"/>
  <c r="B860" i="36"/>
  <c r="B861" i="36"/>
  <c r="B862" i="36"/>
  <c r="B863" i="36"/>
  <c r="B864" i="36"/>
  <c r="B865" i="36"/>
  <c r="B866" i="36"/>
  <c r="B867" i="36"/>
  <c r="B868" i="36"/>
  <c r="B869" i="36"/>
  <c r="B870" i="36"/>
  <c r="B871" i="36"/>
  <c r="B872" i="36"/>
  <c r="B873" i="36"/>
  <c r="B874" i="36"/>
  <c r="B875" i="36"/>
  <c r="B876" i="36"/>
  <c r="B877" i="36"/>
  <c r="B878" i="36"/>
  <c r="B879" i="36"/>
  <c r="B880" i="36"/>
  <c r="B881" i="36"/>
  <c r="B882" i="36"/>
  <c r="B883" i="36"/>
  <c r="B884" i="36"/>
  <c r="B885" i="36"/>
  <c r="B886" i="36"/>
  <c r="B887" i="36"/>
  <c r="B888" i="36"/>
  <c r="B889" i="36"/>
  <c r="B890" i="36"/>
  <c r="B891" i="36"/>
  <c r="B892" i="36"/>
  <c r="B893" i="36"/>
  <c r="B894" i="36"/>
  <c r="B895" i="36"/>
  <c r="B896" i="36"/>
  <c r="B897" i="36"/>
  <c r="B898" i="36"/>
  <c r="B899" i="36"/>
  <c r="B900" i="36"/>
  <c r="B901" i="36"/>
  <c r="B902" i="36"/>
  <c r="B903" i="36"/>
  <c r="B904" i="36"/>
  <c r="B905" i="36"/>
  <c r="B906" i="36"/>
  <c r="B907" i="36"/>
  <c r="B908" i="36"/>
  <c r="B909" i="36"/>
  <c r="B910" i="36"/>
  <c r="B911" i="36"/>
  <c r="B912" i="36"/>
  <c r="B913" i="36"/>
  <c r="B914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D687" i="36"/>
  <c r="D688" i="36"/>
  <c r="D689" i="36"/>
  <c r="D690" i="36"/>
  <c r="D691" i="36"/>
  <c r="D692" i="36"/>
  <c r="D693" i="36"/>
  <c r="D694" i="36"/>
  <c r="D695" i="36"/>
  <c r="D696" i="36"/>
  <c r="D697" i="36"/>
  <c r="D698" i="36"/>
  <c r="D699" i="36"/>
  <c r="D700" i="36"/>
  <c r="D701" i="36"/>
  <c r="D702" i="36"/>
  <c r="D703" i="36"/>
  <c r="D704" i="36"/>
  <c r="D705" i="36"/>
  <c r="D706" i="36"/>
  <c r="D707" i="36"/>
  <c r="D708" i="36"/>
  <c r="D709" i="36"/>
  <c r="D710" i="36"/>
  <c r="D711" i="36"/>
  <c r="D712" i="36"/>
  <c r="D713" i="36"/>
  <c r="D714" i="36"/>
  <c r="D715" i="36"/>
  <c r="D716" i="36"/>
  <c r="D717" i="36"/>
  <c r="D718" i="36"/>
  <c r="D719" i="36"/>
  <c r="D720" i="36"/>
  <c r="D721" i="36"/>
  <c r="D722" i="36"/>
  <c r="D723" i="36"/>
  <c r="D724" i="36"/>
  <c r="D725" i="36"/>
  <c r="D726" i="36"/>
  <c r="D727" i="36"/>
  <c r="D728" i="36"/>
  <c r="D729" i="36"/>
  <c r="D730" i="36"/>
  <c r="D731" i="36"/>
  <c r="D732" i="36"/>
  <c r="D733" i="36"/>
  <c r="D734" i="36"/>
  <c r="D735" i="36"/>
  <c r="D736" i="36"/>
  <c r="D737" i="36"/>
  <c r="D738" i="36"/>
  <c r="D739" i="36"/>
  <c r="D740" i="36"/>
  <c r="D741" i="36"/>
  <c r="D742" i="36"/>
  <c r="D743" i="36"/>
  <c r="D744" i="36"/>
  <c r="D745" i="36"/>
  <c r="D746" i="36"/>
  <c r="D747" i="36"/>
  <c r="D748" i="36"/>
  <c r="D749" i="36"/>
  <c r="D750" i="36"/>
  <c r="D751" i="36"/>
  <c r="D752" i="36"/>
  <c r="D753" i="36"/>
  <c r="D754" i="36"/>
  <c r="D755" i="36"/>
  <c r="D756" i="36"/>
  <c r="D757" i="36"/>
  <c r="D758" i="36"/>
  <c r="D759" i="36"/>
  <c r="D760" i="36"/>
  <c r="D761" i="36"/>
  <c r="D762" i="36"/>
  <c r="D763" i="36"/>
  <c r="D764" i="36"/>
  <c r="D765" i="36"/>
  <c r="D766" i="36"/>
  <c r="D767" i="36"/>
  <c r="D768" i="36"/>
  <c r="D769" i="36"/>
  <c r="D770" i="36"/>
  <c r="D771" i="36"/>
  <c r="D772" i="36"/>
  <c r="D773" i="36"/>
  <c r="D774" i="36"/>
  <c r="D775" i="36"/>
  <c r="D776" i="36"/>
  <c r="D777" i="36"/>
  <c r="D778" i="36"/>
  <c r="D779" i="36"/>
  <c r="D780" i="36"/>
  <c r="D781" i="36"/>
  <c r="D782" i="36"/>
  <c r="D783" i="36"/>
  <c r="D784" i="36"/>
  <c r="D785" i="36"/>
  <c r="D786" i="36"/>
  <c r="D787" i="36"/>
  <c r="D788" i="36"/>
  <c r="D789" i="36"/>
  <c r="D790" i="36"/>
  <c r="D791" i="36"/>
  <c r="D792" i="36"/>
  <c r="D793" i="36"/>
  <c r="D794" i="36"/>
  <c r="D795" i="36"/>
  <c r="D796" i="36"/>
  <c r="D797" i="36"/>
  <c r="D798" i="36"/>
  <c r="D799" i="36"/>
  <c r="D800" i="36"/>
  <c r="D801" i="36"/>
  <c r="D802" i="36"/>
  <c r="D803" i="36"/>
  <c r="D804" i="36"/>
  <c r="D805" i="36"/>
  <c r="D806" i="36"/>
  <c r="D807" i="36"/>
  <c r="D808" i="36"/>
  <c r="D809" i="36"/>
  <c r="D810" i="36"/>
  <c r="D811" i="36"/>
  <c r="D812" i="36"/>
  <c r="D813" i="36"/>
  <c r="D814" i="36"/>
  <c r="D815" i="36"/>
  <c r="D816" i="36"/>
  <c r="D817" i="36"/>
  <c r="D818" i="36"/>
  <c r="D819" i="36"/>
  <c r="D820" i="36"/>
  <c r="D821" i="36"/>
  <c r="D822" i="36"/>
  <c r="D823" i="36"/>
  <c r="D824" i="36"/>
  <c r="D825" i="36"/>
  <c r="D826" i="36"/>
  <c r="D827" i="36"/>
  <c r="D828" i="36"/>
  <c r="D829" i="36"/>
  <c r="D830" i="36"/>
  <c r="D831" i="36"/>
  <c r="D832" i="36"/>
  <c r="D833" i="36"/>
  <c r="D834" i="36"/>
  <c r="D835" i="36"/>
  <c r="D836" i="36"/>
  <c r="D837" i="36"/>
  <c r="D838" i="36"/>
  <c r="D839" i="36"/>
  <c r="D840" i="36"/>
  <c r="D841" i="36"/>
  <c r="D842" i="36"/>
  <c r="D843" i="36"/>
  <c r="D844" i="36"/>
  <c r="D845" i="36"/>
  <c r="D846" i="36"/>
  <c r="D847" i="36"/>
  <c r="D848" i="36"/>
  <c r="D849" i="36"/>
  <c r="D850" i="36"/>
  <c r="D851" i="36"/>
  <c r="D852" i="36"/>
  <c r="D853" i="36"/>
  <c r="D854" i="36"/>
  <c r="D855" i="36"/>
  <c r="D856" i="36"/>
  <c r="D857" i="36"/>
  <c r="D858" i="36"/>
  <c r="D859" i="36"/>
  <c r="D860" i="36"/>
  <c r="D861" i="36"/>
  <c r="D862" i="36"/>
  <c r="D863" i="36"/>
  <c r="D864" i="36"/>
  <c r="D865" i="36"/>
  <c r="D866" i="36"/>
  <c r="D867" i="36"/>
  <c r="D868" i="36"/>
  <c r="D869" i="36"/>
  <c r="D870" i="36"/>
  <c r="D871" i="36"/>
  <c r="D872" i="36"/>
  <c r="D873" i="36"/>
  <c r="D874" i="36"/>
  <c r="D875" i="36"/>
  <c r="D876" i="36"/>
  <c r="D877" i="36"/>
  <c r="D878" i="36"/>
  <c r="D879" i="36"/>
  <c r="D880" i="36"/>
  <c r="D881" i="36"/>
  <c r="D882" i="36"/>
  <c r="D883" i="36"/>
  <c r="D884" i="36"/>
  <c r="D885" i="36"/>
  <c r="D886" i="36"/>
  <c r="D887" i="36"/>
  <c r="D888" i="36"/>
  <c r="D889" i="36"/>
  <c r="D890" i="36"/>
  <c r="D891" i="36"/>
  <c r="D892" i="36"/>
  <c r="D893" i="36"/>
  <c r="D894" i="36"/>
  <c r="D895" i="36"/>
  <c r="D896" i="36"/>
  <c r="D897" i="36"/>
  <c r="D898" i="36"/>
  <c r="D899" i="36"/>
  <c r="D900" i="36"/>
  <c r="D901" i="36"/>
  <c r="D902" i="36"/>
  <c r="D903" i="36"/>
  <c r="D904" i="36"/>
  <c r="D905" i="36"/>
  <c r="D906" i="36"/>
  <c r="D907" i="36"/>
  <c r="D908" i="36"/>
  <c r="D909" i="36"/>
  <c r="D910" i="36"/>
  <c r="D911" i="36"/>
  <c r="D912" i="36"/>
  <c r="D913" i="36"/>
  <c r="D914" i="36"/>
  <c r="E687" i="36"/>
  <c r="E688" i="36"/>
  <c r="E689" i="36"/>
  <c r="E690" i="36"/>
  <c r="E691" i="36"/>
  <c r="E692" i="36"/>
  <c r="E693" i="36"/>
  <c r="E694" i="36"/>
  <c r="E695" i="36"/>
  <c r="E696" i="36"/>
  <c r="E697" i="36"/>
  <c r="E698" i="36"/>
  <c r="E699" i="36"/>
  <c r="E700" i="36"/>
  <c r="E701" i="36"/>
  <c r="E702" i="36"/>
  <c r="E703" i="36"/>
  <c r="E704" i="36"/>
  <c r="E705" i="36"/>
  <c r="E706" i="36"/>
  <c r="E707" i="36"/>
  <c r="E708" i="36"/>
  <c r="E709" i="36"/>
  <c r="E710" i="36"/>
  <c r="E711" i="36"/>
  <c r="E712" i="36"/>
  <c r="E713" i="36"/>
  <c r="E714" i="36"/>
  <c r="E715" i="36"/>
  <c r="E716" i="36"/>
  <c r="E717" i="36"/>
  <c r="E718" i="36"/>
  <c r="E719" i="36"/>
  <c r="E720" i="36"/>
  <c r="E721" i="36"/>
  <c r="E722" i="36"/>
  <c r="E723" i="36"/>
  <c r="E724" i="36"/>
  <c r="E725" i="36"/>
  <c r="E726" i="36"/>
  <c r="E727" i="36"/>
  <c r="E728" i="36"/>
  <c r="E729" i="36"/>
  <c r="E730" i="36"/>
  <c r="E731" i="36"/>
  <c r="E732" i="36"/>
  <c r="E733" i="36"/>
  <c r="E734" i="36"/>
  <c r="E735" i="36"/>
  <c r="E736" i="36"/>
  <c r="E737" i="36"/>
  <c r="E738" i="36"/>
  <c r="E739" i="36"/>
  <c r="E740" i="36"/>
  <c r="E741" i="36"/>
  <c r="E742" i="36"/>
  <c r="E743" i="36"/>
  <c r="E744" i="36"/>
  <c r="E745" i="36"/>
  <c r="E746" i="36"/>
  <c r="E747" i="36"/>
  <c r="E748" i="36"/>
  <c r="E749" i="36"/>
  <c r="E750" i="36"/>
  <c r="E751" i="36"/>
  <c r="E752" i="36"/>
  <c r="E753" i="36"/>
  <c r="E754" i="36"/>
  <c r="E755" i="36"/>
  <c r="E756" i="36"/>
  <c r="E757" i="36"/>
  <c r="E758" i="36"/>
  <c r="E759" i="36"/>
  <c r="E760" i="36"/>
  <c r="E761" i="36"/>
  <c r="E762" i="36"/>
  <c r="E763" i="36"/>
  <c r="E764" i="36"/>
  <c r="E765" i="36"/>
  <c r="E766" i="36"/>
  <c r="E767" i="36"/>
  <c r="E768" i="36"/>
  <c r="E769" i="36"/>
  <c r="E770" i="36"/>
  <c r="E771" i="36"/>
  <c r="E772" i="36"/>
  <c r="E773" i="36"/>
  <c r="E774" i="36"/>
  <c r="E775" i="36"/>
  <c r="E776" i="36"/>
  <c r="E777" i="36"/>
  <c r="E778" i="36"/>
  <c r="E779" i="36"/>
  <c r="E780" i="36"/>
  <c r="E781" i="36"/>
  <c r="E782" i="36"/>
  <c r="E783" i="36"/>
  <c r="E784" i="36"/>
  <c r="E785" i="36"/>
  <c r="E786" i="36"/>
  <c r="E787" i="36"/>
  <c r="E788" i="36"/>
  <c r="E789" i="36"/>
  <c r="E790" i="36"/>
  <c r="E791" i="36"/>
  <c r="E792" i="36"/>
  <c r="E793" i="36"/>
  <c r="E794" i="36"/>
  <c r="E795" i="36"/>
  <c r="E796" i="36"/>
  <c r="E797" i="36"/>
  <c r="E798" i="36"/>
  <c r="E799" i="36"/>
  <c r="E800" i="36"/>
  <c r="E801" i="36"/>
  <c r="E802" i="36"/>
  <c r="E803" i="36"/>
  <c r="E804" i="36"/>
  <c r="E805" i="36"/>
  <c r="E806" i="36"/>
  <c r="E807" i="36"/>
  <c r="E808" i="36"/>
  <c r="E809" i="36"/>
  <c r="E810" i="36"/>
  <c r="E811" i="36"/>
  <c r="E812" i="36"/>
  <c r="E813" i="36"/>
  <c r="E814" i="36"/>
  <c r="E815" i="36"/>
  <c r="E816" i="36"/>
  <c r="E817" i="36"/>
  <c r="E818" i="36"/>
  <c r="E819" i="36"/>
  <c r="E820" i="36"/>
  <c r="E821" i="36"/>
  <c r="E822" i="36"/>
  <c r="E823" i="36"/>
  <c r="E824" i="36"/>
  <c r="E825" i="36"/>
  <c r="E826" i="36"/>
  <c r="E827" i="36"/>
  <c r="E828" i="36"/>
  <c r="E829" i="36"/>
  <c r="E830" i="36"/>
  <c r="E831" i="36"/>
  <c r="E832" i="36"/>
  <c r="E833" i="36"/>
  <c r="E834" i="36"/>
  <c r="E835" i="36"/>
  <c r="E836" i="36"/>
  <c r="E837" i="36"/>
  <c r="E838" i="36"/>
  <c r="E839" i="36"/>
  <c r="E840" i="36"/>
  <c r="E841" i="36"/>
  <c r="E842" i="36"/>
  <c r="E843" i="36"/>
  <c r="E844" i="36"/>
  <c r="E845" i="36"/>
  <c r="E846" i="36"/>
  <c r="E847" i="36"/>
  <c r="E848" i="36"/>
  <c r="E849" i="36"/>
  <c r="E850" i="36"/>
  <c r="E851" i="36"/>
  <c r="E852" i="36"/>
  <c r="E853" i="36"/>
  <c r="E854" i="36"/>
  <c r="E855" i="36"/>
  <c r="E856" i="36"/>
  <c r="E857" i="36"/>
  <c r="E858" i="36"/>
  <c r="E859" i="36"/>
  <c r="E860" i="36"/>
  <c r="E861" i="36"/>
  <c r="E862" i="36"/>
  <c r="E863" i="36"/>
  <c r="E864" i="36"/>
  <c r="E865" i="36"/>
  <c r="E866" i="36"/>
  <c r="E867" i="36"/>
  <c r="E868" i="36"/>
  <c r="E869" i="36"/>
  <c r="E870" i="36"/>
  <c r="E871" i="36"/>
  <c r="E872" i="36"/>
  <c r="E873" i="36"/>
  <c r="E874" i="36"/>
  <c r="E875" i="36"/>
  <c r="E876" i="36"/>
  <c r="E877" i="36"/>
  <c r="E878" i="36"/>
  <c r="E879" i="36"/>
  <c r="E880" i="36"/>
  <c r="E881" i="36"/>
  <c r="E882" i="36"/>
  <c r="E883" i="36"/>
  <c r="E884" i="36"/>
  <c r="E885" i="36"/>
  <c r="E886" i="36"/>
  <c r="E887" i="36"/>
  <c r="E888" i="36"/>
  <c r="E889" i="36"/>
  <c r="E890" i="36"/>
  <c r="E891" i="36"/>
  <c r="E892" i="36"/>
  <c r="E893" i="36"/>
  <c r="E894" i="36"/>
  <c r="E895" i="36"/>
  <c r="E896" i="36"/>
  <c r="E897" i="36"/>
  <c r="E898" i="36"/>
  <c r="E899" i="36"/>
  <c r="E900" i="36"/>
  <c r="E901" i="36"/>
  <c r="E902" i="36"/>
  <c r="E903" i="36"/>
  <c r="E904" i="36"/>
  <c r="E905" i="36"/>
  <c r="E906" i="36"/>
  <c r="E907" i="36"/>
  <c r="E908" i="36"/>
  <c r="E909" i="36"/>
  <c r="E910" i="36"/>
  <c r="E911" i="36"/>
  <c r="E912" i="36"/>
  <c r="E913" i="36"/>
  <c r="E914" i="36"/>
  <c r="B459" i="36"/>
  <c r="B460" i="36"/>
  <c r="B461" i="36"/>
  <c r="B462" i="36"/>
  <c r="B463" i="36"/>
  <c r="B464" i="36"/>
  <c r="B465" i="36"/>
  <c r="B466" i="36"/>
  <c r="B467" i="36"/>
  <c r="B468" i="36"/>
  <c r="B469" i="36"/>
  <c r="B470" i="36"/>
  <c r="B471" i="36"/>
  <c r="B472" i="36"/>
  <c r="B473" i="36"/>
  <c r="B474" i="36"/>
  <c r="B475" i="36"/>
  <c r="B476" i="36"/>
  <c r="B477" i="36"/>
  <c r="B478" i="36"/>
  <c r="B479" i="36"/>
  <c r="B480" i="36"/>
  <c r="B481" i="36"/>
  <c r="B482" i="36"/>
  <c r="B483" i="36"/>
  <c r="B484" i="36"/>
  <c r="B485" i="36"/>
  <c r="B486" i="36"/>
  <c r="B487" i="36"/>
  <c r="B488" i="36"/>
  <c r="B489" i="36"/>
  <c r="B490" i="36"/>
  <c r="B491" i="36"/>
  <c r="B492" i="36"/>
  <c r="B493" i="36"/>
  <c r="B494" i="36"/>
  <c r="B495" i="36"/>
  <c r="B496" i="36"/>
  <c r="B497" i="36"/>
  <c r="B498" i="36"/>
  <c r="B499" i="36"/>
  <c r="B500" i="36"/>
  <c r="B501" i="36"/>
  <c r="B502" i="36"/>
  <c r="B503" i="36"/>
  <c r="B504" i="36"/>
  <c r="B505" i="36"/>
  <c r="B506" i="36"/>
  <c r="B507" i="36"/>
  <c r="B508" i="36"/>
  <c r="B509" i="36"/>
  <c r="B510" i="36"/>
  <c r="B511" i="36"/>
  <c r="B512" i="36"/>
  <c r="B513" i="36"/>
  <c r="B514" i="36"/>
  <c r="B515" i="36"/>
  <c r="B516" i="36"/>
  <c r="B517" i="36"/>
  <c r="B518" i="36"/>
  <c r="B519" i="36"/>
  <c r="B520" i="36"/>
  <c r="B521" i="36"/>
  <c r="B522" i="36"/>
  <c r="B523" i="36"/>
  <c r="B524" i="36"/>
  <c r="B525" i="36"/>
  <c r="B526" i="36"/>
  <c r="B527" i="36"/>
  <c r="B528" i="36"/>
  <c r="B529" i="36"/>
  <c r="B530" i="36"/>
  <c r="B531" i="36"/>
  <c r="B532" i="36"/>
  <c r="B533" i="36"/>
  <c r="B534" i="36"/>
  <c r="B535" i="36"/>
  <c r="B536" i="36"/>
  <c r="B537" i="36"/>
  <c r="B538" i="36"/>
  <c r="B539" i="36"/>
  <c r="B540" i="36"/>
  <c r="B541" i="36"/>
  <c r="B542" i="36"/>
  <c r="B543" i="36"/>
  <c r="B544" i="36"/>
  <c r="B545" i="36"/>
  <c r="B546" i="36"/>
  <c r="B547" i="36"/>
  <c r="B548" i="36"/>
  <c r="B549" i="36"/>
  <c r="B550" i="36"/>
  <c r="B551" i="36"/>
  <c r="B552" i="36"/>
  <c r="B553" i="36"/>
  <c r="B554" i="36"/>
  <c r="B555" i="36"/>
  <c r="B556" i="36"/>
  <c r="B557" i="36"/>
  <c r="B558" i="36"/>
  <c r="B559" i="36"/>
  <c r="B560" i="36"/>
  <c r="B561" i="36"/>
  <c r="B562" i="36"/>
  <c r="B563" i="36"/>
  <c r="B564" i="36"/>
  <c r="B565" i="36"/>
  <c r="B566" i="36"/>
  <c r="B567" i="36"/>
  <c r="B568" i="36"/>
  <c r="B569" i="36"/>
  <c r="B570" i="36"/>
  <c r="B571" i="36"/>
  <c r="B572" i="36"/>
  <c r="B573" i="36"/>
  <c r="B574" i="36"/>
  <c r="B575" i="36"/>
  <c r="B576" i="36"/>
  <c r="B577" i="36"/>
  <c r="B578" i="36"/>
  <c r="B579" i="36"/>
  <c r="B580" i="36"/>
  <c r="B581" i="36"/>
  <c r="B582" i="36"/>
  <c r="B583" i="36"/>
  <c r="B584" i="36"/>
  <c r="B585" i="36"/>
  <c r="B586" i="36"/>
  <c r="B587" i="36"/>
  <c r="B588" i="36"/>
  <c r="B589" i="36"/>
  <c r="B590" i="36"/>
  <c r="B591" i="36"/>
  <c r="B592" i="36"/>
  <c r="B593" i="36"/>
  <c r="B594" i="36"/>
  <c r="B595" i="36"/>
  <c r="B596" i="36"/>
  <c r="B597" i="36"/>
  <c r="B598" i="36"/>
  <c r="B599" i="36"/>
  <c r="B600" i="36"/>
  <c r="B601" i="36"/>
  <c r="B602" i="36"/>
  <c r="B603" i="36"/>
  <c r="B604" i="36"/>
  <c r="B605" i="36"/>
  <c r="B606" i="36"/>
  <c r="B607" i="36"/>
  <c r="B608" i="36"/>
  <c r="B609" i="36"/>
  <c r="B610" i="36"/>
  <c r="B611" i="36"/>
  <c r="B612" i="36"/>
  <c r="B613" i="36"/>
  <c r="B614" i="36"/>
  <c r="B615" i="36"/>
  <c r="B616" i="36"/>
  <c r="B617" i="36"/>
  <c r="B618" i="36"/>
  <c r="B619" i="36"/>
  <c r="B620" i="36"/>
  <c r="B621" i="36"/>
  <c r="B622" i="36"/>
  <c r="B623" i="36"/>
  <c r="B624" i="36"/>
  <c r="B625" i="36"/>
  <c r="B626" i="36"/>
  <c r="B627" i="36"/>
  <c r="B628" i="36"/>
  <c r="B629" i="36"/>
  <c r="B630" i="36"/>
  <c r="B631" i="36"/>
  <c r="B632" i="36"/>
  <c r="B633" i="36"/>
  <c r="B634" i="36"/>
  <c r="B635" i="36"/>
  <c r="B636" i="36"/>
  <c r="B637" i="36"/>
  <c r="B638" i="36"/>
  <c r="B639" i="36"/>
  <c r="B640" i="36"/>
  <c r="B641" i="36"/>
  <c r="B642" i="36"/>
  <c r="B643" i="36"/>
  <c r="B644" i="36"/>
  <c r="B645" i="36"/>
  <c r="B646" i="36"/>
  <c r="B647" i="36"/>
  <c r="B648" i="36"/>
  <c r="B649" i="36"/>
  <c r="B650" i="36"/>
  <c r="B651" i="36"/>
  <c r="B652" i="36"/>
  <c r="B653" i="36"/>
  <c r="B654" i="36"/>
  <c r="B655" i="36"/>
  <c r="B656" i="36"/>
  <c r="B657" i="36"/>
  <c r="B658" i="36"/>
  <c r="B659" i="36"/>
  <c r="B660" i="36"/>
  <c r="B661" i="36"/>
  <c r="B662" i="36"/>
  <c r="B663" i="36"/>
  <c r="B664" i="36"/>
  <c r="B665" i="36"/>
  <c r="B666" i="36"/>
  <c r="B667" i="36"/>
  <c r="B668" i="36"/>
  <c r="B669" i="36"/>
  <c r="B670" i="36"/>
  <c r="B671" i="36"/>
  <c r="B672" i="36"/>
  <c r="B673" i="36"/>
  <c r="B674" i="36"/>
  <c r="B675" i="36"/>
  <c r="B676" i="36"/>
  <c r="B677" i="36"/>
  <c r="B678" i="36"/>
  <c r="B679" i="36"/>
  <c r="B680" i="36"/>
  <c r="B681" i="36"/>
  <c r="B682" i="36"/>
  <c r="B683" i="36"/>
  <c r="B684" i="36"/>
  <c r="B685" i="36"/>
  <c r="B686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D459" i="36"/>
  <c r="D460" i="36"/>
  <c r="D461" i="36"/>
  <c r="D462" i="36"/>
  <c r="D463" i="36"/>
  <c r="D464" i="36"/>
  <c r="D465" i="36"/>
  <c r="D466" i="36"/>
  <c r="D467" i="36"/>
  <c r="D468" i="36"/>
  <c r="D469" i="36"/>
  <c r="D470" i="36"/>
  <c r="D471" i="36"/>
  <c r="D472" i="36"/>
  <c r="D473" i="36"/>
  <c r="D474" i="36"/>
  <c r="D475" i="36"/>
  <c r="D476" i="36"/>
  <c r="D477" i="36"/>
  <c r="D478" i="36"/>
  <c r="D479" i="36"/>
  <c r="D480" i="36"/>
  <c r="D481" i="36"/>
  <c r="D482" i="36"/>
  <c r="D483" i="36"/>
  <c r="D484" i="36"/>
  <c r="D485" i="36"/>
  <c r="D486" i="36"/>
  <c r="D487" i="36"/>
  <c r="D488" i="36"/>
  <c r="D489" i="36"/>
  <c r="D490" i="36"/>
  <c r="D491" i="36"/>
  <c r="D492" i="36"/>
  <c r="D493" i="36"/>
  <c r="D494" i="36"/>
  <c r="D495" i="36"/>
  <c r="D496" i="36"/>
  <c r="D497" i="36"/>
  <c r="D498" i="36"/>
  <c r="D499" i="36"/>
  <c r="D500" i="36"/>
  <c r="D501" i="36"/>
  <c r="D502" i="36"/>
  <c r="D503" i="36"/>
  <c r="D504" i="36"/>
  <c r="D505" i="36"/>
  <c r="D506" i="36"/>
  <c r="D507" i="36"/>
  <c r="D508" i="36"/>
  <c r="D509" i="36"/>
  <c r="D510" i="36"/>
  <c r="D511" i="36"/>
  <c r="D512" i="36"/>
  <c r="D513" i="36"/>
  <c r="D514" i="36"/>
  <c r="D515" i="36"/>
  <c r="D516" i="36"/>
  <c r="D517" i="36"/>
  <c r="D518" i="36"/>
  <c r="D519" i="36"/>
  <c r="D520" i="36"/>
  <c r="D521" i="36"/>
  <c r="D522" i="36"/>
  <c r="D523" i="36"/>
  <c r="D524" i="36"/>
  <c r="D525" i="36"/>
  <c r="D526" i="36"/>
  <c r="D527" i="36"/>
  <c r="D528" i="36"/>
  <c r="D529" i="36"/>
  <c r="D530" i="36"/>
  <c r="D531" i="36"/>
  <c r="D532" i="36"/>
  <c r="D533" i="36"/>
  <c r="D534" i="36"/>
  <c r="D535" i="36"/>
  <c r="D536" i="36"/>
  <c r="D537" i="36"/>
  <c r="D538" i="36"/>
  <c r="D539" i="36"/>
  <c r="D540" i="36"/>
  <c r="D541" i="36"/>
  <c r="D542" i="36"/>
  <c r="D543" i="36"/>
  <c r="D544" i="36"/>
  <c r="D545" i="36"/>
  <c r="D546" i="36"/>
  <c r="D547" i="36"/>
  <c r="D548" i="36"/>
  <c r="D549" i="36"/>
  <c r="D550" i="36"/>
  <c r="D551" i="36"/>
  <c r="D552" i="36"/>
  <c r="D553" i="36"/>
  <c r="D554" i="36"/>
  <c r="D555" i="36"/>
  <c r="D556" i="36"/>
  <c r="D557" i="36"/>
  <c r="D558" i="36"/>
  <c r="D559" i="36"/>
  <c r="D560" i="36"/>
  <c r="D561" i="36"/>
  <c r="D562" i="36"/>
  <c r="D563" i="36"/>
  <c r="D564" i="36"/>
  <c r="D565" i="36"/>
  <c r="D566" i="36"/>
  <c r="D567" i="36"/>
  <c r="D568" i="36"/>
  <c r="D569" i="36"/>
  <c r="D570" i="36"/>
  <c r="D571" i="36"/>
  <c r="D572" i="36"/>
  <c r="D573" i="36"/>
  <c r="D574" i="36"/>
  <c r="D575" i="36"/>
  <c r="D576" i="36"/>
  <c r="D577" i="36"/>
  <c r="D578" i="36"/>
  <c r="D579" i="36"/>
  <c r="D580" i="36"/>
  <c r="D581" i="36"/>
  <c r="D582" i="36"/>
  <c r="D583" i="36"/>
  <c r="D584" i="36"/>
  <c r="D585" i="36"/>
  <c r="D586" i="36"/>
  <c r="D587" i="36"/>
  <c r="D588" i="36"/>
  <c r="D589" i="36"/>
  <c r="D590" i="36"/>
  <c r="D591" i="36"/>
  <c r="D592" i="36"/>
  <c r="D593" i="36"/>
  <c r="D594" i="36"/>
  <c r="D595" i="36"/>
  <c r="D596" i="36"/>
  <c r="D597" i="36"/>
  <c r="D598" i="36"/>
  <c r="D599" i="36"/>
  <c r="D600" i="36"/>
  <c r="D601" i="36"/>
  <c r="D602" i="36"/>
  <c r="D603" i="36"/>
  <c r="D604" i="36"/>
  <c r="D605" i="36"/>
  <c r="D606" i="36"/>
  <c r="D607" i="36"/>
  <c r="D608" i="36"/>
  <c r="D609" i="36"/>
  <c r="D610" i="36"/>
  <c r="D611" i="36"/>
  <c r="D612" i="36"/>
  <c r="D613" i="36"/>
  <c r="D614" i="36"/>
  <c r="D615" i="36"/>
  <c r="D616" i="36"/>
  <c r="D617" i="36"/>
  <c r="D618" i="36"/>
  <c r="D619" i="36"/>
  <c r="D620" i="36"/>
  <c r="D621" i="36"/>
  <c r="D622" i="36"/>
  <c r="D623" i="36"/>
  <c r="D624" i="36"/>
  <c r="D625" i="36"/>
  <c r="D626" i="36"/>
  <c r="D627" i="36"/>
  <c r="D628" i="36"/>
  <c r="D629" i="36"/>
  <c r="D630" i="36"/>
  <c r="D631" i="36"/>
  <c r="D632" i="36"/>
  <c r="D633" i="36"/>
  <c r="D634" i="36"/>
  <c r="D635" i="36"/>
  <c r="D636" i="36"/>
  <c r="D637" i="36"/>
  <c r="D638" i="36"/>
  <c r="D639" i="36"/>
  <c r="D640" i="36"/>
  <c r="D641" i="36"/>
  <c r="D642" i="36"/>
  <c r="D643" i="36"/>
  <c r="D644" i="36"/>
  <c r="D645" i="36"/>
  <c r="D646" i="36"/>
  <c r="D647" i="36"/>
  <c r="D648" i="36"/>
  <c r="D649" i="36"/>
  <c r="D650" i="36"/>
  <c r="D651" i="36"/>
  <c r="D652" i="36"/>
  <c r="D653" i="36"/>
  <c r="D654" i="36"/>
  <c r="D655" i="36"/>
  <c r="D656" i="36"/>
  <c r="D657" i="36"/>
  <c r="D658" i="36"/>
  <c r="D659" i="36"/>
  <c r="D660" i="36"/>
  <c r="D661" i="36"/>
  <c r="D662" i="36"/>
  <c r="D663" i="36"/>
  <c r="D664" i="36"/>
  <c r="D665" i="36"/>
  <c r="D666" i="36"/>
  <c r="D667" i="36"/>
  <c r="D668" i="36"/>
  <c r="D669" i="36"/>
  <c r="D670" i="36"/>
  <c r="D671" i="36"/>
  <c r="D672" i="36"/>
  <c r="D673" i="36"/>
  <c r="D674" i="36"/>
  <c r="D675" i="36"/>
  <c r="D676" i="36"/>
  <c r="D677" i="36"/>
  <c r="D678" i="36"/>
  <c r="D679" i="36"/>
  <c r="D680" i="36"/>
  <c r="D681" i="36"/>
  <c r="D682" i="36"/>
  <c r="D683" i="36"/>
  <c r="D684" i="36"/>
  <c r="D685" i="36"/>
  <c r="D686" i="36"/>
  <c r="E459" i="36"/>
  <c r="E460" i="36"/>
  <c r="E461" i="36"/>
  <c r="E462" i="36"/>
  <c r="E463" i="36"/>
  <c r="E464" i="36"/>
  <c r="E465" i="36"/>
  <c r="E466" i="36"/>
  <c r="E467" i="36"/>
  <c r="E468" i="36"/>
  <c r="E469" i="36"/>
  <c r="E470" i="36"/>
  <c r="E471" i="36"/>
  <c r="E472" i="36"/>
  <c r="E473" i="36"/>
  <c r="E474" i="36"/>
  <c r="E475" i="36"/>
  <c r="E476" i="36"/>
  <c r="E477" i="36"/>
  <c r="E478" i="36"/>
  <c r="E479" i="36"/>
  <c r="E480" i="36"/>
  <c r="E481" i="36"/>
  <c r="E482" i="36"/>
  <c r="E483" i="36"/>
  <c r="E484" i="36"/>
  <c r="E485" i="36"/>
  <c r="E486" i="36"/>
  <c r="E487" i="36"/>
  <c r="E488" i="36"/>
  <c r="E489" i="36"/>
  <c r="E490" i="36"/>
  <c r="E491" i="36"/>
  <c r="E492" i="36"/>
  <c r="E493" i="36"/>
  <c r="E494" i="36"/>
  <c r="E495" i="36"/>
  <c r="E496" i="36"/>
  <c r="E497" i="36"/>
  <c r="E498" i="36"/>
  <c r="E499" i="36"/>
  <c r="E500" i="36"/>
  <c r="E501" i="36"/>
  <c r="E502" i="36"/>
  <c r="E503" i="36"/>
  <c r="E504" i="36"/>
  <c r="E505" i="36"/>
  <c r="E506" i="36"/>
  <c r="E507" i="36"/>
  <c r="E508" i="36"/>
  <c r="E509" i="36"/>
  <c r="E510" i="36"/>
  <c r="E511" i="36"/>
  <c r="E512" i="36"/>
  <c r="E513" i="36"/>
  <c r="E514" i="36"/>
  <c r="E515" i="36"/>
  <c r="E516" i="36"/>
  <c r="E517" i="36"/>
  <c r="E518" i="36"/>
  <c r="E519" i="36"/>
  <c r="E520" i="36"/>
  <c r="E521" i="36"/>
  <c r="E522" i="36"/>
  <c r="E523" i="36"/>
  <c r="E524" i="36"/>
  <c r="E525" i="36"/>
  <c r="E526" i="36"/>
  <c r="E527" i="36"/>
  <c r="E528" i="36"/>
  <c r="E529" i="36"/>
  <c r="E530" i="36"/>
  <c r="E531" i="36"/>
  <c r="E532" i="36"/>
  <c r="E533" i="36"/>
  <c r="E534" i="36"/>
  <c r="E535" i="36"/>
  <c r="E536" i="36"/>
  <c r="E537" i="36"/>
  <c r="E538" i="36"/>
  <c r="E539" i="36"/>
  <c r="E540" i="36"/>
  <c r="E541" i="36"/>
  <c r="E542" i="36"/>
  <c r="E543" i="36"/>
  <c r="E544" i="36"/>
  <c r="E545" i="36"/>
  <c r="E546" i="36"/>
  <c r="E547" i="36"/>
  <c r="E548" i="36"/>
  <c r="E549" i="36"/>
  <c r="E550" i="36"/>
  <c r="E551" i="36"/>
  <c r="E552" i="36"/>
  <c r="E553" i="36"/>
  <c r="E554" i="36"/>
  <c r="E555" i="36"/>
  <c r="E556" i="36"/>
  <c r="E557" i="36"/>
  <c r="E558" i="36"/>
  <c r="E559" i="36"/>
  <c r="E560" i="36"/>
  <c r="E561" i="36"/>
  <c r="E562" i="36"/>
  <c r="E563" i="36"/>
  <c r="E564" i="36"/>
  <c r="E565" i="36"/>
  <c r="E566" i="36"/>
  <c r="E567" i="36"/>
  <c r="E568" i="36"/>
  <c r="E569" i="36"/>
  <c r="E570" i="36"/>
  <c r="E571" i="36"/>
  <c r="E572" i="36"/>
  <c r="E573" i="36"/>
  <c r="E574" i="36"/>
  <c r="E575" i="36"/>
  <c r="E576" i="36"/>
  <c r="E577" i="36"/>
  <c r="E578" i="36"/>
  <c r="E579" i="36"/>
  <c r="E580" i="36"/>
  <c r="E581" i="36"/>
  <c r="E582" i="36"/>
  <c r="E583" i="36"/>
  <c r="E584" i="36"/>
  <c r="E585" i="36"/>
  <c r="E586" i="36"/>
  <c r="E587" i="36"/>
  <c r="E588" i="36"/>
  <c r="E589" i="36"/>
  <c r="E590" i="36"/>
  <c r="E591" i="36"/>
  <c r="E592" i="36"/>
  <c r="E593" i="36"/>
  <c r="E594" i="36"/>
  <c r="E595" i="36"/>
  <c r="E596" i="36"/>
  <c r="E597" i="36"/>
  <c r="E598" i="36"/>
  <c r="E599" i="36"/>
  <c r="E600" i="36"/>
  <c r="E601" i="36"/>
  <c r="E602" i="36"/>
  <c r="E603" i="36"/>
  <c r="E604" i="36"/>
  <c r="E605" i="36"/>
  <c r="E606" i="36"/>
  <c r="E607" i="36"/>
  <c r="E608" i="36"/>
  <c r="E609" i="36"/>
  <c r="E610" i="36"/>
  <c r="E611" i="36"/>
  <c r="E612" i="36"/>
  <c r="E613" i="36"/>
  <c r="E614" i="36"/>
  <c r="E615" i="36"/>
  <c r="E616" i="36"/>
  <c r="E617" i="36"/>
  <c r="E618" i="36"/>
  <c r="E619" i="36"/>
  <c r="E620" i="36"/>
  <c r="E621" i="36"/>
  <c r="E622" i="36"/>
  <c r="E623" i="36"/>
  <c r="E624" i="36"/>
  <c r="E625" i="36"/>
  <c r="E626" i="36"/>
  <c r="E627" i="36"/>
  <c r="E628" i="36"/>
  <c r="E629" i="36"/>
  <c r="E630" i="36"/>
  <c r="E631" i="36"/>
  <c r="E632" i="36"/>
  <c r="E633" i="36"/>
  <c r="E634" i="36"/>
  <c r="E635" i="36"/>
  <c r="E636" i="36"/>
  <c r="E637" i="36"/>
  <c r="E638" i="36"/>
  <c r="E639" i="36"/>
  <c r="E640" i="36"/>
  <c r="E641" i="36"/>
  <c r="E642" i="36"/>
  <c r="E643" i="36"/>
  <c r="E644" i="36"/>
  <c r="E645" i="36"/>
  <c r="E646" i="36"/>
  <c r="E647" i="36"/>
  <c r="E648" i="36"/>
  <c r="E649" i="36"/>
  <c r="E650" i="36"/>
  <c r="E651" i="36"/>
  <c r="E652" i="36"/>
  <c r="E653" i="36"/>
  <c r="E654" i="36"/>
  <c r="E655" i="36"/>
  <c r="E656" i="36"/>
  <c r="E657" i="36"/>
  <c r="E658" i="36"/>
  <c r="E659" i="36"/>
  <c r="E660" i="36"/>
  <c r="E661" i="36"/>
  <c r="E662" i="36"/>
  <c r="E663" i="36"/>
  <c r="E664" i="36"/>
  <c r="E665" i="36"/>
  <c r="E666" i="36"/>
  <c r="E667" i="36"/>
  <c r="E668" i="36"/>
  <c r="E669" i="36"/>
  <c r="E670" i="36"/>
  <c r="E671" i="36"/>
  <c r="E672" i="36"/>
  <c r="E673" i="36"/>
  <c r="E674" i="36"/>
  <c r="E675" i="36"/>
  <c r="E676" i="36"/>
  <c r="E677" i="36"/>
  <c r="E678" i="36"/>
  <c r="E679" i="36"/>
  <c r="E680" i="36"/>
  <c r="E681" i="36"/>
  <c r="E682" i="36"/>
  <c r="E683" i="36"/>
  <c r="E684" i="36"/>
  <c r="E685" i="36"/>
  <c r="E686" i="36"/>
  <c r="B231" i="36"/>
  <c r="B232" i="36"/>
  <c r="B233" i="36"/>
  <c r="B234" i="36"/>
  <c r="B235" i="36"/>
  <c r="B236" i="36"/>
  <c r="B237" i="36"/>
  <c r="B238" i="36"/>
  <c r="B239" i="36"/>
  <c r="B240" i="36"/>
  <c r="B241" i="36"/>
  <c r="B242" i="36"/>
  <c r="B243" i="36"/>
  <c r="B244" i="36"/>
  <c r="B245" i="36"/>
  <c r="B246" i="36"/>
  <c r="B247" i="36"/>
  <c r="B248" i="36"/>
  <c r="B249" i="36"/>
  <c r="B250" i="36"/>
  <c r="B251" i="36"/>
  <c r="B252" i="36"/>
  <c r="B253" i="36"/>
  <c r="B254" i="36"/>
  <c r="B255" i="36"/>
  <c r="B256" i="36"/>
  <c r="B257" i="36"/>
  <c r="B258" i="36"/>
  <c r="B259" i="36"/>
  <c r="B260" i="36"/>
  <c r="B261" i="36"/>
  <c r="B262" i="36"/>
  <c r="B263" i="36"/>
  <c r="B264" i="36"/>
  <c r="B265" i="36"/>
  <c r="B266" i="36"/>
  <c r="B267" i="36"/>
  <c r="B268" i="36"/>
  <c r="B269" i="36"/>
  <c r="B270" i="36"/>
  <c r="B271" i="36"/>
  <c r="B272" i="36"/>
  <c r="B273" i="36"/>
  <c r="B274" i="36"/>
  <c r="B275" i="36"/>
  <c r="B276" i="36"/>
  <c r="B277" i="36"/>
  <c r="B278" i="36"/>
  <c r="B279" i="36"/>
  <c r="B280" i="36"/>
  <c r="B281" i="36"/>
  <c r="B282" i="36"/>
  <c r="B283" i="36"/>
  <c r="B284" i="36"/>
  <c r="B285" i="36"/>
  <c r="B286" i="36"/>
  <c r="B287" i="36"/>
  <c r="B288" i="36"/>
  <c r="B289" i="36"/>
  <c r="B290" i="36"/>
  <c r="B291" i="36"/>
  <c r="B292" i="36"/>
  <c r="B293" i="36"/>
  <c r="B294" i="36"/>
  <c r="B295" i="36"/>
  <c r="B296" i="36"/>
  <c r="B297" i="36"/>
  <c r="B298" i="36"/>
  <c r="B299" i="36"/>
  <c r="B300" i="36"/>
  <c r="B301" i="36"/>
  <c r="B302" i="36"/>
  <c r="B303" i="36"/>
  <c r="B304" i="36"/>
  <c r="B305" i="36"/>
  <c r="B306" i="36"/>
  <c r="B307" i="36"/>
  <c r="B308" i="36"/>
  <c r="B309" i="36"/>
  <c r="B310" i="36"/>
  <c r="B311" i="36"/>
  <c r="B312" i="36"/>
  <c r="B313" i="36"/>
  <c r="B314" i="36"/>
  <c r="B315" i="36"/>
  <c r="B316" i="36"/>
  <c r="B317" i="36"/>
  <c r="B318" i="36"/>
  <c r="B319" i="36"/>
  <c r="B320" i="36"/>
  <c r="B321" i="36"/>
  <c r="B322" i="36"/>
  <c r="B323" i="36"/>
  <c r="B324" i="36"/>
  <c r="B325" i="36"/>
  <c r="B326" i="36"/>
  <c r="B327" i="36"/>
  <c r="B328" i="36"/>
  <c r="B329" i="36"/>
  <c r="B330" i="36"/>
  <c r="B331" i="36"/>
  <c r="B332" i="36"/>
  <c r="B333" i="36"/>
  <c r="B334" i="36"/>
  <c r="B335" i="36"/>
  <c r="B336" i="36"/>
  <c r="B337" i="36"/>
  <c r="B338" i="36"/>
  <c r="B339" i="36"/>
  <c r="B340" i="36"/>
  <c r="B341" i="36"/>
  <c r="B342" i="36"/>
  <c r="B343" i="36"/>
  <c r="B344" i="36"/>
  <c r="B345" i="36"/>
  <c r="B346" i="36"/>
  <c r="B347" i="36"/>
  <c r="B348" i="36"/>
  <c r="B349" i="36"/>
  <c r="B350" i="36"/>
  <c r="B351" i="36"/>
  <c r="B352" i="36"/>
  <c r="B353" i="36"/>
  <c r="B354" i="36"/>
  <c r="B355" i="36"/>
  <c r="B356" i="36"/>
  <c r="B357" i="36"/>
  <c r="B358" i="36"/>
  <c r="B359" i="36"/>
  <c r="B360" i="36"/>
  <c r="B361" i="36"/>
  <c r="B362" i="36"/>
  <c r="B363" i="36"/>
  <c r="B364" i="36"/>
  <c r="B365" i="36"/>
  <c r="B366" i="36"/>
  <c r="B367" i="36"/>
  <c r="B368" i="36"/>
  <c r="B369" i="36"/>
  <c r="B370" i="36"/>
  <c r="B371" i="36"/>
  <c r="B372" i="36"/>
  <c r="B373" i="36"/>
  <c r="B374" i="36"/>
  <c r="B375" i="36"/>
  <c r="B376" i="36"/>
  <c r="B377" i="36"/>
  <c r="B378" i="36"/>
  <c r="B379" i="36"/>
  <c r="B380" i="36"/>
  <c r="B381" i="36"/>
  <c r="B382" i="36"/>
  <c r="B383" i="36"/>
  <c r="B384" i="36"/>
  <c r="B385" i="36"/>
  <c r="B386" i="36"/>
  <c r="B387" i="36"/>
  <c r="B388" i="36"/>
  <c r="B389" i="36"/>
  <c r="B390" i="36"/>
  <c r="B391" i="36"/>
  <c r="B392" i="36"/>
  <c r="B393" i="36"/>
  <c r="B394" i="36"/>
  <c r="B395" i="36"/>
  <c r="B396" i="36"/>
  <c r="B397" i="36"/>
  <c r="B398" i="36"/>
  <c r="B399" i="36"/>
  <c r="B400" i="36"/>
  <c r="B401" i="36"/>
  <c r="B402" i="36"/>
  <c r="B403" i="36"/>
  <c r="B404" i="36"/>
  <c r="B405" i="36"/>
  <c r="B406" i="36"/>
  <c r="B407" i="36"/>
  <c r="B408" i="36"/>
  <c r="B409" i="36"/>
  <c r="B410" i="36"/>
  <c r="B411" i="36"/>
  <c r="B412" i="36"/>
  <c r="B413" i="36"/>
  <c r="B414" i="36"/>
  <c r="B415" i="36"/>
  <c r="B416" i="36"/>
  <c r="B417" i="36"/>
  <c r="B418" i="36"/>
  <c r="B419" i="36"/>
  <c r="B420" i="36"/>
  <c r="B421" i="36"/>
  <c r="B422" i="36"/>
  <c r="B423" i="36"/>
  <c r="B424" i="36"/>
  <c r="B425" i="36"/>
  <c r="B426" i="36"/>
  <c r="B427" i="36"/>
  <c r="B428" i="36"/>
  <c r="B429" i="36"/>
  <c r="B430" i="36"/>
  <c r="B431" i="36"/>
  <c r="B432" i="36"/>
  <c r="B433" i="36"/>
  <c r="B434" i="36"/>
  <c r="B435" i="36"/>
  <c r="B436" i="36"/>
  <c r="B437" i="36"/>
  <c r="B438" i="36"/>
  <c r="B439" i="36"/>
  <c r="B440" i="36"/>
  <c r="B441" i="36"/>
  <c r="B442" i="36"/>
  <c r="B443" i="36"/>
  <c r="B444" i="36"/>
  <c r="B445" i="36"/>
  <c r="B446" i="36"/>
  <c r="B447" i="36"/>
  <c r="B448" i="36"/>
  <c r="B449" i="36"/>
  <c r="B450" i="36"/>
  <c r="B451" i="36"/>
  <c r="B452" i="36"/>
  <c r="B453" i="36"/>
  <c r="B454" i="36"/>
  <c r="B455" i="36"/>
  <c r="B456" i="36"/>
  <c r="B457" i="36"/>
  <c r="B458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D231" i="36"/>
  <c r="D232" i="36"/>
  <c r="D233" i="36"/>
  <c r="D234" i="36"/>
  <c r="D235" i="36"/>
  <c r="D236" i="36"/>
  <c r="D237" i="36"/>
  <c r="D238" i="36"/>
  <c r="D239" i="36"/>
  <c r="D240" i="36"/>
  <c r="D241" i="36"/>
  <c r="D242" i="36"/>
  <c r="D243" i="36"/>
  <c r="D244" i="36"/>
  <c r="D245" i="36"/>
  <c r="D246" i="36"/>
  <c r="D247" i="36"/>
  <c r="D248" i="36"/>
  <c r="D249" i="36"/>
  <c r="D250" i="36"/>
  <c r="D251" i="36"/>
  <c r="D252" i="36"/>
  <c r="D253" i="36"/>
  <c r="D254" i="36"/>
  <c r="D255" i="36"/>
  <c r="D256" i="36"/>
  <c r="D257" i="36"/>
  <c r="D258" i="36"/>
  <c r="D259" i="36"/>
  <c r="D260" i="36"/>
  <c r="D261" i="36"/>
  <c r="D262" i="36"/>
  <c r="D263" i="36"/>
  <c r="D264" i="36"/>
  <c r="D265" i="36"/>
  <c r="D266" i="36"/>
  <c r="D267" i="36"/>
  <c r="D268" i="36"/>
  <c r="D269" i="36"/>
  <c r="D270" i="36"/>
  <c r="D271" i="36"/>
  <c r="D272" i="36"/>
  <c r="D273" i="36"/>
  <c r="D274" i="36"/>
  <c r="D275" i="36"/>
  <c r="D276" i="36"/>
  <c r="D277" i="36"/>
  <c r="D278" i="36"/>
  <c r="D279" i="36"/>
  <c r="D280" i="36"/>
  <c r="D281" i="36"/>
  <c r="D282" i="36"/>
  <c r="D283" i="36"/>
  <c r="D284" i="36"/>
  <c r="D285" i="36"/>
  <c r="D286" i="36"/>
  <c r="D287" i="36"/>
  <c r="D288" i="36"/>
  <c r="D289" i="36"/>
  <c r="D290" i="36"/>
  <c r="D291" i="36"/>
  <c r="D292" i="36"/>
  <c r="D293" i="36"/>
  <c r="D294" i="36"/>
  <c r="D295" i="36"/>
  <c r="D296" i="36"/>
  <c r="D297" i="36"/>
  <c r="D298" i="36"/>
  <c r="D299" i="36"/>
  <c r="D300" i="36"/>
  <c r="D301" i="36"/>
  <c r="D302" i="36"/>
  <c r="D303" i="36"/>
  <c r="D304" i="36"/>
  <c r="D305" i="36"/>
  <c r="D306" i="36"/>
  <c r="D307" i="36"/>
  <c r="D308" i="36"/>
  <c r="D309" i="36"/>
  <c r="D310" i="36"/>
  <c r="D311" i="36"/>
  <c r="D312" i="36"/>
  <c r="D313" i="36"/>
  <c r="D314" i="36"/>
  <c r="D315" i="36"/>
  <c r="D316" i="36"/>
  <c r="D317" i="36"/>
  <c r="D318" i="36"/>
  <c r="D319" i="36"/>
  <c r="D320" i="36"/>
  <c r="D321" i="36"/>
  <c r="D322" i="36"/>
  <c r="D323" i="36"/>
  <c r="D324" i="36"/>
  <c r="D325" i="36"/>
  <c r="D326" i="36"/>
  <c r="D327" i="36"/>
  <c r="D328" i="36"/>
  <c r="D329" i="36"/>
  <c r="D330" i="36"/>
  <c r="D331" i="36"/>
  <c r="D332" i="36"/>
  <c r="D333" i="36"/>
  <c r="D334" i="36"/>
  <c r="D335" i="36"/>
  <c r="D336" i="36"/>
  <c r="D337" i="36"/>
  <c r="D338" i="36"/>
  <c r="D339" i="36"/>
  <c r="D340" i="36"/>
  <c r="D341" i="36"/>
  <c r="D342" i="36"/>
  <c r="D343" i="36"/>
  <c r="D344" i="36"/>
  <c r="D345" i="36"/>
  <c r="D346" i="36"/>
  <c r="D347" i="36"/>
  <c r="D348" i="36"/>
  <c r="D349" i="36"/>
  <c r="D350" i="36"/>
  <c r="D351" i="36"/>
  <c r="D352" i="36"/>
  <c r="D353" i="36"/>
  <c r="D354" i="36"/>
  <c r="D355" i="36"/>
  <c r="D356" i="36"/>
  <c r="D357" i="36"/>
  <c r="D358" i="36"/>
  <c r="D359" i="36"/>
  <c r="D360" i="36"/>
  <c r="D361" i="36"/>
  <c r="D362" i="36"/>
  <c r="D363" i="36"/>
  <c r="D364" i="36"/>
  <c r="D365" i="36"/>
  <c r="D366" i="36"/>
  <c r="D367" i="36"/>
  <c r="D368" i="36"/>
  <c r="D369" i="36"/>
  <c r="D370" i="36"/>
  <c r="D371" i="36"/>
  <c r="D372" i="36"/>
  <c r="D373" i="36"/>
  <c r="D374" i="36"/>
  <c r="D375" i="36"/>
  <c r="D376" i="36"/>
  <c r="D377" i="36"/>
  <c r="D378" i="36"/>
  <c r="D379" i="36"/>
  <c r="D380" i="36"/>
  <c r="D381" i="36"/>
  <c r="D382" i="36"/>
  <c r="D383" i="36"/>
  <c r="D384" i="36"/>
  <c r="D385" i="36"/>
  <c r="D386" i="36"/>
  <c r="D387" i="36"/>
  <c r="D388" i="36"/>
  <c r="D389" i="36"/>
  <c r="D390" i="36"/>
  <c r="D391" i="36"/>
  <c r="D392" i="36"/>
  <c r="D393" i="36"/>
  <c r="D394" i="36"/>
  <c r="D395" i="36"/>
  <c r="D396" i="36"/>
  <c r="D397" i="36"/>
  <c r="D398" i="36"/>
  <c r="D399" i="36"/>
  <c r="D400" i="36"/>
  <c r="D401" i="36"/>
  <c r="D402" i="36"/>
  <c r="D403" i="36"/>
  <c r="D404" i="36"/>
  <c r="D405" i="36"/>
  <c r="D406" i="36"/>
  <c r="D407" i="36"/>
  <c r="D408" i="36"/>
  <c r="D409" i="36"/>
  <c r="D410" i="36"/>
  <c r="D411" i="36"/>
  <c r="D412" i="36"/>
  <c r="D413" i="36"/>
  <c r="D414" i="36"/>
  <c r="D415" i="36"/>
  <c r="D416" i="36"/>
  <c r="D417" i="36"/>
  <c r="D418" i="36"/>
  <c r="D419" i="36"/>
  <c r="D420" i="36"/>
  <c r="D421" i="36"/>
  <c r="D422" i="36"/>
  <c r="D423" i="36"/>
  <c r="D424" i="36"/>
  <c r="D425" i="36"/>
  <c r="D426" i="36"/>
  <c r="D427" i="36"/>
  <c r="D428" i="36"/>
  <c r="D429" i="36"/>
  <c r="D430" i="36"/>
  <c r="D431" i="36"/>
  <c r="D432" i="36"/>
  <c r="D433" i="36"/>
  <c r="D434" i="36"/>
  <c r="D435" i="36"/>
  <c r="D436" i="36"/>
  <c r="D437" i="36"/>
  <c r="D438" i="36"/>
  <c r="D439" i="36"/>
  <c r="D440" i="36"/>
  <c r="D441" i="36"/>
  <c r="D442" i="36"/>
  <c r="D443" i="36"/>
  <c r="D444" i="36"/>
  <c r="D445" i="36"/>
  <c r="D446" i="36"/>
  <c r="D447" i="36"/>
  <c r="D448" i="36"/>
  <c r="D449" i="36"/>
  <c r="D450" i="36"/>
  <c r="D451" i="36"/>
  <c r="D452" i="36"/>
  <c r="D453" i="36"/>
  <c r="D454" i="36"/>
  <c r="D455" i="36"/>
  <c r="D456" i="36"/>
  <c r="D457" i="36"/>
  <c r="D458" i="36"/>
  <c r="E231" i="36"/>
  <c r="E232" i="36"/>
  <c r="E233" i="36"/>
  <c r="E234" i="36"/>
  <c r="E235" i="36"/>
  <c r="E236" i="36"/>
  <c r="E237" i="36"/>
  <c r="E238" i="36"/>
  <c r="E239" i="36"/>
  <c r="E240" i="36"/>
  <c r="E241" i="36"/>
  <c r="E242" i="36"/>
  <c r="E243" i="36"/>
  <c r="E244" i="36"/>
  <c r="E245" i="36"/>
  <c r="E246" i="36"/>
  <c r="E247" i="36"/>
  <c r="E248" i="36"/>
  <c r="E249" i="36"/>
  <c r="E250" i="36"/>
  <c r="E251" i="36"/>
  <c r="E252" i="36"/>
  <c r="E253" i="36"/>
  <c r="E254" i="36"/>
  <c r="E255" i="36"/>
  <c r="E256" i="36"/>
  <c r="E257" i="36"/>
  <c r="E258" i="36"/>
  <c r="E259" i="36"/>
  <c r="E260" i="36"/>
  <c r="E261" i="36"/>
  <c r="E262" i="36"/>
  <c r="E263" i="36"/>
  <c r="E264" i="36"/>
  <c r="E265" i="36"/>
  <c r="E266" i="36"/>
  <c r="E267" i="36"/>
  <c r="E268" i="36"/>
  <c r="E269" i="36"/>
  <c r="E270" i="36"/>
  <c r="E271" i="36"/>
  <c r="E272" i="36"/>
  <c r="E273" i="36"/>
  <c r="E274" i="36"/>
  <c r="E275" i="36"/>
  <c r="E276" i="36"/>
  <c r="E277" i="36"/>
  <c r="E278" i="36"/>
  <c r="E279" i="36"/>
  <c r="E280" i="36"/>
  <c r="E281" i="36"/>
  <c r="E282" i="36"/>
  <c r="E283" i="36"/>
  <c r="E284" i="36"/>
  <c r="E285" i="36"/>
  <c r="E286" i="36"/>
  <c r="E287" i="36"/>
  <c r="E288" i="36"/>
  <c r="E289" i="36"/>
  <c r="E290" i="36"/>
  <c r="E291" i="36"/>
  <c r="E292" i="36"/>
  <c r="E293" i="36"/>
  <c r="E294" i="36"/>
  <c r="E295" i="36"/>
  <c r="E296" i="36"/>
  <c r="E297" i="36"/>
  <c r="E298" i="36"/>
  <c r="E299" i="36"/>
  <c r="E300" i="36"/>
  <c r="E301" i="36"/>
  <c r="E302" i="36"/>
  <c r="E303" i="36"/>
  <c r="E304" i="36"/>
  <c r="E305" i="36"/>
  <c r="E306" i="36"/>
  <c r="E307" i="36"/>
  <c r="E308" i="36"/>
  <c r="E309" i="36"/>
  <c r="E310" i="36"/>
  <c r="E311" i="36"/>
  <c r="E312" i="36"/>
  <c r="E313" i="36"/>
  <c r="E314" i="36"/>
  <c r="E315" i="36"/>
  <c r="E316" i="36"/>
  <c r="E317" i="36"/>
  <c r="E318" i="36"/>
  <c r="E319" i="36"/>
  <c r="E320" i="36"/>
  <c r="E321" i="36"/>
  <c r="E322" i="36"/>
  <c r="E323" i="36"/>
  <c r="E324" i="36"/>
  <c r="E325" i="36"/>
  <c r="E326" i="36"/>
  <c r="E327" i="36"/>
  <c r="E328" i="36"/>
  <c r="E329" i="36"/>
  <c r="E330" i="36"/>
  <c r="E331" i="36"/>
  <c r="E332" i="36"/>
  <c r="E333" i="36"/>
  <c r="E334" i="36"/>
  <c r="E335" i="36"/>
  <c r="E336" i="36"/>
  <c r="E337" i="36"/>
  <c r="E338" i="36"/>
  <c r="E339" i="36"/>
  <c r="E340" i="36"/>
  <c r="E341" i="36"/>
  <c r="E342" i="36"/>
  <c r="E343" i="36"/>
  <c r="E344" i="36"/>
  <c r="E345" i="36"/>
  <c r="E346" i="36"/>
  <c r="E347" i="36"/>
  <c r="E348" i="36"/>
  <c r="E349" i="36"/>
  <c r="E350" i="36"/>
  <c r="E351" i="36"/>
  <c r="E352" i="36"/>
  <c r="E353" i="36"/>
  <c r="E354" i="36"/>
  <c r="E355" i="36"/>
  <c r="E356" i="36"/>
  <c r="E357" i="36"/>
  <c r="E358" i="36"/>
  <c r="E359" i="36"/>
  <c r="E360" i="36"/>
  <c r="E361" i="36"/>
  <c r="E362" i="36"/>
  <c r="E363" i="36"/>
  <c r="E364" i="36"/>
  <c r="E365" i="36"/>
  <c r="E366" i="36"/>
  <c r="E367" i="36"/>
  <c r="E368" i="36"/>
  <c r="E369" i="36"/>
  <c r="E370" i="36"/>
  <c r="E371" i="36"/>
  <c r="E372" i="36"/>
  <c r="E373" i="36"/>
  <c r="E374" i="36"/>
  <c r="E375" i="36"/>
  <c r="E376" i="36"/>
  <c r="E377" i="36"/>
  <c r="E378" i="36"/>
  <c r="E379" i="36"/>
  <c r="E380" i="36"/>
  <c r="E381" i="36"/>
  <c r="E382" i="36"/>
  <c r="E383" i="36"/>
  <c r="E384" i="36"/>
  <c r="E385" i="36"/>
  <c r="E386" i="36"/>
  <c r="E387" i="36"/>
  <c r="E388" i="36"/>
  <c r="E389" i="36"/>
  <c r="E390" i="36"/>
  <c r="E391" i="36"/>
  <c r="E392" i="36"/>
  <c r="E393" i="36"/>
  <c r="E394" i="36"/>
  <c r="E395" i="36"/>
  <c r="E396" i="36"/>
  <c r="E397" i="36"/>
  <c r="E398" i="36"/>
  <c r="E399" i="36"/>
  <c r="E400" i="36"/>
  <c r="E401" i="36"/>
  <c r="E402" i="36"/>
  <c r="E403" i="36"/>
  <c r="E404" i="36"/>
  <c r="E405" i="36"/>
  <c r="E406" i="36"/>
  <c r="E407" i="36"/>
  <c r="E408" i="36"/>
  <c r="E409" i="36"/>
  <c r="E410" i="36"/>
  <c r="E411" i="36"/>
  <c r="E412" i="36"/>
  <c r="E413" i="36"/>
  <c r="E414" i="36"/>
  <c r="E415" i="36"/>
  <c r="E416" i="36"/>
  <c r="E417" i="36"/>
  <c r="E418" i="36"/>
  <c r="E419" i="36"/>
  <c r="E420" i="36"/>
  <c r="E421" i="36"/>
  <c r="E422" i="36"/>
  <c r="E423" i="36"/>
  <c r="E424" i="36"/>
  <c r="E425" i="36"/>
  <c r="E426" i="36"/>
  <c r="E427" i="36"/>
  <c r="E428" i="36"/>
  <c r="E429" i="36"/>
  <c r="E430" i="36"/>
  <c r="E431" i="36"/>
  <c r="E432" i="36"/>
  <c r="E433" i="36"/>
  <c r="E434" i="36"/>
  <c r="E435" i="36"/>
  <c r="E436" i="36"/>
  <c r="E437" i="36"/>
  <c r="E438" i="36"/>
  <c r="E439" i="36"/>
  <c r="E440" i="36"/>
  <c r="E441" i="36"/>
  <c r="E442" i="36"/>
  <c r="E443" i="36"/>
  <c r="E444" i="36"/>
  <c r="E445" i="36"/>
  <c r="E446" i="36"/>
  <c r="E447" i="36"/>
  <c r="E448" i="36"/>
  <c r="E449" i="36"/>
  <c r="E450" i="36"/>
  <c r="E451" i="36"/>
  <c r="E452" i="36"/>
  <c r="E453" i="36"/>
  <c r="E454" i="36"/>
  <c r="E455" i="36"/>
  <c r="E456" i="36"/>
  <c r="E457" i="36"/>
  <c r="E458" i="36"/>
  <c r="B3" i="36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B114" i="36"/>
  <c r="B115" i="36"/>
  <c r="B116" i="36"/>
  <c r="B117" i="36"/>
  <c r="B118" i="36"/>
  <c r="B119" i="36"/>
  <c r="B120" i="36"/>
  <c r="B121" i="36"/>
  <c r="B122" i="36"/>
  <c r="B123" i="36"/>
  <c r="B124" i="36"/>
  <c r="B125" i="36"/>
  <c r="B126" i="36"/>
  <c r="B127" i="36"/>
  <c r="B128" i="36"/>
  <c r="B129" i="36"/>
  <c r="B130" i="36"/>
  <c r="B131" i="36"/>
  <c r="B132" i="36"/>
  <c r="B133" i="36"/>
  <c r="B134" i="36"/>
  <c r="B135" i="36"/>
  <c r="B136" i="36"/>
  <c r="B137" i="36"/>
  <c r="B138" i="36"/>
  <c r="B139" i="36"/>
  <c r="B140" i="36"/>
  <c r="B141" i="36"/>
  <c r="B142" i="36"/>
  <c r="B143" i="36"/>
  <c r="B144" i="36"/>
  <c r="B145" i="36"/>
  <c r="B146" i="36"/>
  <c r="B147" i="36"/>
  <c r="B148" i="36"/>
  <c r="B149" i="36"/>
  <c r="B150" i="36"/>
  <c r="B151" i="36"/>
  <c r="B152" i="36"/>
  <c r="B153" i="36"/>
  <c r="B154" i="36"/>
  <c r="B155" i="36"/>
  <c r="B156" i="36"/>
  <c r="B157" i="36"/>
  <c r="B158" i="36"/>
  <c r="B159" i="36"/>
  <c r="B160" i="36"/>
  <c r="B161" i="36"/>
  <c r="B162" i="36"/>
  <c r="B163" i="36"/>
  <c r="B164" i="36"/>
  <c r="B165" i="36"/>
  <c r="B166" i="36"/>
  <c r="B167" i="36"/>
  <c r="B168" i="36"/>
  <c r="B169" i="36"/>
  <c r="B170" i="36"/>
  <c r="B171" i="36"/>
  <c r="B172" i="36"/>
  <c r="B173" i="36"/>
  <c r="B174" i="36"/>
  <c r="B175" i="36"/>
  <c r="B176" i="36"/>
  <c r="B177" i="36"/>
  <c r="B178" i="36"/>
  <c r="B179" i="36"/>
  <c r="B180" i="36"/>
  <c r="B181" i="36"/>
  <c r="B182" i="36"/>
  <c r="B183" i="36"/>
  <c r="B184" i="36"/>
  <c r="B185" i="36"/>
  <c r="B186" i="36"/>
  <c r="B187" i="36"/>
  <c r="B188" i="36"/>
  <c r="B189" i="36"/>
  <c r="B190" i="36"/>
  <c r="B191" i="36"/>
  <c r="B192" i="36"/>
  <c r="B193" i="36"/>
  <c r="B194" i="36"/>
  <c r="B195" i="36"/>
  <c r="B196" i="36"/>
  <c r="B197" i="36"/>
  <c r="B198" i="36"/>
  <c r="B199" i="36"/>
  <c r="B200" i="36"/>
  <c r="B201" i="36"/>
  <c r="B202" i="36"/>
  <c r="B203" i="36"/>
  <c r="B204" i="36"/>
  <c r="B205" i="36"/>
  <c r="B206" i="36"/>
  <c r="B207" i="36"/>
  <c r="B208" i="36"/>
  <c r="B209" i="36"/>
  <c r="B210" i="36"/>
  <c r="B211" i="36"/>
  <c r="B212" i="36"/>
  <c r="B213" i="36"/>
  <c r="B214" i="36"/>
  <c r="B215" i="36"/>
  <c r="B216" i="36"/>
  <c r="B217" i="36"/>
  <c r="B218" i="36"/>
  <c r="B219" i="36"/>
  <c r="B220" i="36"/>
  <c r="B221" i="36"/>
  <c r="B222" i="36"/>
  <c r="B223" i="36"/>
  <c r="B224" i="36"/>
  <c r="B225" i="36"/>
  <c r="B226" i="36"/>
  <c r="B227" i="36"/>
  <c r="B228" i="36"/>
  <c r="B229" i="36"/>
  <c r="B230" i="36"/>
  <c r="C3" i="36"/>
  <c r="C4" i="36"/>
  <c r="C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1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D3" i="36"/>
  <c r="D4" i="36"/>
  <c r="D5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D62" i="36"/>
  <c r="D63" i="36"/>
  <c r="D64" i="36"/>
  <c r="D65" i="36"/>
  <c r="D66" i="36"/>
  <c r="D67" i="36"/>
  <c r="D68" i="36"/>
  <c r="D69" i="36"/>
  <c r="D70" i="36"/>
  <c r="D71" i="36"/>
  <c r="D72" i="36"/>
  <c r="D73" i="36"/>
  <c r="D74" i="36"/>
  <c r="D75" i="36"/>
  <c r="D76" i="36"/>
  <c r="D77" i="36"/>
  <c r="D78" i="36"/>
  <c r="D79" i="36"/>
  <c r="D80" i="36"/>
  <c r="D81" i="36"/>
  <c r="D82" i="36"/>
  <c r="D83" i="36"/>
  <c r="D84" i="36"/>
  <c r="D85" i="36"/>
  <c r="D86" i="36"/>
  <c r="D87" i="36"/>
  <c r="D88" i="36"/>
  <c r="D89" i="36"/>
  <c r="D90" i="36"/>
  <c r="D91" i="36"/>
  <c r="D92" i="36"/>
  <c r="D93" i="36"/>
  <c r="D94" i="36"/>
  <c r="D95" i="36"/>
  <c r="D96" i="36"/>
  <c r="D97" i="36"/>
  <c r="D98" i="36"/>
  <c r="D99" i="36"/>
  <c r="D100" i="36"/>
  <c r="D101" i="36"/>
  <c r="D102" i="36"/>
  <c r="D103" i="36"/>
  <c r="D104" i="36"/>
  <c r="D105" i="36"/>
  <c r="D106" i="36"/>
  <c r="D107" i="36"/>
  <c r="D108" i="36"/>
  <c r="D109" i="36"/>
  <c r="D110" i="36"/>
  <c r="D111" i="36"/>
  <c r="D112" i="36"/>
  <c r="D113" i="36"/>
  <c r="D114" i="36"/>
  <c r="D115" i="36"/>
  <c r="D116" i="36"/>
  <c r="D117" i="36"/>
  <c r="D118" i="36"/>
  <c r="D119" i="36"/>
  <c r="D120" i="36"/>
  <c r="D121" i="36"/>
  <c r="D122" i="36"/>
  <c r="D123" i="36"/>
  <c r="D124" i="36"/>
  <c r="D125" i="36"/>
  <c r="D126" i="36"/>
  <c r="D127" i="36"/>
  <c r="D128" i="36"/>
  <c r="D129" i="36"/>
  <c r="D130" i="36"/>
  <c r="D131" i="36"/>
  <c r="D132" i="36"/>
  <c r="D133" i="36"/>
  <c r="D134" i="36"/>
  <c r="D135" i="36"/>
  <c r="D136" i="36"/>
  <c r="D137" i="36"/>
  <c r="D138" i="36"/>
  <c r="D139" i="36"/>
  <c r="D140" i="36"/>
  <c r="D141" i="36"/>
  <c r="D142" i="36"/>
  <c r="D143" i="36"/>
  <c r="D144" i="36"/>
  <c r="D145" i="36"/>
  <c r="D146" i="36"/>
  <c r="D147" i="36"/>
  <c r="D148" i="36"/>
  <c r="D149" i="36"/>
  <c r="D150" i="36"/>
  <c r="D151" i="36"/>
  <c r="D152" i="36"/>
  <c r="D153" i="36"/>
  <c r="D154" i="36"/>
  <c r="D155" i="36"/>
  <c r="D156" i="36"/>
  <c r="D157" i="36"/>
  <c r="D158" i="36"/>
  <c r="D159" i="36"/>
  <c r="D160" i="36"/>
  <c r="D161" i="36"/>
  <c r="D162" i="36"/>
  <c r="D163" i="36"/>
  <c r="D164" i="36"/>
  <c r="D165" i="36"/>
  <c r="D166" i="36"/>
  <c r="D167" i="36"/>
  <c r="D168" i="36"/>
  <c r="D169" i="36"/>
  <c r="D170" i="36"/>
  <c r="D171" i="36"/>
  <c r="D172" i="36"/>
  <c r="D173" i="36"/>
  <c r="D174" i="36"/>
  <c r="D175" i="36"/>
  <c r="D176" i="36"/>
  <c r="D177" i="36"/>
  <c r="D178" i="36"/>
  <c r="D179" i="36"/>
  <c r="D180" i="36"/>
  <c r="D181" i="36"/>
  <c r="D182" i="36"/>
  <c r="D183" i="36"/>
  <c r="D184" i="36"/>
  <c r="D185" i="36"/>
  <c r="D186" i="36"/>
  <c r="D187" i="36"/>
  <c r="D188" i="36"/>
  <c r="D189" i="36"/>
  <c r="D190" i="36"/>
  <c r="D191" i="36"/>
  <c r="D192" i="36"/>
  <c r="D193" i="36"/>
  <c r="D194" i="36"/>
  <c r="D195" i="36"/>
  <c r="D196" i="36"/>
  <c r="D197" i="36"/>
  <c r="D198" i="36"/>
  <c r="D199" i="36"/>
  <c r="D200" i="36"/>
  <c r="D201" i="36"/>
  <c r="D202" i="36"/>
  <c r="D203" i="36"/>
  <c r="D204" i="36"/>
  <c r="D205" i="36"/>
  <c r="D206" i="36"/>
  <c r="D207" i="36"/>
  <c r="D208" i="36"/>
  <c r="D209" i="36"/>
  <c r="D210" i="36"/>
  <c r="D211" i="36"/>
  <c r="D212" i="36"/>
  <c r="D213" i="36"/>
  <c r="D214" i="36"/>
  <c r="D215" i="36"/>
  <c r="D216" i="36"/>
  <c r="D217" i="36"/>
  <c r="D218" i="36"/>
  <c r="D219" i="36"/>
  <c r="D220" i="36"/>
  <c r="D221" i="36"/>
  <c r="D222" i="36"/>
  <c r="D223" i="36"/>
  <c r="D224" i="36"/>
  <c r="D225" i="36"/>
  <c r="D226" i="36"/>
  <c r="D227" i="36"/>
  <c r="D228" i="36"/>
  <c r="D229" i="36"/>
  <c r="D230" i="36"/>
  <c r="E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E103" i="36"/>
  <c r="E104" i="36"/>
  <c r="E105" i="36"/>
  <c r="E106" i="36"/>
  <c r="E107" i="36"/>
  <c r="E108" i="36"/>
  <c r="E109" i="36"/>
  <c r="E110" i="36"/>
  <c r="E111" i="36"/>
  <c r="E112" i="36"/>
  <c r="E113" i="36"/>
  <c r="E114" i="36"/>
  <c r="E115" i="36"/>
  <c r="E116" i="36"/>
  <c r="E117" i="36"/>
  <c r="E118" i="36"/>
  <c r="E119" i="36"/>
  <c r="E120" i="36"/>
  <c r="E121" i="36"/>
  <c r="E122" i="36"/>
  <c r="E123" i="36"/>
  <c r="E124" i="36"/>
  <c r="E125" i="36"/>
  <c r="E126" i="36"/>
  <c r="E127" i="36"/>
  <c r="E128" i="36"/>
  <c r="E129" i="36"/>
  <c r="E130" i="36"/>
  <c r="E131" i="36"/>
  <c r="E132" i="36"/>
  <c r="E133" i="36"/>
  <c r="E134" i="36"/>
  <c r="E135" i="36"/>
  <c r="E136" i="36"/>
  <c r="E137" i="36"/>
  <c r="E138" i="36"/>
  <c r="E139" i="36"/>
  <c r="E140" i="36"/>
  <c r="E141" i="36"/>
  <c r="E142" i="36"/>
  <c r="E143" i="36"/>
  <c r="E144" i="36"/>
  <c r="E145" i="36"/>
  <c r="E146" i="36"/>
  <c r="E147" i="36"/>
  <c r="E148" i="36"/>
  <c r="E149" i="36"/>
  <c r="E150" i="36"/>
  <c r="E151" i="36"/>
  <c r="E152" i="36"/>
  <c r="E153" i="36"/>
  <c r="E154" i="36"/>
  <c r="E155" i="36"/>
  <c r="E156" i="36"/>
  <c r="E157" i="36"/>
  <c r="E158" i="36"/>
  <c r="E159" i="36"/>
  <c r="E160" i="36"/>
  <c r="E161" i="36"/>
  <c r="E162" i="36"/>
  <c r="E163" i="36"/>
  <c r="E164" i="36"/>
  <c r="E165" i="36"/>
  <c r="E166" i="36"/>
  <c r="E167" i="36"/>
  <c r="E168" i="36"/>
  <c r="E169" i="36"/>
  <c r="E170" i="36"/>
  <c r="E171" i="36"/>
  <c r="E172" i="36"/>
  <c r="E173" i="36"/>
  <c r="E174" i="36"/>
  <c r="E175" i="36"/>
  <c r="E176" i="36"/>
  <c r="E177" i="36"/>
  <c r="E178" i="36"/>
  <c r="E179" i="36"/>
  <c r="E180" i="36"/>
  <c r="E181" i="36"/>
  <c r="E182" i="36"/>
  <c r="E183" i="36"/>
  <c r="E184" i="36"/>
  <c r="E185" i="36"/>
  <c r="E186" i="36"/>
  <c r="E187" i="36"/>
  <c r="E188" i="36"/>
  <c r="E189" i="36"/>
  <c r="E190" i="36"/>
  <c r="E191" i="36"/>
  <c r="E192" i="36"/>
  <c r="E193" i="36"/>
  <c r="E194" i="36"/>
  <c r="E195" i="36"/>
  <c r="E196" i="36"/>
  <c r="E197" i="36"/>
  <c r="E198" i="36"/>
  <c r="E199" i="36"/>
  <c r="E200" i="36"/>
  <c r="E201" i="36"/>
  <c r="E202" i="36"/>
  <c r="E203" i="36"/>
  <c r="E204" i="36"/>
  <c r="E205" i="36"/>
  <c r="E206" i="36"/>
  <c r="E207" i="36"/>
  <c r="E208" i="36"/>
  <c r="E209" i="36"/>
  <c r="E210" i="36"/>
  <c r="E211" i="36"/>
  <c r="E212" i="36"/>
  <c r="E213" i="36"/>
  <c r="E214" i="36"/>
  <c r="E215" i="36"/>
  <c r="E216" i="36"/>
  <c r="E217" i="36"/>
  <c r="E218" i="36"/>
  <c r="E219" i="36"/>
  <c r="E220" i="36"/>
  <c r="E221" i="36"/>
  <c r="E222" i="36"/>
  <c r="E223" i="36"/>
  <c r="E224" i="36"/>
  <c r="E225" i="36"/>
  <c r="E226" i="36"/>
  <c r="E227" i="36"/>
  <c r="E228" i="36"/>
  <c r="E229" i="36"/>
  <c r="E230" i="36"/>
  <c r="H688" i="36"/>
  <c r="H707" i="36"/>
  <c r="H726" i="36"/>
  <c r="H745" i="36"/>
  <c r="H764" i="36"/>
  <c r="H783" i="36"/>
  <c r="H802" i="36"/>
  <c r="H821" i="36"/>
  <c r="H840" i="36"/>
  <c r="H859" i="36"/>
  <c r="H878" i="36"/>
  <c r="H897" i="36"/>
  <c r="H689" i="36"/>
  <c r="H708" i="36"/>
  <c r="H727" i="36"/>
  <c r="H746" i="36"/>
  <c r="H765" i="36"/>
  <c r="H784" i="36"/>
  <c r="H803" i="36"/>
  <c r="H822" i="36"/>
  <c r="H841" i="36"/>
  <c r="H860" i="36"/>
  <c r="H879" i="36"/>
  <c r="H898" i="36"/>
  <c r="H687" i="36"/>
  <c r="H706" i="36"/>
  <c r="H725" i="36"/>
  <c r="H744" i="36"/>
  <c r="H763" i="36"/>
  <c r="H782" i="36"/>
  <c r="H801" i="36"/>
  <c r="H820" i="36"/>
  <c r="H839" i="36"/>
  <c r="H858" i="36"/>
  <c r="H877" i="36"/>
  <c r="H896" i="36"/>
  <c r="H460" i="36"/>
  <c r="H479" i="36"/>
  <c r="H498" i="36"/>
  <c r="H517" i="36"/>
  <c r="H536" i="36"/>
  <c r="H555" i="36"/>
  <c r="H574" i="36"/>
  <c r="H593" i="36"/>
  <c r="H612" i="36"/>
  <c r="H631" i="36"/>
  <c r="H650" i="36"/>
  <c r="H669" i="36"/>
  <c r="H461" i="36"/>
  <c r="H480" i="36"/>
  <c r="H499" i="36"/>
  <c r="H518" i="36"/>
  <c r="H537" i="36"/>
  <c r="H556" i="36"/>
  <c r="H575" i="36"/>
  <c r="H594" i="36"/>
  <c r="H613" i="36"/>
  <c r="H632" i="36"/>
  <c r="H651" i="36"/>
  <c r="H670" i="36"/>
  <c r="H459" i="36"/>
  <c r="H478" i="36"/>
  <c r="H497" i="36"/>
  <c r="H516" i="36"/>
  <c r="H535" i="36"/>
  <c r="H554" i="36"/>
  <c r="H573" i="36"/>
  <c r="H592" i="36"/>
  <c r="H611" i="36"/>
  <c r="H630" i="36"/>
  <c r="H649" i="36"/>
  <c r="H668" i="36"/>
  <c r="H232" i="36"/>
  <c r="H251" i="36"/>
  <c r="H270" i="36"/>
  <c r="H289" i="36"/>
  <c r="H308" i="36"/>
  <c r="H327" i="36"/>
  <c r="H346" i="36"/>
  <c r="H365" i="36"/>
  <c r="H384" i="36"/>
  <c r="H403" i="36"/>
  <c r="H422" i="36"/>
  <c r="H441" i="36"/>
  <c r="H233" i="36"/>
  <c r="H252" i="36"/>
  <c r="H271" i="36"/>
  <c r="H290" i="36"/>
  <c r="H309" i="36"/>
  <c r="H328" i="36"/>
  <c r="H347" i="36"/>
  <c r="H366" i="36"/>
  <c r="H385" i="36"/>
  <c r="H404" i="36"/>
  <c r="H423" i="36"/>
  <c r="H442" i="36"/>
  <c r="H231" i="36"/>
  <c r="H250" i="36"/>
  <c r="H269" i="36"/>
  <c r="H288" i="36"/>
  <c r="H307" i="36"/>
  <c r="H326" i="36"/>
  <c r="H345" i="36"/>
  <c r="H364" i="36"/>
  <c r="H383" i="36"/>
  <c r="H402" i="36"/>
  <c r="H421" i="36"/>
  <c r="H440" i="36"/>
  <c r="H4" i="36"/>
  <c r="H23" i="36"/>
  <c r="H42" i="36"/>
  <c r="H61" i="36"/>
  <c r="H80" i="36"/>
  <c r="H99" i="36"/>
  <c r="H118" i="36"/>
  <c r="H137" i="36"/>
  <c r="H156" i="36"/>
  <c r="H175" i="36"/>
  <c r="H194" i="36"/>
  <c r="H213" i="36"/>
  <c r="H5" i="36"/>
  <c r="H24" i="36"/>
  <c r="H43" i="36"/>
  <c r="H62" i="36"/>
  <c r="H81" i="36"/>
  <c r="H100" i="36"/>
  <c r="H119" i="36"/>
  <c r="H138" i="36"/>
  <c r="H157" i="36"/>
  <c r="H176" i="36"/>
  <c r="H195" i="36"/>
  <c r="H214" i="36"/>
  <c r="H3" i="36"/>
  <c r="H22" i="36"/>
  <c r="H41" i="36"/>
  <c r="H60" i="36"/>
  <c r="H79" i="36"/>
  <c r="H98" i="36"/>
  <c r="H117" i="36"/>
  <c r="H136" i="36"/>
  <c r="H155" i="36"/>
  <c r="H174" i="36"/>
  <c r="H193" i="36"/>
  <c r="H212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F896" i="36"/>
  <c r="F897" i="36"/>
  <c r="F898" i="36"/>
  <c r="F899" i="36"/>
  <c r="F900" i="36"/>
  <c r="F901" i="36"/>
  <c r="F902" i="36"/>
  <c r="F903" i="36"/>
  <c r="F904" i="36"/>
  <c r="F905" i="36"/>
  <c r="F906" i="36"/>
  <c r="F907" i="36"/>
  <c r="F908" i="36"/>
  <c r="F909" i="36"/>
  <c r="F910" i="36"/>
  <c r="F911" i="36"/>
  <c r="F912" i="36"/>
  <c r="F913" i="36"/>
  <c r="F914" i="36"/>
  <c r="A896" i="36"/>
  <c r="A897" i="36"/>
  <c r="A898" i="36"/>
  <c r="A899" i="36"/>
  <c r="A900" i="36"/>
  <c r="A901" i="36"/>
  <c r="A902" i="36"/>
  <c r="A903" i="36"/>
  <c r="A904" i="36"/>
  <c r="A905" i="36"/>
  <c r="A906" i="36"/>
  <c r="A907" i="36"/>
  <c r="A908" i="36"/>
  <c r="A909" i="36"/>
  <c r="A910" i="36"/>
  <c r="A911" i="36"/>
  <c r="A912" i="36"/>
  <c r="A913" i="36"/>
  <c r="A914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F877" i="36"/>
  <c r="F878" i="36"/>
  <c r="F879" i="36"/>
  <c r="F880" i="36"/>
  <c r="F881" i="36"/>
  <c r="F882" i="36"/>
  <c r="F883" i="36"/>
  <c r="F884" i="36"/>
  <c r="F885" i="36"/>
  <c r="F886" i="36"/>
  <c r="F887" i="36"/>
  <c r="F888" i="36"/>
  <c r="F889" i="36"/>
  <c r="F890" i="36"/>
  <c r="F891" i="36"/>
  <c r="F892" i="36"/>
  <c r="F893" i="36"/>
  <c r="F894" i="36"/>
  <c r="F895" i="36"/>
  <c r="A877" i="36"/>
  <c r="A878" i="36"/>
  <c r="A879" i="36"/>
  <c r="A880" i="36"/>
  <c r="A881" i="36"/>
  <c r="A882" i="36"/>
  <c r="A883" i="36"/>
  <c r="A884" i="36"/>
  <c r="A885" i="36"/>
  <c r="A886" i="36"/>
  <c r="A887" i="36"/>
  <c r="A888" i="36"/>
  <c r="A889" i="36"/>
  <c r="A890" i="36"/>
  <c r="A891" i="36"/>
  <c r="A892" i="36"/>
  <c r="A893" i="36"/>
  <c r="A894" i="36"/>
  <c r="A895" i="36"/>
  <c r="G858" i="36"/>
  <c r="G859" i="36"/>
  <c r="G860" i="36"/>
  <c r="G861" i="36"/>
  <c r="G862" i="36"/>
  <c r="G863" i="36"/>
  <c r="G864" i="36"/>
  <c r="G865" i="36"/>
  <c r="G866" i="36"/>
  <c r="G867" i="36"/>
  <c r="G868" i="36"/>
  <c r="G869" i="36"/>
  <c r="G870" i="36"/>
  <c r="G871" i="36"/>
  <c r="G872" i="36"/>
  <c r="G873" i="36"/>
  <c r="G874" i="36"/>
  <c r="G875" i="36"/>
  <c r="G876" i="36"/>
  <c r="F858" i="36"/>
  <c r="F859" i="36"/>
  <c r="F860" i="36"/>
  <c r="F861" i="36"/>
  <c r="F862" i="36"/>
  <c r="F863" i="36"/>
  <c r="F864" i="36"/>
  <c r="F865" i="36"/>
  <c r="F866" i="36"/>
  <c r="F867" i="36"/>
  <c r="F868" i="36"/>
  <c r="F869" i="36"/>
  <c r="F870" i="36"/>
  <c r="F871" i="36"/>
  <c r="F872" i="36"/>
  <c r="F873" i="36"/>
  <c r="F874" i="36"/>
  <c r="F875" i="36"/>
  <c r="F876" i="36"/>
  <c r="A858" i="36"/>
  <c r="A859" i="36"/>
  <c r="A860" i="36"/>
  <c r="A861" i="36"/>
  <c r="A862" i="36"/>
  <c r="A863" i="36"/>
  <c r="A864" i="36"/>
  <c r="A865" i="36"/>
  <c r="A866" i="36"/>
  <c r="A867" i="36"/>
  <c r="A868" i="36"/>
  <c r="A869" i="36"/>
  <c r="A870" i="36"/>
  <c r="A871" i="36"/>
  <c r="A872" i="36"/>
  <c r="A873" i="36"/>
  <c r="A874" i="36"/>
  <c r="A875" i="36"/>
  <c r="A876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F839" i="36"/>
  <c r="F840" i="36"/>
  <c r="F841" i="36"/>
  <c r="F842" i="36"/>
  <c r="F843" i="36"/>
  <c r="F844" i="36"/>
  <c r="F845" i="36"/>
  <c r="F846" i="36"/>
  <c r="F847" i="36"/>
  <c r="F848" i="36"/>
  <c r="F849" i="36"/>
  <c r="F850" i="36"/>
  <c r="F851" i="36"/>
  <c r="F852" i="36"/>
  <c r="F853" i="36"/>
  <c r="F854" i="36"/>
  <c r="F855" i="36"/>
  <c r="F856" i="36"/>
  <c r="F857" i="36"/>
  <c r="A839" i="36"/>
  <c r="A840" i="36"/>
  <c r="A841" i="36"/>
  <c r="A842" i="36"/>
  <c r="A843" i="36"/>
  <c r="A844" i="36"/>
  <c r="A845" i="36"/>
  <c r="A846" i="36"/>
  <c r="A847" i="36"/>
  <c r="A848" i="36"/>
  <c r="A849" i="36"/>
  <c r="A850" i="36"/>
  <c r="A851" i="36"/>
  <c r="A852" i="36"/>
  <c r="A853" i="36"/>
  <c r="A854" i="36"/>
  <c r="A855" i="36"/>
  <c r="A856" i="36"/>
  <c r="A857" i="36"/>
  <c r="G820" i="36"/>
  <c r="G821" i="36"/>
  <c r="G822" i="36"/>
  <c r="G823" i="36"/>
  <c r="G824" i="36"/>
  <c r="G825" i="36"/>
  <c r="G826" i="36"/>
  <c r="G827" i="36"/>
  <c r="G828" i="36"/>
  <c r="G829" i="36"/>
  <c r="G830" i="36"/>
  <c r="G831" i="36"/>
  <c r="G832" i="36"/>
  <c r="G833" i="36"/>
  <c r="G834" i="36"/>
  <c r="G835" i="36"/>
  <c r="G836" i="36"/>
  <c r="G837" i="36"/>
  <c r="G838" i="36"/>
  <c r="F820" i="36"/>
  <c r="F821" i="36"/>
  <c r="F822" i="36"/>
  <c r="F823" i="36"/>
  <c r="F824" i="36"/>
  <c r="F825" i="36"/>
  <c r="F826" i="36"/>
  <c r="F827" i="36"/>
  <c r="F828" i="36"/>
  <c r="F829" i="36"/>
  <c r="F830" i="36"/>
  <c r="F831" i="36"/>
  <c r="F832" i="36"/>
  <c r="F833" i="36"/>
  <c r="F834" i="36"/>
  <c r="F835" i="36"/>
  <c r="F836" i="36"/>
  <c r="F837" i="36"/>
  <c r="F838" i="36"/>
  <c r="A820" i="36"/>
  <c r="A821" i="36"/>
  <c r="A822" i="36"/>
  <c r="A823" i="36"/>
  <c r="A824" i="36"/>
  <c r="A825" i="36"/>
  <c r="A826" i="36"/>
  <c r="A827" i="36"/>
  <c r="A828" i="36"/>
  <c r="A829" i="36"/>
  <c r="A830" i="36"/>
  <c r="A831" i="36"/>
  <c r="A832" i="36"/>
  <c r="A833" i="36"/>
  <c r="A834" i="36"/>
  <c r="A835" i="36"/>
  <c r="A836" i="36"/>
  <c r="A837" i="36"/>
  <c r="A838" i="36"/>
  <c r="G801" i="36"/>
  <c r="G802" i="36"/>
  <c r="G803" i="36"/>
  <c r="G804" i="36"/>
  <c r="G805" i="36"/>
  <c r="G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F801" i="36"/>
  <c r="F802" i="36"/>
  <c r="F803" i="36"/>
  <c r="F804" i="36"/>
  <c r="F805" i="36"/>
  <c r="F806" i="36"/>
  <c r="F807" i="36"/>
  <c r="F808" i="36"/>
  <c r="F809" i="36"/>
  <c r="F810" i="36"/>
  <c r="F811" i="36"/>
  <c r="F812" i="36"/>
  <c r="F813" i="36"/>
  <c r="F814" i="36"/>
  <c r="F815" i="36"/>
  <c r="F816" i="36"/>
  <c r="F817" i="36"/>
  <c r="F818" i="36"/>
  <c r="F819" i="36"/>
  <c r="A801" i="36"/>
  <c r="A802" i="36"/>
  <c r="A803" i="36"/>
  <c r="A804" i="36"/>
  <c r="A805" i="36"/>
  <c r="A806" i="36"/>
  <c r="A807" i="36"/>
  <c r="A808" i="36"/>
  <c r="A809" i="36"/>
  <c r="A810" i="36"/>
  <c r="A811" i="36"/>
  <c r="A812" i="36"/>
  <c r="A813" i="36"/>
  <c r="A814" i="36"/>
  <c r="A815" i="36"/>
  <c r="A816" i="36"/>
  <c r="A817" i="36"/>
  <c r="A818" i="36"/>
  <c r="A819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G800" i="36"/>
  <c r="F782" i="36"/>
  <c r="F783" i="36"/>
  <c r="F784" i="36"/>
  <c r="F785" i="36"/>
  <c r="F786" i="36"/>
  <c r="F787" i="36"/>
  <c r="F788" i="36"/>
  <c r="F789" i="36"/>
  <c r="F790" i="36"/>
  <c r="F791" i="36"/>
  <c r="F792" i="36"/>
  <c r="F793" i="36"/>
  <c r="F794" i="36"/>
  <c r="F795" i="36"/>
  <c r="F796" i="36"/>
  <c r="F797" i="36"/>
  <c r="F798" i="36"/>
  <c r="F799" i="36"/>
  <c r="F800" i="36"/>
  <c r="A782" i="36"/>
  <c r="A783" i="36"/>
  <c r="A784" i="36"/>
  <c r="A785" i="36"/>
  <c r="A786" i="36"/>
  <c r="A787" i="36"/>
  <c r="A788" i="36"/>
  <c r="A789" i="36"/>
  <c r="A790" i="36"/>
  <c r="A791" i="36"/>
  <c r="A792" i="36"/>
  <c r="A793" i="36"/>
  <c r="A794" i="36"/>
  <c r="A795" i="36"/>
  <c r="A796" i="36"/>
  <c r="A797" i="36"/>
  <c r="A798" i="36"/>
  <c r="A799" i="36"/>
  <c r="A800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F763" i="36"/>
  <c r="F764" i="36"/>
  <c r="F765" i="36"/>
  <c r="F766" i="36"/>
  <c r="F767" i="36"/>
  <c r="F768" i="36"/>
  <c r="F769" i="36"/>
  <c r="F770" i="36"/>
  <c r="F771" i="36"/>
  <c r="F772" i="36"/>
  <c r="F773" i="36"/>
  <c r="F774" i="36"/>
  <c r="F775" i="36"/>
  <c r="F776" i="36"/>
  <c r="F777" i="36"/>
  <c r="F778" i="36"/>
  <c r="F779" i="36"/>
  <c r="F780" i="36"/>
  <c r="F781" i="36"/>
  <c r="A763" i="36"/>
  <c r="A764" i="36"/>
  <c r="A765" i="36"/>
  <c r="A766" i="36"/>
  <c r="A767" i="36"/>
  <c r="A768" i="36"/>
  <c r="A769" i="36"/>
  <c r="A770" i="36"/>
  <c r="A771" i="36"/>
  <c r="A772" i="36"/>
  <c r="A773" i="36"/>
  <c r="A774" i="36"/>
  <c r="A775" i="36"/>
  <c r="A776" i="36"/>
  <c r="A777" i="36"/>
  <c r="A778" i="36"/>
  <c r="A779" i="36"/>
  <c r="A780" i="36"/>
  <c r="A781" i="36"/>
  <c r="G744" i="36"/>
  <c r="G745" i="36"/>
  <c r="G746" i="36"/>
  <c r="G747" i="36"/>
  <c r="G748" i="36"/>
  <c r="G749" i="36"/>
  <c r="G750" i="36"/>
  <c r="G751" i="36"/>
  <c r="G752" i="36"/>
  <c r="G753" i="36"/>
  <c r="G754" i="36"/>
  <c r="G755" i="36"/>
  <c r="G756" i="36"/>
  <c r="G757" i="36"/>
  <c r="G758" i="36"/>
  <c r="G759" i="36"/>
  <c r="G760" i="36"/>
  <c r="G761" i="36"/>
  <c r="G762" i="36"/>
  <c r="F744" i="36"/>
  <c r="F745" i="36"/>
  <c r="F746" i="36"/>
  <c r="F747" i="36"/>
  <c r="F748" i="36"/>
  <c r="F749" i="36"/>
  <c r="F750" i="36"/>
  <c r="F751" i="36"/>
  <c r="F752" i="36"/>
  <c r="F753" i="36"/>
  <c r="F754" i="36"/>
  <c r="F755" i="36"/>
  <c r="F756" i="36"/>
  <c r="F757" i="36"/>
  <c r="F758" i="36"/>
  <c r="F759" i="36"/>
  <c r="F760" i="36"/>
  <c r="F761" i="36"/>
  <c r="F762" i="36"/>
  <c r="A744" i="36"/>
  <c r="A745" i="36"/>
  <c r="A746" i="36"/>
  <c r="A747" i="36"/>
  <c r="A748" i="36"/>
  <c r="A749" i="36"/>
  <c r="A750" i="36"/>
  <c r="A751" i="36"/>
  <c r="A752" i="36"/>
  <c r="A753" i="36"/>
  <c r="A754" i="36"/>
  <c r="A755" i="36"/>
  <c r="A756" i="36"/>
  <c r="A757" i="36"/>
  <c r="A758" i="36"/>
  <c r="A759" i="36"/>
  <c r="A760" i="36"/>
  <c r="A761" i="36"/>
  <c r="A762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F725" i="36"/>
  <c r="F726" i="36"/>
  <c r="F727" i="36"/>
  <c r="F728" i="36"/>
  <c r="F729" i="36"/>
  <c r="F730" i="36"/>
  <c r="F731" i="36"/>
  <c r="F732" i="36"/>
  <c r="F733" i="36"/>
  <c r="F734" i="36"/>
  <c r="F735" i="36"/>
  <c r="F736" i="36"/>
  <c r="F737" i="36"/>
  <c r="F738" i="36"/>
  <c r="F739" i="36"/>
  <c r="F740" i="36"/>
  <c r="F741" i="36"/>
  <c r="F742" i="36"/>
  <c r="F743" i="36"/>
  <c r="A725" i="36"/>
  <c r="A726" i="36"/>
  <c r="A727" i="36"/>
  <c r="A728" i="36"/>
  <c r="A729" i="36"/>
  <c r="A730" i="36"/>
  <c r="A731" i="36"/>
  <c r="A732" i="36"/>
  <c r="A733" i="36"/>
  <c r="A734" i="36"/>
  <c r="A735" i="36"/>
  <c r="A736" i="36"/>
  <c r="A737" i="36"/>
  <c r="A738" i="36"/>
  <c r="A739" i="36"/>
  <c r="A740" i="36"/>
  <c r="A741" i="36"/>
  <c r="A742" i="36"/>
  <c r="A743" i="36"/>
  <c r="G706" i="36"/>
  <c r="G707" i="36"/>
  <c r="G708" i="36"/>
  <c r="G709" i="36"/>
  <c r="G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F706" i="36"/>
  <c r="F707" i="36"/>
  <c r="F708" i="36"/>
  <c r="F709" i="36"/>
  <c r="F710" i="36"/>
  <c r="F711" i="36"/>
  <c r="F712" i="36"/>
  <c r="F713" i="36"/>
  <c r="F714" i="36"/>
  <c r="F715" i="36"/>
  <c r="F716" i="36"/>
  <c r="F717" i="36"/>
  <c r="F718" i="36"/>
  <c r="F719" i="36"/>
  <c r="F720" i="36"/>
  <c r="F721" i="36"/>
  <c r="F722" i="36"/>
  <c r="F723" i="36"/>
  <c r="F724" i="36"/>
  <c r="A706" i="36"/>
  <c r="A707" i="36"/>
  <c r="A708" i="36"/>
  <c r="A709" i="36"/>
  <c r="A710" i="36"/>
  <c r="A711" i="36"/>
  <c r="A712" i="36"/>
  <c r="A713" i="36"/>
  <c r="A714" i="36"/>
  <c r="A715" i="36"/>
  <c r="A716" i="36"/>
  <c r="A717" i="36"/>
  <c r="A718" i="36"/>
  <c r="A719" i="36"/>
  <c r="A720" i="36"/>
  <c r="A721" i="36"/>
  <c r="A722" i="36"/>
  <c r="A723" i="36"/>
  <c r="A724" i="36"/>
  <c r="G687" i="36"/>
  <c r="G688" i="36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F687" i="36"/>
  <c r="F688" i="36"/>
  <c r="F689" i="36"/>
  <c r="F690" i="36"/>
  <c r="F691" i="36"/>
  <c r="F692" i="36"/>
  <c r="F693" i="36"/>
  <c r="F694" i="36"/>
  <c r="F695" i="36"/>
  <c r="F696" i="36"/>
  <c r="F697" i="36"/>
  <c r="F698" i="36"/>
  <c r="F699" i="36"/>
  <c r="F700" i="36"/>
  <c r="F701" i="36"/>
  <c r="F702" i="36"/>
  <c r="F703" i="36"/>
  <c r="F704" i="36"/>
  <c r="F705" i="36"/>
  <c r="A687" i="36"/>
  <c r="A688" i="36"/>
  <c r="A689" i="36"/>
  <c r="A690" i="36"/>
  <c r="A691" i="36"/>
  <c r="A692" i="36"/>
  <c r="A693" i="36"/>
  <c r="A694" i="36"/>
  <c r="A695" i="36"/>
  <c r="A696" i="36"/>
  <c r="A697" i="36"/>
  <c r="A698" i="36"/>
  <c r="A699" i="36"/>
  <c r="A700" i="36"/>
  <c r="A701" i="36"/>
  <c r="A702" i="36"/>
  <c r="A703" i="36"/>
  <c r="A704" i="36"/>
  <c r="A705" i="36"/>
  <c r="G668" i="36"/>
  <c r="G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F668" i="36"/>
  <c r="F669" i="36"/>
  <c r="F670" i="36"/>
  <c r="F671" i="36"/>
  <c r="F672" i="36"/>
  <c r="F673" i="36"/>
  <c r="F674" i="36"/>
  <c r="F675" i="36"/>
  <c r="F676" i="36"/>
  <c r="F677" i="36"/>
  <c r="F678" i="36"/>
  <c r="F679" i="36"/>
  <c r="F680" i="36"/>
  <c r="F681" i="36"/>
  <c r="F682" i="36"/>
  <c r="F683" i="36"/>
  <c r="F684" i="36"/>
  <c r="F685" i="36"/>
  <c r="F686" i="36"/>
  <c r="A668" i="36"/>
  <c r="A669" i="36"/>
  <c r="A670" i="36"/>
  <c r="A671" i="36"/>
  <c r="A672" i="36"/>
  <c r="A673" i="36"/>
  <c r="A674" i="36"/>
  <c r="A675" i="36"/>
  <c r="A676" i="36"/>
  <c r="A677" i="36"/>
  <c r="A678" i="36"/>
  <c r="A679" i="36"/>
  <c r="A680" i="36"/>
  <c r="A681" i="36"/>
  <c r="A682" i="36"/>
  <c r="A683" i="36"/>
  <c r="A684" i="36"/>
  <c r="A685" i="36"/>
  <c r="A686" i="36"/>
  <c r="G649" i="36"/>
  <c r="G650" i="36"/>
  <c r="G651" i="36"/>
  <c r="G652" i="36"/>
  <c r="G653" i="36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F649" i="36"/>
  <c r="F650" i="36"/>
  <c r="F651" i="36"/>
  <c r="F652" i="36"/>
  <c r="F653" i="36"/>
  <c r="F654" i="36"/>
  <c r="F655" i="36"/>
  <c r="F656" i="36"/>
  <c r="F657" i="36"/>
  <c r="F658" i="36"/>
  <c r="F659" i="36"/>
  <c r="F660" i="36"/>
  <c r="F661" i="36"/>
  <c r="F662" i="36"/>
  <c r="F663" i="36"/>
  <c r="F664" i="36"/>
  <c r="F665" i="36"/>
  <c r="F666" i="36"/>
  <c r="F667" i="36"/>
  <c r="A649" i="36"/>
  <c r="A650" i="36"/>
  <c r="A651" i="36"/>
  <c r="A652" i="36"/>
  <c r="A653" i="36"/>
  <c r="A654" i="36"/>
  <c r="A655" i="36"/>
  <c r="A656" i="36"/>
  <c r="A657" i="36"/>
  <c r="A658" i="36"/>
  <c r="A659" i="36"/>
  <c r="A660" i="36"/>
  <c r="A661" i="36"/>
  <c r="A662" i="36"/>
  <c r="A663" i="36"/>
  <c r="A664" i="36"/>
  <c r="A665" i="36"/>
  <c r="A666" i="36"/>
  <c r="A667" i="36"/>
  <c r="G630" i="36"/>
  <c r="G631" i="36"/>
  <c r="G632" i="36"/>
  <c r="G633" i="36"/>
  <c r="G634" i="36"/>
  <c r="G635" i="36"/>
  <c r="G636" i="36"/>
  <c r="G637" i="36"/>
  <c r="G638" i="36"/>
  <c r="G639" i="36"/>
  <c r="G640" i="36"/>
  <c r="G641" i="36"/>
  <c r="G642" i="36"/>
  <c r="G643" i="36"/>
  <c r="G644" i="36"/>
  <c r="G645" i="36"/>
  <c r="G646" i="36"/>
  <c r="G647" i="36"/>
  <c r="G648" i="36"/>
  <c r="F630" i="36"/>
  <c r="F631" i="36"/>
  <c r="F632" i="36"/>
  <c r="F633" i="36"/>
  <c r="F634" i="36"/>
  <c r="F635" i="36"/>
  <c r="F636" i="36"/>
  <c r="F637" i="36"/>
  <c r="F638" i="36"/>
  <c r="F639" i="36"/>
  <c r="F640" i="36"/>
  <c r="F641" i="36"/>
  <c r="F642" i="36"/>
  <c r="F643" i="36"/>
  <c r="F644" i="36"/>
  <c r="F645" i="36"/>
  <c r="F646" i="36"/>
  <c r="F647" i="36"/>
  <c r="F648" i="36"/>
  <c r="A630" i="36"/>
  <c r="A631" i="36"/>
  <c r="A632" i="36"/>
  <c r="A633" i="36"/>
  <c r="A634" i="36"/>
  <c r="A635" i="36"/>
  <c r="A636" i="36"/>
  <c r="A637" i="36"/>
  <c r="A638" i="36"/>
  <c r="A639" i="36"/>
  <c r="A640" i="36"/>
  <c r="A641" i="36"/>
  <c r="A642" i="36"/>
  <c r="A643" i="36"/>
  <c r="A644" i="36"/>
  <c r="A645" i="36"/>
  <c r="A646" i="36"/>
  <c r="A647" i="36"/>
  <c r="A648" i="36"/>
  <c r="G611" i="36"/>
  <c r="G612" i="36"/>
  <c r="G613" i="36"/>
  <c r="G614" i="36"/>
  <c r="G615" i="36"/>
  <c r="G616" i="36"/>
  <c r="G617" i="36"/>
  <c r="G618" i="36"/>
  <c r="G619" i="36"/>
  <c r="G620" i="36"/>
  <c r="G621" i="36"/>
  <c r="G622" i="36"/>
  <c r="G623" i="36"/>
  <c r="G624" i="36"/>
  <c r="G625" i="36"/>
  <c r="G626" i="36"/>
  <c r="G627" i="36"/>
  <c r="G628" i="36"/>
  <c r="G629" i="36"/>
  <c r="F611" i="36"/>
  <c r="F612" i="36"/>
  <c r="F613" i="36"/>
  <c r="F614" i="36"/>
  <c r="F615" i="36"/>
  <c r="F616" i="36"/>
  <c r="F617" i="36"/>
  <c r="F618" i="36"/>
  <c r="F619" i="36"/>
  <c r="F620" i="36"/>
  <c r="F621" i="36"/>
  <c r="F622" i="36"/>
  <c r="F623" i="36"/>
  <c r="F624" i="36"/>
  <c r="F625" i="36"/>
  <c r="F626" i="36"/>
  <c r="F627" i="36"/>
  <c r="F628" i="36"/>
  <c r="F629" i="36"/>
  <c r="A611" i="36"/>
  <c r="A612" i="36"/>
  <c r="A613" i="36"/>
  <c r="A614" i="36"/>
  <c r="A615" i="36"/>
  <c r="A616" i="36"/>
  <c r="A617" i="36"/>
  <c r="A618" i="36"/>
  <c r="A619" i="36"/>
  <c r="A620" i="36"/>
  <c r="A621" i="36"/>
  <c r="A622" i="36"/>
  <c r="A623" i="36"/>
  <c r="A624" i="36"/>
  <c r="A625" i="36"/>
  <c r="A626" i="36"/>
  <c r="A627" i="36"/>
  <c r="A628" i="36"/>
  <c r="A629" i="36"/>
  <c r="G592" i="36"/>
  <c r="G593" i="36"/>
  <c r="G594" i="36"/>
  <c r="G595" i="36"/>
  <c r="G596" i="36"/>
  <c r="G597" i="36"/>
  <c r="G598" i="36"/>
  <c r="G599" i="36"/>
  <c r="G600" i="36"/>
  <c r="G601" i="36"/>
  <c r="G602" i="36"/>
  <c r="G603" i="36"/>
  <c r="G604" i="36"/>
  <c r="G605" i="36"/>
  <c r="G606" i="36"/>
  <c r="G607" i="36"/>
  <c r="G608" i="36"/>
  <c r="G609" i="36"/>
  <c r="G610" i="36"/>
  <c r="F592" i="36"/>
  <c r="F593" i="36"/>
  <c r="F594" i="36"/>
  <c r="F595" i="36"/>
  <c r="F596" i="36"/>
  <c r="F597" i="36"/>
  <c r="F598" i="36"/>
  <c r="F599" i="36"/>
  <c r="F600" i="36"/>
  <c r="F601" i="36"/>
  <c r="F602" i="36"/>
  <c r="F603" i="36"/>
  <c r="F604" i="36"/>
  <c r="F605" i="36"/>
  <c r="F606" i="36"/>
  <c r="F607" i="36"/>
  <c r="F608" i="36"/>
  <c r="F609" i="36"/>
  <c r="F610" i="36"/>
  <c r="A592" i="36"/>
  <c r="A593" i="36"/>
  <c r="A594" i="36"/>
  <c r="A595" i="36"/>
  <c r="A596" i="36"/>
  <c r="A597" i="36"/>
  <c r="A598" i="36"/>
  <c r="A599" i="36"/>
  <c r="A600" i="36"/>
  <c r="A601" i="36"/>
  <c r="A602" i="36"/>
  <c r="A603" i="36"/>
  <c r="A604" i="36"/>
  <c r="A605" i="36"/>
  <c r="A606" i="36"/>
  <c r="A607" i="36"/>
  <c r="A608" i="36"/>
  <c r="A609" i="36"/>
  <c r="A610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F573" i="36"/>
  <c r="F574" i="36"/>
  <c r="F575" i="36"/>
  <c r="F576" i="36"/>
  <c r="F577" i="36"/>
  <c r="F578" i="36"/>
  <c r="F579" i="36"/>
  <c r="F580" i="36"/>
  <c r="F581" i="36"/>
  <c r="F582" i="36"/>
  <c r="F583" i="36"/>
  <c r="F584" i="36"/>
  <c r="F585" i="36"/>
  <c r="F586" i="36"/>
  <c r="F587" i="36"/>
  <c r="F588" i="36"/>
  <c r="F589" i="36"/>
  <c r="F590" i="36"/>
  <c r="F591" i="36"/>
  <c r="A573" i="36"/>
  <c r="A574" i="36"/>
  <c r="A575" i="36"/>
  <c r="A576" i="36"/>
  <c r="A577" i="36"/>
  <c r="A578" i="36"/>
  <c r="A579" i="36"/>
  <c r="A580" i="36"/>
  <c r="A581" i="36"/>
  <c r="A582" i="36"/>
  <c r="A583" i="36"/>
  <c r="A584" i="36"/>
  <c r="A585" i="36"/>
  <c r="A586" i="36"/>
  <c r="A587" i="36"/>
  <c r="A588" i="36"/>
  <c r="A589" i="36"/>
  <c r="A590" i="36"/>
  <c r="A591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F554" i="36"/>
  <c r="F555" i="36"/>
  <c r="F556" i="36"/>
  <c r="F557" i="36"/>
  <c r="F558" i="36"/>
  <c r="F559" i="36"/>
  <c r="F560" i="36"/>
  <c r="F561" i="36"/>
  <c r="F562" i="36"/>
  <c r="F563" i="36"/>
  <c r="F564" i="36"/>
  <c r="F565" i="36"/>
  <c r="F566" i="36"/>
  <c r="F567" i="36"/>
  <c r="F568" i="36"/>
  <c r="F569" i="36"/>
  <c r="F570" i="36"/>
  <c r="F571" i="36"/>
  <c r="F572" i="36"/>
  <c r="A554" i="36"/>
  <c r="A555" i="36"/>
  <c r="A556" i="36"/>
  <c r="A557" i="36"/>
  <c r="A558" i="36"/>
  <c r="A559" i="36"/>
  <c r="A560" i="36"/>
  <c r="A561" i="36"/>
  <c r="A562" i="36"/>
  <c r="A563" i="36"/>
  <c r="A564" i="36"/>
  <c r="A565" i="36"/>
  <c r="A566" i="36"/>
  <c r="A567" i="36"/>
  <c r="A568" i="36"/>
  <c r="A569" i="36"/>
  <c r="A570" i="36"/>
  <c r="A571" i="36"/>
  <c r="A572" i="36"/>
  <c r="G535" i="36"/>
  <c r="G536" i="36"/>
  <c r="G537" i="36"/>
  <c r="G538" i="36"/>
  <c r="G539" i="36"/>
  <c r="G540" i="36"/>
  <c r="G541" i="36"/>
  <c r="G542" i="36"/>
  <c r="G543" i="36"/>
  <c r="G544" i="36"/>
  <c r="G545" i="36"/>
  <c r="G546" i="36"/>
  <c r="G547" i="36"/>
  <c r="G548" i="36"/>
  <c r="G549" i="36"/>
  <c r="G550" i="36"/>
  <c r="G551" i="36"/>
  <c r="G552" i="36"/>
  <c r="G553" i="36"/>
  <c r="F535" i="36"/>
  <c r="F536" i="36"/>
  <c r="F537" i="36"/>
  <c r="F538" i="36"/>
  <c r="F539" i="36"/>
  <c r="F540" i="36"/>
  <c r="F541" i="36"/>
  <c r="F542" i="36"/>
  <c r="F543" i="36"/>
  <c r="F544" i="36"/>
  <c r="F545" i="36"/>
  <c r="F546" i="36"/>
  <c r="F547" i="36"/>
  <c r="F548" i="36"/>
  <c r="F549" i="36"/>
  <c r="F550" i="36"/>
  <c r="F551" i="36"/>
  <c r="F552" i="36"/>
  <c r="F553" i="36"/>
  <c r="A535" i="36"/>
  <c r="A536" i="36"/>
  <c r="A537" i="36"/>
  <c r="A538" i="36"/>
  <c r="A539" i="36"/>
  <c r="A540" i="36"/>
  <c r="A541" i="36"/>
  <c r="A542" i="36"/>
  <c r="A543" i="36"/>
  <c r="A544" i="36"/>
  <c r="A545" i="36"/>
  <c r="A546" i="36"/>
  <c r="A547" i="36"/>
  <c r="A548" i="36"/>
  <c r="A549" i="36"/>
  <c r="A550" i="36"/>
  <c r="A551" i="36"/>
  <c r="A552" i="36"/>
  <c r="A553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G530" i="36"/>
  <c r="G531" i="36"/>
  <c r="G532" i="36"/>
  <c r="G533" i="36"/>
  <c r="G534" i="36"/>
  <c r="F516" i="36"/>
  <c r="F517" i="36"/>
  <c r="F518" i="36"/>
  <c r="F519" i="36"/>
  <c r="F520" i="36"/>
  <c r="F521" i="36"/>
  <c r="F522" i="36"/>
  <c r="F523" i="36"/>
  <c r="F524" i="36"/>
  <c r="F525" i="36"/>
  <c r="F526" i="36"/>
  <c r="F527" i="36"/>
  <c r="F528" i="36"/>
  <c r="F529" i="36"/>
  <c r="F530" i="36"/>
  <c r="F531" i="36"/>
  <c r="F532" i="36"/>
  <c r="F533" i="36"/>
  <c r="F534" i="36"/>
  <c r="A516" i="36"/>
  <c r="A517" i="36"/>
  <c r="A518" i="36"/>
  <c r="A519" i="36"/>
  <c r="A520" i="36"/>
  <c r="A521" i="36"/>
  <c r="A522" i="36"/>
  <c r="A523" i="36"/>
  <c r="A524" i="36"/>
  <c r="A525" i="36"/>
  <c r="A526" i="36"/>
  <c r="A527" i="36"/>
  <c r="A528" i="36"/>
  <c r="A529" i="36"/>
  <c r="A530" i="36"/>
  <c r="A531" i="36"/>
  <c r="A532" i="36"/>
  <c r="A533" i="36"/>
  <c r="A534" i="36"/>
  <c r="G497" i="36"/>
  <c r="G498" i="36"/>
  <c r="G499" i="36"/>
  <c r="G500" i="36"/>
  <c r="G501" i="36"/>
  <c r="G502" i="36"/>
  <c r="G503" i="36"/>
  <c r="G504" i="36"/>
  <c r="G505" i="36"/>
  <c r="G506" i="36"/>
  <c r="G507" i="36"/>
  <c r="G508" i="36"/>
  <c r="G509" i="36"/>
  <c r="G510" i="36"/>
  <c r="G511" i="36"/>
  <c r="G512" i="36"/>
  <c r="G513" i="36"/>
  <c r="G514" i="36"/>
  <c r="G515" i="36"/>
  <c r="F497" i="36"/>
  <c r="F498" i="36"/>
  <c r="F499" i="36"/>
  <c r="F500" i="36"/>
  <c r="F501" i="36"/>
  <c r="F502" i="36"/>
  <c r="F503" i="36"/>
  <c r="F504" i="36"/>
  <c r="F505" i="36"/>
  <c r="F506" i="36"/>
  <c r="F507" i="36"/>
  <c r="F508" i="36"/>
  <c r="F509" i="36"/>
  <c r="F510" i="36"/>
  <c r="F511" i="36"/>
  <c r="F512" i="36"/>
  <c r="F513" i="36"/>
  <c r="F514" i="36"/>
  <c r="F515" i="36"/>
  <c r="A497" i="36"/>
  <c r="A498" i="36"/>
  <c r="A499" i="36"/>
  <c r="A500" i="36"/>
  <c r="A501" i="36"/>
  <c r="A502" i="36"/>
  <c r="A503" i="36"/>
  <c r="A504" i="36"/>
  <c r="A505" i="36"/>
  <c r="A506" i="36"/>
  <c r="A507" i="36"/>
  <c r="A508" i="36"/>
  <c r="A509" i="36"/>
  <c r="A510" i="36"/>
  <c r="A511" i="36"/>
  <c r="A512" i="36"/>
  <c r="A513" i="36"/>
  <c r="A514" i="36"/>
  <c r="A515" i="36"/>
  <c r="G478" i="36"/>
  <c r="G479" i="36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F478" i="36"/>
  <c r="F479" i="36"/>
  <c r="F480" i="36"/>
  <c r="F481" i="36"/>
  <c r="F482" i="36"/>
  <c r="F483" i="36"/>
  <c r="F484" i="36"/>
  <c r="F485" i="36"/>
  <c r="F486" i="36"/>
  <c r="F487" i="36"/>
  <c r="F488" i="36"/>
  <c r="F489" i="36"/>
  <c r="F490" i="36"/>
  <c r="F491" i="36"/>
  <c r="F492" i="36"/>
  <c r="F493" i="36"/>
  <c r="F494" i="36"/>
  <c r="F495" i="36"/>
  <c r="F496" i="36"/>
  <c r="A478" i="36"/>
  <c r="A479" i="36"/>
  <c r="A480" i="36"/>
  <c r="A481" i="36"/>
  <c r="A482" i="36"/>
  <c r="A483" i="36"/>
  <c r="A484" i="36"/>
  <c r="A485" i="36"/>
  <c r="A486" i="36"/>
  <c r="A487" i="36"/>
  <c r="A488" i="36"/>
  <c r="A489" i="36"/>
  <c r="A490" i="36"/>
  <c r="A491" i="36"/>
  <c r="A492" i="36"/>
  <c r="A493" i="36"/>
  <c r="A494" i="36"/>
  <c r="A495" i="36"/>
  <c r="A496" i="36"/>
  <c r="G459" i="36"/>
  <c r="G460" i="36"/>
  <c r="G461" i="36"/>
  <c r="G462" i="36"/>
  <c r="G463" i="36"/>
  <c r="G464" i="36"/>
  <c r="G465" i="36"/>
  <c r="G466" i="36"/>
  <c r="G467" i="36"/>
  <c r="G468" i="36"/>
  <c r="G469" i="36"/>
  <c r="G470" i="36"/>
  <c r="G471" i="36"/>
  <c r="G472" i="36"/>
  <c r="G473" i="36"/>
  <c r="G474" i="36"/>
  <c r="G475" i="36"/>
  <c r="G476" i="36"/>
  <c r="G477" i="36"/>
  <c r="F459" i="36"/>
  <c r="F460" i="36"/>
  <c r="F461" i="36"/>
  <c r="F462" i="36"/>
  <c r="F463" i="36"/>
  <c r="F464" i="36"/>
  <c r="F465" i="36"/>
  <c r="F466" i="36"/>
  <c r="F467" i="36"/>
  <c r="F468" i="36"/>
  <c r="F469" i="36"/>
  <c r="F470" i="36"/>
  <c r="F471" i="36"/>
  <c r="F472" i="36"/>
  <c r="F473" i="36"/>
  <c r="F474" i="36"/>
  <c r="F475" i="36"/>
  <c r="F476" i="36"/>
  <c r="F477" i="36"/>
  <c r="A459" i="36"/>
  <c r="A460" i="36"/>
  <c r="A461" i="36"/>
  <c r="A462" i="36"/>
  <c r="A463" i="36"/>
  <c r="A464" i="36"/>
  <c r="A465" i="36"/>
  <c r="A466" i="36"/>
  <c r="A467" i="36"/>
  <c r="A468" i="36"/>
  <c r="A469" i="36"/>
  <c r="A470" i="36"/>
  <c r="A471" i="36"/>
  <c r="A472" i="36"/>
  <c r="A473" i="36"/>
  <c r="A474" i="36"/>
  <c r="A475" i="36"/>
  <c r="A476" i="36"/>
  <c r="A477" i="36"/>
  <c r="G440" i="36"/>
  <c r="G441" i="36"/>
  <c r="G442" i="36"/>
  <c r="G443" i="36"/>
  <c r="G444" i="36"/>
  <c r="G445" i="36"/>
  <c r="G446" i="36"/>
  <c r="G447" i="36"/>
  <c r="G448" i="36"/>
  <c r="G449" i="36"/>
  <c r="G450" i="36"/>
  <c r="G451" i="36"/>
  <c r="G452" i="36"/>
  <c r="G453" i="36"/>
  <c r="G454" i="36"/>
  <c r="G455" i="36"/>
  <c r="G456" i="36"/>
  <c r="G457" i="36"/>
  <c r="G458" i="36"/>
  <c r="F440" i="36"/>
  <c r="F441" i="36"/>
  <c r="F442" i="36"/>
  <c r="F443" i="36"/>
  <c r="F444" i="36"/>
  <c r="F445" i="36"/>
  <c r="F446" i="36"/>
  <c r="F447" i="36"/>
  <c r="F448" i="36"/>
  <c r="F449" i="36"/>
  <c r="F450" i="36"/>
  <c r="F451" i="36"/>
  <c r="F452" i="36"/>
  <c r="F453" i="36"/>
  <c r="F454" i="36"/>
  <c r="F455" i="36"/>
  <c r="F456" i="36"/>
  <c r="F457" i="36"/>
  <c r="F458" i="36"/>
  <c r="A440" i="36"/>
  <c r="A441" i="36"/>
  <c r="A442" i="36"/>
  <c r="A443" i="36"/>
  <c r="A444" i="36"/>
  <c r="A445" i="36"/>
  <c r="A446" i="36"/>
  <c r="A447" i="36"/>
  <c r="A448" i="36"/>
  <c r="A449" i="36"/>
  <c r="A450" i="36"/>
  <c r="A451" i="36"/>
  <c r="A452" i="36"/>
  <c r="A453" i="36"/>
  <c r="A454" i="36"/>
  <c r="A455" i="36"/>
  <c r="A456" i="36"/>
  <c r="A457" i="36"/>
  <c r="A458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F421" i="36"/>
  <c r="F422" i="36"/>
  <c r="F423" i="36"/>
  <c r="F424" i="36"/>
  <c r="F425" i="36"/>
  <c r="F426" i="36"/>
  <c r="F427" i="36"/>
  <c r="F428" i="36"/>
  <c r="F429" i="36"/>
  <c r="F430" i="36"/>
  <c r="F431" i="36"/>
  <c r="F432" i="36"/>
  <c r="F433" i="36"/>
  <c r="F434" i="36"/>
  <c r="F435" i="36"/>
  <c r="F436" i="36"/>
  <c r="F437" i="36"/>
  <c r="F438" i="36"/>
  <c r="F439" i="36"/>
  <c r="A421" i="36"/>
  <c r="A422" i="36"/>
  <c r="A423" i="36"/>
  <c r="A424" i="36"/>
  <c r="A425" i="36"/>
  <c r="A426" i="36"/>
  <c r="A427" i="36"/>
  <c r="A428" i="36"/>
  <c r="A429" i="36"/>
  <c r="A430" i="36"/>
  <c r="A431" i="36"/>
  <c r="A432" i="36"/>
  <c r="A433" i="36"/>
  <c r="A434" i="36"/>
  <c r="A435" i="36"/>
  <c r="A436" i="36"/>
  <c r="A437" i="36"/>
  <c r="A438" i="36"/>
  <c r="A439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F402" i="36"/>
  <c r="F403" i="36"/>
  <c r="F404" i="36"/>
  <c r="F405" i="36"/>
  <c r="F406" i="36"/>
  <c r="F407" i="36"/>
  <c r="F408" i="36"/>
  <c r="F409" i="36"/>
  <c r="F410" i="36"/>
  <c r="F411" i="36"/>
  <c r="F412" i="36"/>
  <c r="F413" i="36"/>
  <c r="F414" i="36"/>
  <c r="F415" i="36"/>
  <c r="F416" i="36"/>
  <c r="F417" i="36"/>
  <c r="F418" i="36"/>
  <c r="F419" i="36"/>
  <c r="F420" i="36"/>
  <c r="A402" i="36"/>
  <c r="A403" i="36"/>
  <c r="A404" i="36"/>
  <c r="A405" i="36"/>
  <c r="A406" i="36"/>
  <c r="A407" i="36"/>
  <c r="A408" i="36"/>
  <c r="A409" i="36"/>
  <c r="A410" i="36"/>
  <c r="A411" i="36"/>
  <c r="A412" i="36"/>
  <c r="A413" i="36"/>
  <c r="A414" i="36"/>
  <c r="A415" i="36"/>
  <c r="A416" i="36"/>
  <c r="A417" i="36"/>
  <c r="A418" i="36"/>
  <c r="A419" i="36"/>
  <c r="A420" i="36"/>
  <c r="G383" i="36"/>
  <c r="G384" i="36"/>
  <c r="G385" i="36"/>
  <c r="G386" i="36"/>
  <c r="G387" i="36"/>
  <c r="G388" i="36"/>
  <c r="G389" i="36"/>
  <c r="G390" i="36"/>
  <c r="G391" i="36"/>
  <c r="G392" i="36"/>
  <c r="G393" i="36"/>
  <c r="G394" i="36"/>
  <c r="G395" i="36"/>
  <c r="G396" i="36"/>
  <c r="G397" i="36"/>
  <c r="G398" i="36"/>
  <c r="G399" i="36"/>
  <c r="G400" i="36"/>
  <c r="G401" i="36"/>
  <c r="F383" i="36"/>
  <c r="F384" i="36"/>
  <c r="F385" i="36"/>
  <c r="F386" i="36"/>
  <c r="F387" i="36"/>
  <c r="F388" i="36"/>
  <c r="F389" i="36"/>
  <c r="F390" i="36"/>
  <c r="F391" i="36"/>
  <c r="F392" i="36"/>
  <c r="F393" i="36"/>
  <c r="F394" i="36"/>
  <c r="F395" i="36"/>
  <c r="F396" i="36"/>
  <c r="F397" i="36"/>
  <c r="F398" i="36"/>
  <c r="F399" i="36"/>
  <c r="F400" i="36"/>
  <c r="F401" i="36"/>
  <c r="A383" i="36"/>
  <c r="A384" i="36"/>
  <c r="A385" i="36"/>
  <c r="A386" i="36"/>
  <c r="A387" i="36"/>
  <c r="A388" i="36"/>
  <c r="A389" i="36"/>
  <c r="A390" i="36"/>
  <c r="A391" i="36"/>
  <c r="A392" i="36"/>
  <c r="A393" i="36"/>
  <c r="A394" i="36"/>
  <c r="A395" i="36"/>
  <c r="A396" i="36"/>
  <c r="A397" i="36"/>
  <c r="A398" i="36"/>
  <c r="A399" i="36"/>
  <c r="A400" i="36"/>
  <c r="A401" i="36"/>
  <c r="G364" i="36"/>
  <c r="G365" i="36"/>
  <c r="G366" i="36"/>
  <c r="G367" i="36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F364" i="36"/>
  <c r="F365" i="36"/>
  <c r="F366" i="36"/>
  <c r="F367" i="36"/>
  <c r="F368" i="36"/>
  <c r="F369" i="36"/>
  <c r="F370" i="36"/>
  <c r="F371" i="36"/>
  <c r="F372" i="36"/>
  <c r="F373" i="36"/>
  <c r="F374" i="36"/>
  <c r="F375" i="36"/>
  <c r="F376" i="36"/>
  <c r="F377" i="36"/>
  <c r="F378" i="36"/>
  <c r="F379" i="36"/>
  <c r="F380" i="36"/>
  <c r="F381" i="36"/>
  <c r="F382" i="36"/>
  <c r="A364" i="36"/>
  <c r="A365" i="36"/>
  <c r="A366" i="36"/>
  <c r="A367" i="36"/>
  <c r="A368" i="36"/>
  <c r="A369" i="36"/>
  <c r="A370" i="36"/>
  <c r="A371" i="36"/>
  <c r="A372" i="36"/>
  <c r="A373" i="36"/>
  <c r="A374" i="36"/>
  <c r="A375" i="36"/>
  <c r="A376" i="36"/>
  <c r="A377" i="36"/>
  <c r="A378" i="36"/>
  <c r="A379" i="36"/>
  <c r="A380" i="36"/>
  <c r="A381" i="36"/>
  <c r="A382" i="36"/>
  <c r="G345" i="36"/>
  <c r="G346" i="36"/>
  <c r="G347" i="36"/>
  <c r="G348" i="36"/>
  <c r="G349" i="36"/>
  <c r="G350" i="36"/>
  <c r="G351" i="36"/>
  <c r="G352" i="36"/>
  <c r="G353" i="36"/>
  <c r="G354" i="36"/>
  <c r="G355" i="36"/>
  <c r="G356" i="36"/>
  <c r="G357" i="36"/>
  <c r="G358" i="36"/>
  <c r="G359" i="36"/>
  <c r="G360" i="36"/>
  <c r="G361" i="36"/>
  <c r="G362" i="36"/>
  <c r="G363" i="36"/>
  <c r="F345" i="36"/>
  <c r="F346" i="36"/>
  <c r="F347" i="36"/>
  <c r="F348" i="36"/>
  <c r="F349" i="36"/>
  <c r="F350" i="36"/>
  <c r="F351" i="36"/>
  <c r="F352" i="36"/>
  <c r="F353" i="36"/>
  <c r="F354" i="36"/>
  <c r="F355" i="36"/>
  <c r="F356" i="36"/>
  <c r="F357" i="36"/>
  <c r="F358" i="36"/>
  <c r="F359" i="36"/>
  <c r="F360" i="36"/>
  <c r="F361" i="36"/>
  <c r="F362" i="36"/>
  <c r="F363" i="36"/>
  <c r="A345" i="36"/>
  <c r="A346" i="36"/>
  <c r="A347" i="36"/>
  <c r="A348" i="36"/>
  <c r="A349" i="36"/>
  <c r="A350" i="36"/>
  <c r="A351" i="36"/>
  <c r="A352" i="36"/>
  <c r="A353" i="36"/>
  <c r="A354" i="36"/>
  <c r="A355" i="36"/>
  <c r="A356" i="36"/>
  <c r="A357" i="36"/>
  <c r="A358" i="36"/>
  <c r="A359" i="36"/>
  <c r="A360" i="36"/>
  <c r="A361" i="36"/>
  <c r="A362" i="36"/>
  <c r="A363" i="36"/>
  <c r="G326" i="36"/>
  <c r="G327" i="36"/>
  <c r="G328" i="36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G341" i="36"/>
  <c r="G342" i="36"/>
  <c r="G343" i="36"/>
  <c r="G344" i="36"/>
  <c r="F326" i="36"/>
  <c r="F327" i="36"/>
  <c r="F328" i="36"/>
  <c r="F329" i="36"/>
  <c r="F330" i="36"/>
  <c r="F331" i="36"/>
  <c r="F332" i="36"/>
  <c r="F333" i="36"/>
  <c r="F334" i="36"/>
  <c r="F335" i="36"/>
  <c r="F336" i="36"/>
  <c r="F337" i="36"/>
  <c r="F338" i="36"/>
  <c r="F339" i="36"/>
  <c r="F340" i="36"/>
  <c r="F341" i="36"/>
  <c r="F342" i="36"/>
  <c r="F343" i="36"/>
  <c r="F344" i="36"/>
  <c r="A326" i="36"/>
  <c r="A327" i="36"/>
  <c r="A328" i="36"/>
  <c r="A329" i="36"/>
  <c r="A330" i="36"/>
  <c r="A331" i="36"/>
  <c r="A332" i="36"/>
  <c r="A333" i="36"/>
  <c r="A334" i="36"/>
  <c r="A335" i="36"/>
  <c r="A336" i="36"/>
  <c r="A337" i="36"/>
  <c r="A338" i="36"/>
  <c r="A339" i="36"/>
  <c r="A340" i="36"/>
  <c r="A341" i="36"/>
  <c r="A342" i="36"/>
  <c r="A343" i="36"/>
  <c r="A344" i="36"/>
  <c r="G307" i="36"/>
  <c r="G308" i="36"/>
  <c r="G309" i="36"/>
  <c r="G310" i="36"/>
  <c r="G311" i="36"/>
  <c r="G312" i="36"/>
  <c r="G313" i="36"/>
  <c r="G314" i="36"/>
  <c r="G315" i="36"/>
  <c r="G316" i="36"/>
  <c r="G317" i="36"/>
  <c r="G318" i="36"/>
  <c r="G319" i="36"/>
  <c r="G320" i="36"/>
  <c r="G321" i="36"/>
  <c r="G322" i="36"/>
  <c r="G323" i="36"/>
  <c r="G324" i="36"/>
  <c r="G325" i="36"/>
  <c r="F307" i="36"/>
  <c r="F308" i="36"/>
  <c r="F309" i="36"/>
  <c r="F310" i="36"/>
  <c r="F311" i="36"/>
  <c r="F312" i="36"/>
  <c r="F313" i="36"/>
  <c r="F314" i="36"/>
  <c r="F315" i="36"/>
  <c r="F316" i="36"/>
  <c r="F317" i="36"/>
  <c r="F318" i="36"/>
  <c r="F319" i="36"/>
  <c r="F320" i="36"/>
  <c r="F321" i="36"/>
  <c r="F322" i="36"/>
  <c r="F323" i="36"/>
  <c r="F324" i="36"/>
  <c r="F325" i="36"/>
  <c r="A307" i="36"/>
  <c r="A308" i="36"/>
  <c r="A309" i="36"/>
  <c r="A310" i="36"/>
  <c r="A311" i="36"/>
  <c r="A312" i="36"/>
  <c r="A313" i="36"/>
  <c r="A314" i="36"/>
  <c r="A315" i="36"/>
  <c r="A316" i="36"/>
  <c r="A317" i="36"/>
  <c r="A318" i="36"/>
  <c r="A319" i="36"/>
  <c r="A320" i="36"/>
  <c r="A321" i="36"/>
  <c r="A322" i="36"/>
  <c r="A323" i="36"/>
  <c r="A324" i="36"/>
  <c r="A325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F288" i="36"/>
  <c r="F289" i="36"/>
  <c r="F290" i="36"/>
  <c r="F291" i="36"/>
  <c r="F292" i="36"/>
  <c r="F293" i="36"/>
  <c r="F294" i="36"/>
  <c r="F295" i="36"/>
  <c r="F296" i="36"/>
  <c r="F297" i="36"/>
  <c r="F298" i="36"/>
  <c r="F299" i="36"/>
  <c r="F300" i="36"/>
  <c r="F301" i="36"/>
  <c r="F302" i="36"/>
  <c r="F303" i="36"/>
  <c r="F304" i="36"/>
  <c r="F305" i="36"/>
  <c r="F306" i="36"/>
  <c r="A288" i="36"/>
  <c r="A289" i="36"/>
  <c r="A290" i="36"/>
  <c r="A291" i="36"/>
  <c r="A292" i="36"/>
  <c r="A293" i="36"/>
  <c r="A294" i="36"/>
  <c r="A295" i="36"/>
  <c r="A296" i="36"/>
  <c r="A297" i="36"/>
  <c r="A298" i="36"/>
  <c r="A299" i="36"/>
  <c r="A300" i="36"/>
  <c r="A301" i="36"/>
  <c r="A302" i="36"/>
  <c r="A303" i="36"/>
  <c r="A304" i="36"/>
  <c r="A305" i="36"/>
  <c r="A306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G281" i="36"/>
  <c r="G282" i="36"/>
  <c r="G283" i="36"/>
  <c r="G284" i="36"/>
  <c r="G285" i="36"/>
  <c r="G286" i="36"/>
  <c r="G287" i="36"/>
  <c r="F269" i="36"/>
  <c r="F270" i="36"/>
  <c r="F271" i="36"/>
  <c r="F272" i="36"/>
  <c r="F273" i="36"/>
  <c r="F274" i="36"/>
  <c r="F275" i="36"/>
  <c r="F276" i="36"/>
  <c r="F277" i="36"/>
  <c r="F278" i="36"/>
  <c r="F279" i="36"/>
  <c r="F280" i="36"/>
  <c r="F281" i="36"/>
  <c r="F282" i="36"/>
  <c r="F283" i="36"/>
  <c r="F284" i="36"/>
  <c r="F285" i="36"/>
  <c r="F286" i="36"/>
  <c r="F287" i="36"/>
  <c r="A269" i="36"/>
  <c r="A270" i="36"/>
  <c r="A271" i="36"/>
  <c r="A272" i="36"/>
  <c r="A273" i="36"/>
  <c r="A274" i="36"/>
  <c r="A275" i="36"/>
  <c r="A276" i="36"/>
  <c r="A277" i="36"/>
  <c r="A278" i="36"/>
  <c r="A279" i="36"/>
  <c r="A280" i="36"/>
  <c r="A281" i="36"/>
  <c r="A282" i="36"/>
  <c r="A283" i="36"/>
  <c r="A284" i="36"/>
  <c r="A285" i="36"/>
  <c r="A286" i="36"/>
  <c r="A287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G266" i="36"/>
  <c r="G267" i="36"/>
  <c r="G268" i="36"/>
  <c r="F250" i="36"/>
  <c r="F251" i="36"/>
  <c r="F252" i="36"/>
  <c r="F253" i="36"/>
  <c r="F254" i="36"/>
  <c r="F255" i="36"/>
  <c r="F256" i="36"/>
  <c r="F257" i="36"/>
  <c r="F258" i="36"/>
  <c r="F259" i="36"/>
  <c r="F260" i="36"/>
  <c r="F261" i="36"/>
  <c r="F262" i="36"/>
  <c r="F263" i="36"/>
  <c r="F264" i="36"/>
  <c r="F265" i="36"/>
  <c r="F266" i="36"/>
  <c r="F267" i="36"/>
  <c r="F268" i="36"/>
  <c r="A250" i="36"/>
  <c r="A251" i="36"/>
  <c r="A252" i="36"/>
  <c r="A253" i="36"/>
  <c r="A254" i="36"/>
  <c r="A255" i="36"/>
  <c r="A256" i="36"/>
  <c r="A257" i="36"/>
  <c r="A258" i="36"/>
  <c r="A259" i="36"/>
  <c r="A260" i="36"/>
  <c r="A261" i="36"/>
  <c r="A262" i="36"/>
  <c r="A263" i="36"/>
  <c r="A264" i="36"/>
  <c r="A265" i="36"/>
  <c r="A266" i="36"/>
  <c r="A267" i="36"/>
  <c r="A268" i="36"/>
  <c r="G231" i="36"/>
  <c r="G232" i="36"/>
  <c r="G233" i="36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F231" i="36"/>
  <c r="F232" i="36"/>
  <c r="F233" i="36"/>
  <c r="F234" i="36"/>
  <c r="F235" i="36"/>
  <c r="F236" i="36"/>
  <c r="F237" i="36"/>
  <c r="F238" i="36"/>
  <c r="F239" i="36"/>
  <c r="F240" i="36"/>
  <c r="F241" i="36"/>
  <c r="F242" i="36"/>
  <c r="F243" i="36"/>
  <c r="F244" i="36"/>
  <c r="F245" i="36"/>
  <c r="F246" i="36"/>
  <c r="F247" i="36"/>
  <c r="F248" i="36"/>
  <c r="F249" i="36"/>
  <c r="A231" i="36"/>
  <c r="A232" i="36"/>
  <c r="A233" i="36"/>
  <c r="A234" i="36"/>
  <c r="A235" i="36"/>
  <c r="A236" i="36"/>
  <c r="A237" i="36"/>
  <c r="A238" i="36"/>
  <c r="A239" i="36"/>
  <c r="A240" i="36"/>
  <c r="A241" i="36"/>
  <c r="A242" i="36"/>
  <c r="A243" i="36"/>
  <c r="A244" i="36"/>
  <c r="A245" i="36"/>
  <c r="A246" i="36"/>
  <c r="A247" i="36"/>
  <c r="A248" i="36"/>
  <c r="A249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G230" i="36"/>
  <c r="F212" i="36"/>
  <c r="F213" i="36"/>
  <c r="F214" i="36"/>
  <c r="F215" i="36"/>
  <c r="F216" i="36"/>
  <c r="F217" i="36"/>
  <c r="F218" i="36"/>
  <c r="F219" i="36"/>
  <c r="F220" i="36"/>
  <c r="F221" i="36"/>
  <c r="F222" i="36"/>
  <c r="F223" i="36"/>
  <c r="F224" i="36"/>
  <c r="F225" i="36"/>
  <c r="F226" i="36"/>
  <c r="F227" i="36"/>
  <c r="F228" i="36"/>
  <c r="F229" i="36"/>
  <c r="F230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G193" i="36"/>
  <c r="G194" i="36"/>
  <c r="G195" i="36"/>
  <c r="G196" i="36"/>
  <c r="G197" i="36"/>
  <c r="G198" i="36"/>
  <c r="G199" i="36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F193" i="36"/>
  <c r="F194" i="36"/>
  <c r="F195" i="36"/>
  <c r="F196" i="36"/>
  <c r="F197" i="36"/>
  <c r="F198" i="36"/>
  <c r="F199" i="36"/>
  <c r="F200" i="36"/>
  <c r="F201" i="36"/>
  <c r="F202" i="36"/>
  <c r="F203" i="36"/>
  <c r="F204" i="36"/>
  <c r="F205" i="36"/>
  <c r="F206" i="36"/>
  <c r="F207" i="36"/>
  <c r="F208" i="36"/>
  <c r="F209" i="36"/>
  <c r="F210" i="36"/>
  <c r="F211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G174" i="36"/>
  <c r="G175" i="36"/>
  <c r="G176" i="36"/>
  <c r="G177" i="36"/>
  <c r="G178" i="36"/>
  <c r="G179" i="36"/>
  <c r="G180" i="36"/>
  <c r="G181" i="36"/>
  <c r="G182" i="36"/>
  <c r="G183" i="36"/>
  <c r="G184" i="36"/>
  <c r="G185" i="36"/>
  <c r="G186" i="36"/>
  <c r="G187" i="36"/>
  <c r="G188" i="36"/>
  <c r="G189" i="36"/>
  <c r="G190" i="36"/>
  <c r="G191" i="36"/>
  <c r="G192" i="36"/>
  <c r="F174" i="36"/>
  <c r="F175" i="36"/>
  <c r="F176" i="36"/>
  <c r="F177" i="36"/>
  <c r="F178" i="36"/>
  <c r="F179" i="36"/>
  <c r="F180" i="36"/>
  <c r="F181" i="36"/>
  <c r="F182" i="36"/>
  <c r="F183" i="36"/>
  <c r="F184" i="36"/>
  <c r="F185" i="36"/>
  <c r="F186" i="36"/>
  <c r="F187" i="36"/>
  <c r="F188" i="36"/>
  <c r="F189" i="36"/>
  <c r="F190" i="36"/>
  <c r="F191" i="36"/>
  <c r="F192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G155" i="36"/>
  <c r="G156" i="36"/>
  <c r="G157" i="36"/>
  <c r="G158" i="36"/>
  <c r="G159" i="36"/>
  <c r="G160" i="36"/>
  <c r="G161" i="36"/>
  <c r="G162" i="36"/>
  <c r="G163" i="36"/>
  <c r="G164" i="36"/>
  <c r="G165" i="36"/>
  <c r="G166" i="36"/>
  <c r="G167" i="36"/>
  <c r="G168" i="36"/>
  <c r="G169" i="36"/>
  <c r="G170" i="36"/>
  <c r="G171" i="36"/>
  <c r="G172" i="36"/>
  <c r="G173" i="36"/>
  <c r="F155" i="36"/>
  <c r="F156" i="36"/>
  <c r="F157" i="36"/>
  <c r="F158" i="36"/>
  <c r="F159" i="36"/>
  <c r="F160" i="36"/>
  <c r="F161" i="36"/>
  <c r="F162" i="36"/>
  <c r="F163" i="36"/>
  <c r="F164" i="36"/>
  <c r="F165" i="36"/>
  <c r="F166" i="36"/>
  <c r="F167" i="36"/>
  <c r="F168" i="36"/>
  <c r="F169" i="36"/>
  <c r="F170" i="36"/>
  <c r="F171" i="36"/>
  <c r="F172" i="36"/>
  <c r="F173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F136" i="36"/>
  <c r="F137" i="36"/>
  <c r="F138" i="36"/>
  <c r="F139" i="36"/>
  <c r="F140" i="36"/>
  <c r="F141" i="36"/>
  <c r="F142" i="36"/>
  <c r="F143" i="36"/>
  <c r="F144" i="36"/>
  <c r="F145" i="36"/>
  <c r="F146" i="36"/>
  <c r="F147" i="36"/>
  <c r="F148" i="36"/>
  <c r="F149" i="36"/>
  <c r="F150" i="36"/>
  <c r="F151" i="36"/>
  <c r="F152" i="36"/>
  <c r="F153" i="36"/>
  <c r="F154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F117" i="36"/>
  <c r="F118" i="36"/>
  <c r="F119" i="36"/>
  <c r="F120" i="36"/>
  <c r="F121" i="36"/>
  <c r="F122" i="36"/>
  <c r="F123" i="36"/>
  <c r="F124" i="36"/>
  <c r="F125" i="36"/>
  <c r="F126" i="36"/>
  <c r="F127" i="36"/>
  <c r="F128" i="36"/>
  <c r="F129" i="36"/>
  <c r="F130" i="36"/>
  <c r="F131" i="36"/>
  <c r="F132" i="36"/>
  <c r="F133" i="36"/>
  <c r="F134" i="36"/>
  <c r="F135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F98" i="36"/>
  <c r="F99" i="36"/>
  <c r="F100" i="36"/>
  <c r="F101" i="36"/>
  <c r="F102" i="36"/>
  <c r="F103" i="36"/>
  <c r="F104" i="36"/>
  <c r="F105" i="36"/>
  <c r="F106" i="36"/>
  <c r="F107" i="36"/>
  <c r="F108" i="36"/>
  <c r="F109" i="36"/>
  <c r="F110" i="36"/>
  <c r="F111" i="36"/>
  <c r="F112" i="36"/>
  <c r="F113" i="36"/>
  <c r="F114" i="36"/>
  <c r="F115" i="36"/>
  <c r="F116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/>
  <c r="F97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F60" i="36"/>
  <c r="F61" i="36"/>
  <c r="F62" i="36"/>
  <c r="F63" i="36"/>
  <c r="F64" i="36"/>
  <c r="F65" i="36"/>
  <c r="F66" i="36"/>
  <c r="F67" i="36"/>
  <c r="F68" i="36"/>
  <c r="F69" i="36"/>
  <c r="F70" i="36"/>
  <c r="F71" i="36"/>
  <c r="F72" i="36"/>
  <c r="F73" i="36"/>
  <c r="F74" i="36"/>
  <c r="F75" i="36"/>
  <c r="F76" i="36"/>
  <c r="F77" i="36"/>
  <c r="F78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5" i="36"/>
  <c r="F56" i="36"/>
  <c r="F57" i="36"/>
  <c r="F58" i="36"/>
  <c r="F59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F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G3" i="36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L914" i="36"/>
  <c r="K914" i="36"/>
  <c r="L913" i="36"/>
  <c r="K913" i="36"/>
  <c r="L912" i="36"/>
  <c r="K912" i="36"/>
  <c r="L911" i="36"/>
  <c r="K911" i="36"/>
  <c r="L910" i="36"/>
  <c r="K910" i="36"/>
  <c r="O909" i="36"/>
  <c r="L909" i="36"/>
  <c r="K909" i="36"/>
  <c r="J909" i="36"/>
  <c r="L908" i="36"/>
  <c r="K908" i="36"/>
  <c r="J908" i="36"/>
  <c r="O907" i="36"/>
  <c r="L907" i="36"/>
  <c r="K907" i="36"/>
  <c r="J907" i="36"/>
  <c r="L906" i="36"/>
  <c r="K906" i="36"/>
  <c r="J906" i="36"/>
  <c r="I906" i="36"/>
  <c r="L905" i="36"/>
  <c r="K905" i="36"/>
  <c r="J905" i="36"/>
  <c r="L904" i="36"/>
  <c r="K904" i="36"/>
  <c r="J904" i="36"/>
  <c r="L903" i="36"/>
  <c r="K903" i="36"/>
  <c r="J903" i="36"/>
  <c r="L902" i="36"/>
  <c r="K902" i="36"/>
  <c r="J902" i="36"/>
  <c r="L901" i="36"/>
  <c r="K901" i="36"/>
  <c r="J901" i="36"/>
  <c r="L900" i="36"/>
  <c r="K900" i="36"/>
  <c r="J900" i="36"/>
  <c r="L899" i="36"/>
  <c r="K899" i="36"/>
  <c r="J899" i="36"/>
  <c r="L898" i="36"/>
  <c r="K898" i="36"/>
  <c r="J898" i="36"/>
  <c r="R251" i="28"/>
  <c r="L897" i="36"/>
  <c r="K897" i="36"/>
  <c r="J897" i="36"/>
  <c r="O896" i="36"/>
  <c r="L896" i="36"/>
  <c r="K896" i="36"/>
  <c r="J896" i="36"/>
  <c r="I896" i="36"/>
  <c r="L895" i="36"/>
  <c r="K895" i="36"/>
  <c r="L894" i="36"/>
  <c r="K894" i="36"/>
  <c r="L893" i="36"/>
  <c r="K893" i="36"/>
  <c r="L892" i="36"/>
  <c r="K892" i="36"/>
  <c r="L891" i="36"/>
  <c r="K891" i="36"/>
  <c r="O890" i="36"/>
  <c r="L890" i="36"/>
  <c r="K890" i="36"/>
  <c r="J890" i="36"/>
  <c r="L889" i="36"/>
  <c r="K889" i="36"/>
  <c r="J889" i="36"/>
  <c r="O888" i="36"/>
  <c r="L888" i="36"/>
  <c r="K888" i="36"/>
  <c r="J888" i="36"/>
  <c r="L887" i="36"/>
  <c r="K887" i="36"/>
  <c r="J887" i="36"/>
  <c r="I887" i="36"/>
  <c r="L886" i="36"/>
  <c r="K886" i="36"/>
  <c r="J886" i="36"/>
  <c r="L885" i="36"/>
  <c r="K885" i="36"/>
  <c r="J885" i="36"/>
  <c r="L884" i="36"/>
  <c r="K884" i="36"/>
  <c r="J884" i="36"/>
  <c r="L883" i="36"/>
  <c r="K883" i="36"/>
  <c r="J883" i="36"/>
  <c r="L882" i="36"/>
  <c r="K882" i="36"/>
  <c r="J882" i="36"/>
  <c r="L881" i="36"/>
  <c r="K881" i="36"/>
  <c r="J881" i="36"/>
  <c r="L880" i="36"/>
  <c r="K880" i="36"/>
  <c r="J880" i="36"/>
  <c r="L879" i="36"/>
  <c r="K879" i="36"/>
  <c r="J879" i="36"/>
  <c r="R231" i="28"/>
  <c r="L878" i="36"/>
  <c r="K878" i="36"/>
  <c r="J878" i="36"/>
  <c r="O877" i="36"/>
  <c r="L877" i="36"/>
  <c r="K877" i="36"/>
  <c r="J877" i="36"/>
  <c r="I877" i="36"/>
  <c r="L876" i="36"/>
  <c r="K876" i="36"/>
  <c r="L875" i="36"/>
  <c r="K875" i="36"/>
  <c r="L874" i="36"/>
  <c r="K874" i="36"/>
  <c r="L873" i="36"/>
  <c r="K873" i="36"/>
  <c r="L872" i="36"/>
  <c r="K872" i="36"/>
  <c r="O871" i="36"/>
  <c r="L871" i="36"/>
  <c r="K871" i="36"/>
  <c r="J871" i="36"/>
  <c r="L870" i="36"/>
  <c r="K870" i="36"/>
  <c r="J870" i="36"/>
  <c r="O869" i="36"/>
  <c r="L869" i="36"/>
  <c r="K869" i="36"/>
  <c r="J869" i="36"/>
  <c r="L868" i="36"/>
  <c r="K868" i="36"/>
  <c r="J868" i="36"/>
  <c r="I868" i="36"/>
  <c r="L867" i="36"/>
  <c r="K867" i="36"/>
  <c r="J867" i="36"/>
  <c r="L866" i="36"/>
  <c r="K866" i="36"/>
  <c r="J866" i="36"/>
  <c r="L865" i="36"/>
  <c r="K865" i="36"/>
  <c r="J865" i="36"/>
  <c r="L864" i="36"/>
  <c r="K864" i="36"/>
  <c r="J864" i="36"/>
  <c r="L863" i="36"/>
  <c r="K863" i="36"/>
  <c r="J863" i="36"/>
  <c r="L862" i="36"/>
  <c r="K862" i="36"/>
  <c r="J862" i="36"/>
  <c r="L861" i="36"/>
  <c r="K861" i="36"/>
  <c r="J861" i="36"/>
  <c r="L860" i="36"/>
  <c r="K860" i="36"/>
  <c r="J860" i="36"/>
  <c r="R211" i="28"/>
  <c r="L859" i="36"/>
  <c r="K859" i="36"/>
  <c r="J859" i="36"/>
  <c r="O858" i="36"/>
  <c r="Y210" i="28"/>
  <c r="N858" i="36"/>
  <c r="L858" i="36"/>
  <c r="K858" i="36"/>
  <c r="J858" i="36"/>
  <c r="I858" i="36"/>
  <c r="L857" i="36"/>
  <c r="K857" i="36"/>
  <c r="L856" i="36"/>
  <c r="K856" i="36"/>
  <c r="L855" i="36"/>
  <c r="K855" i="36"/>
  <c r="L854" i="36"/>
  <c r="K854" i="36"/>
  <c r="L853" i="36"/>
  <c r="K853" i="36"/>
  <c r="O852" i="36"/>
  <c r="L852" i="36"/>
  <c r="K852" i="36"/>
  <c r="J852" i="36"/>
  <c r="L851" i="36"/>
  <c r="K851" i="36"/>
  <c r="J851" i="36"/>
  <c r="O850" i="36"/>
  <c r="L850" i="36"/>
  <c r="K850" i="36"/>
  <c r="J850" i="36"/>
  <c r="L849" i="36"/>
  <c r="K849" i="36"/>
  <c r="J849" i="36"/>
  <c r="I849" i="36"/>
  <c r="L848" i="36"/>
  <c r="K848" i="36"/>
  <c r="J848" i="36"/>
  <c r="L847" i="36"/>
  <c r="K847" i="36"/>
  <c r="J847" i="36"/>
  <c r="L846" i="36"/>
  <c r="K846" i="36"/>
  <c r="J846" i="36"/>
  <c r="L845" i="36"/>
  <c r="K845" i="36"/>
  <c r="J845" i="36"/>
  <c r="L844" i="36"/>
  <c r="K844" i="36"/>
  <c r="J844" i="36"/>
  <c r="L843" i="36"/>
  <c r="K843" i="36"/>
  <c r="J843" i="36"/>
  <c r="L842" i="36"/>
  <c r="K842" i="36"/>
  <c r="J842" i="36"/>
  <c r="L841" i="36"/>
  <c r="K841" i="36"/>
  <c r="J841" i="36"/>
  <c r="R191" i="28"/>
  <c r="L840" i="36"/>
  <c r="K840" i="36"/>
  <c r="J840" i="36"/>
  <c r="O839" i="36"/>
  <c r="L839" i="36"/>
  <c r="K839" i="36"/>
  <c r="J839" i="36"/>
  <c r="I839" i="36"/>
  <c r="L838" i="36"/>
  <c r="K838" i="36"/>
  <c r="L837" i="36"/>
  <c r="K837" i="36"/>
  <c r="L836" i="36"/>
  <c r="K836" i="36"/>
  <c r="L835" i="36"/>
  <c r="K835" i="36"/>
  <c r="L834" i="36"/>
  <c r="K834" i="36"/>
  <c r="O833" i="36"/>
  <c r="L833" i="36"/>
  <c r="K833" i="36"/>
  <c r="J833" i="36"/>
  <c r="L832" i="36"/>
  <c r="K832" i="36"/>
  <c r="J832" i="36"/>
  <c r="O831" i="36"/>
  <c r="Y174" i="28"/>
  <c r="N831" i="36"/>
  <c r="L831" i="36"/>
  <c r="K831" i="36"/>
  <c r="J831" i="36"/>
  <c r="L830" i="36"/>
  <c r="K830" i="36"/>
  <c r="J830" i="36"/>
  <c r="I830" i="36"/>
  <c r="L829" i="36"/>
  <c r="K829" i="36"/>
  <c r="J829" i="36"/>
  <c r="L828" i="36"/>
  <c r="K828" i="36"/>
  <c r="J828" i="36"/>
  <c r="L827" i="36"/>
  <c r="K827" i="36"/>
  <c r="J827" i="36"/>
  <c r="L826" i="36"/>
  <c r="K826" i="36"/>
  <c r="J826" i="36"/>
  <c r="L825" i="36"/>
  <c r="K825" i="36"/>
  <c r="J825" i="36"/>
  <c r="L824" i="36"/>
  <c r="K824" i="36"/>
  <c r="J824" i="36"/>
  <c r="L823" i="36"/>
  <c r="K823" i="36"/>
  <c r="J823" i="36"/>
  <c r="L822" i="36"/>
  <c r="K822" i="36"/>
  <c r="J822" i="36"/>
  <c r="R171" i="28"/>
  <c r="L821" i="36"/>
  <c r="K821" i="36"/>
  <c r="J821" i="36"/>
  <c r="O820" i="36"/>
  <c r="L820" i="36"/>
  <c r="K820" i="36"/>
  <c r="J820" i="36"/>
  <c r="I820" i="36"/>
  <c r="L819" i="36"/>
  <c r="K819" i="36"/>
  <c r="L818" i="36"/>
  <c r="K818" i="36"/>
  <c r="L817" i="36"/>
  <c r="K817" i="36"/>
  <c r="L816" i="36"/>
  <c r="K816" i="36"/>
  <c r="L815" i="36"/>
  <c r="K815" i="36"/>
  <c r="O814" i="36"/>
  <c r="L814" i="36"/>
  <c r="K814" i="36"/>
  <c r="J814" i="36"/>
  <c r="L813" i="36"/>
  <c r="K813" i="36"/>
  <c r="J813" i="36"/>
  <c r="O812" i="36"/>
  <c r="L812" i="36"/>
  <c r="K812" i="36"/>
  <c r="J812" i="36"/>
  <c r="L811" i="36"/>
  <c r="K811" i="36"/>
  <c r="J811" i="36"/>
  <c r="I811" i="36"/>
  <c r="L810" i="36"/>
  <c r="K810" i="36"/>
  <c r="J810" i="36"/>
  <c r="L809" i="36"/>
  <c r="K809" i="36"/>
  <c r="J809" i="36"/>
  <c r="L808" i="36"/>
  <c r="K808" i="36"/>
  <c r="J808" i="36"/>
  <c r="L807" i="36"/>
  <c r="K807" i="36"/>
  <c r="J807" i="36"/>
  <c r="L806" i="36"/>
  <c r="K806" i="36"/>
  <c r="J806" i="36"/>
  <c r="L805" i="36"/>
  <c r="K805" i="36"/>
  <c r="J805" i="36"/>
  <c r="L804" i="36"/>
  <c r="K804" i="36"/>
  <c r="J804" i="36"/>
  <c r="L803" i="36"/>
  <c r="K803" i="36"/>
  <c r="J803" i="36"/>
  <c r="R151" i="28"/>
  <c r="L802" i="36"/>
  <c r="K802" i="36"/>
  <c r="J802" i="36"/>
  <c r="O801" i="36"/>
  <c r="L801" i="36"/>
  <c r="K801" i="36"/>
  <c r="J801" i="36"/>
  <c r="I801" i="36"/>
  <c r="L800" i="36"/>
  <c r="K800" i="36"/>
  <c r="L799" i="36"/>
  <c r="K799" i="36"/>
  <c r="L798" i="36"/>
  <c r="K798" i="36"/>
  <c r="L797" i="36"/>
  <c r="K797" i="36"/>
  <c r="L796" i="36"/>
  <c r="K796" i="36"/>
  <c r="O795" i="36"/>
  <c r="L795" i="36"/>
  <c r="K795" i="36"/>
  <c r="J795" i="36"/>
  <c r="L794" i="36"/>
  <c r="K794" i="36"/>
  <c r="J794" i="36"/>
  <c r="O793" i="36"/>
  <c r="L793" i="36"/>
  <c r="K793" i="36"/>
  <c r="J793" i="36"/>
  <c r="L792" i="36"/>
  <c r="K792" i="36"/>
  <c r="J792" i="36"/>
  <c r="I792" i="36"/>
  <c r="L791" i="36"/>
  <c r="K791" i="36"/>
  <c r="J791" i="36"/>
  <c r="L790" i="36"/>
  <c r="K790" i="36"/>
  <c r="J790" i="36"/>
  <c r="L789" i="36"/>
  <c r="K789" i="36"/>
  <c r="J789" i="36"/>
  <c r="L788" i="36"/>
  <c r="K788" i="36"/>
  <c r="J788" i="36"/>
  <c r="L787" i="36"/>
  <c r="K787" i="36"/>
  <c r="J787" i="36"/>
  <c r="L786" i="36"/>
  <c r="K786" i="36"/>
  <c r="J786" i="36"/>
  <c r="L785" i="36"/>
  <c r="K785" i="36"/>
  <c r="J785" i="36"/>
  <c r="L784" i="36"/>
  <c r="K784" i="36"/>
  <c r="J784" i="36"/>
  <c r="R131" i="28"/>
  <c r="L783" i="36"/>
  <c r="K783" i="36"/>
  <c r="J783" i="36"/>
  <c r="O782" i="36"/>
  <c r="L782" i="36"/>
  <c r="K782" i="36"/>
  <c r="J782" i="36"/>
  <c r="I782" i="36"/>
  <c r="L781" i="36"/>
  <c r="K781" i="36"/>
  <c r="L780" i="36"/>
  <c r="K780" i="36"/>
  <c r="L779" i="36"/>
  <c r="K779" i="36"/>
  <c r="L778" i="36"/>
  <c r="K778" i="36"/>
  <c r="L777" i="36"/>
  <c r="K777" i="36"/>
  <c r="O776" i="36"/>
  <c r="L776" i="36"/>
  <c r="K776" i="36"/>
  <c r="J776" i="36"/>
  <c r="L775" i="36"/>
  <c r="K775" i="36"/>
  <c r="J775" i="36"/>
  <c r="O774" i="36"/>
  <c r="L774" i="36"/>
  <c r="K774" i="36"/>
  <c r="J774" i="36"/>
  <c r="L773" i="36"/>
  <c r="K773" i="36"/>
  <c r="J773" i="36"/>
  <c r="I773" i="36"/>
  <c r="L772" i="36"/>
  <c r="K772" i="36"/>
  <c r="J772" i="36"/>
  <c r="L771" i="36"/>
  <c r="K771" i="36"/>
  <c r="J771" i="36"/>
  <c r="L770" i="36"/>
  <c r="K770" i="36"/>
  <c r="J770" i="36"/>
  <c r="L769" i="36"/>
  <c r="K769" i="36"/>
  <c r="J769" i="36"/>
  <c r="L768" i="36"/>
  <c r="K768" i="36"/>
  <c r="J768" i="36"/>
  <c r="L767" i="36"/>
  <c r="K767" i="36"/>
  <c r="J767" i="36"/>
  <c r="L766" i="36"/>
  <c r="K766" i="36"/>
  <c r="J766" i="36"/>
  <c r="L765" i="36"/>
  <c r="K765" i="36"/>
  <c r="J765" i="36"/>
  <c r="R111" i="28"/>
  <c r="L764" i="36"/>
  <c r="K764" i="36"/>
  <c r="J764" i="36"/>
  <c r="O763" i="36"/>
  <c r="L763" i="36"/>
  <c r="K763" i="36"/>
  <c r="J763" i="36"/>
  <c r="I763" i="36"/>
  <c r="L762" i="36"/>
  <c r="K762" i="36"/>
  <c r="L761" i="36"/>
  <c r="K761" i="36"/>
  <c r="L760" i="36"/>
  <c r="K760" i="36"/>
  <c r="L759" i="36"/>
  <c r="K759" i="36"/>
  <c r="L758" i="36"/>
  <c r="K758" i="36"/>
  <c r="O757" i="36"/>
  <c r="L757" i="36"/>
  <c r="K757" i="36"/>
  <c r="J757" i="36"/>
  <c r="L756" i="36"/>
  <c r="K756" i="36"/>
  <c r="J756" i="36"/>
  <c r="O755" i="36"/>
  <c r="L755" i="36"/>
  <c r="K755" i="36"/>
  <c r="J755" i="36"/>
  <c r="L754" i="36"/>
  <c r="K754" i="36"/>
  <c r="J754" i="36"/>
  <c r="I754" i="36"/>
  <c r="L753" i="36"/>
  <c r="K753" i="36"/>
  <c r="J753" i="36"/>
  <c r="L752" i="36"/>
  <c r="K752" i="36"/>
  <c r="J752" i="36"/>
  <c r="L751" i="36"/>
  <c r="K751" i="36"/>
  <c r="J751" i="36"/>
  <c r="L750" i="36"/>
  <c r="K750" i="36"/>
  <c r="J750" i="36"/>
  <c r="L749" i="36"/>
  <c r="K749" i="36"/>
  <c r="J749" i="36"/>
  <c r="L748" i="36"/>
  <c r="K748" i="36"/>
  <c r="J748" i="36"/>
  <c r="L747" i="36"/>
  <c r="K747" i="36"/>
  <c r="J747" i="36"/>
  <c r="L746" i="36"/>
  <c r="K746" i="36"/>
  <c r="J746" i="36"/>
  <c r="R91" i="28"/>
  <c r="L745" i="36"/>
  <c r="K745" i="36"/>
  <c r="J745" i="36"/>
  <c r="O744" i="36"/>
  <c r="L744" i="36"/>
  <c r="K744" i="36"/>
  <c r="J744" i="36"/>
  <c r="I744" i="36"/>
  <c r="L743" i="36"/>
  <c r="K743" i="36"/>
  <c r="L742" i="36"/>
  <c r="K742" i="36"/>
  <c r="L741" i="36"/>
  <c r="K741" i="36"/>
  <c r="L740" i="36"/>
  <c r="K740" i="36"/>
  <c r="L739" i="36"/>
  <c r="K739" i="36"/>
  <c r="O738" i="36"/>
  <c r="L738" i="36"/>
  <c r="K738" i="36"/>
  <c r="J738" i="36"/>
  <c r="L737" i="36"/>
  <c r="K737" i="36"/>
  <c r="J737" i="36"/>
  <c r="O736" i="36"/>
  <c r="L736" i="36"/>
  <c r="K736" i="36"/>
  <c r="J736" i="36"/>
  <c r="L735" i="36"/>
  <c r="K735" i="36"/>
  <c r="J735" i="36"/>
  <c r="I735" i="36"/>
  <c r="L734" i="36"/>
  <c r="K734" i="36"/>
  <c r="J734" i="36"/>
  <c r="L733" i="36"/>
  <c r="K733" i="36"/>
  <c r="J733" i="36"/>
  <c r="L732" i="36"/>
  <c r="K732" i="36"/>
  <c r="J732" i="36"/>
  <c r="L731" i="36"/>
  <c r="K731" i="36"/>
  <c r="J731" i="36"/>
  <c r="L730" i="36"/>
  <c r="K730" i="36"/>
  <c r="J730" i="36"/>
  <c r="L729" i="36"/>
  <c r="K729" i="36"/>
  <c r="J729" i="36"/>
  <c r="L728" i="36"/>
  <c r="K728" i="36"/>
  <c r="J728" i="36"/>
  <c r="L727" i="36"/>
  <c r="K727" i="36"/>
  <c r="J727" i="36"/>
  <c r="R71" i="28"/>
  <c r="L726" i="36"/>
  <c r="K726" i="36"/>
  <c r="J726" i="36"/>
  <c r="O725" i="36"/>
  <c r="L725" i="36"/>
  <c r="K725" i="36"/>
  <c r="J725" i="36"/>
  <c r="I725" i="36"/>
  <c r="L724" i="36"/>
  <c r="K724" i="36"/>
  <c r="L723" i="36"/>
  <c r="K723" i="36"/>
  <c r="L722" i="36"/>
  <c r="K722" i="36"/>
  <c r="L721" i="36"/>
  <c r="K721" i="36"/>
  <c r="L720" i="36"/>
  <c r="K720" i="36"/>
  <c r="O719" i="36"/>
  <c r="L719" i="36"/>
  <c r="K719" i="36"/>
  <c r="J719" i="36"/>
  <c r="L718" i="36"/>
  <c r="K718" i="36"/>
  <c r="J718" i="36"/>
  <c r="O717" i="36"/>
  <c r="L717" i="36"/>
  <c r="K717" i="36"/>
  <c r="J717" i="36"/>
  <c r="L716" i="36"/>
  <c r="K716" i="36"/>
  <c r="J716" i="36"/>
  <c r="I716" i="36"/>
  <c r="L715" i="36"/>
  <c r="K715" i="36"/>
  <c r="J715" i="36"/>
  <c r="L714" i="36"/>
  <c r="K714" i="36"/>
  <c r="J714" i="36"/>
  <c r="L713" i="36"/>
  <c r="K713" i="36"/>
  <c r="J713" i="36"/>
  <c r="L712" i="36"/>
  <c r="K712" i="36"/>
  <c r="J712" i="36"/>
  <c r="L711" i="36"/>
  <c r="K711" i="36"/>
  <c r="J711" i="36"/>
  <c r="L710" i="36"/>
  <c r="K710" i="36"/>
  <c r="J710" i="36"/>
  <c r="L709" i="36"/>
  <c r="K709" i="36"/>
  <c r="J709" i="36"/>
  <c r="L708" i="36"/>
  <c r="K708" i="36"/>
  <c r="J708" i="36"/>
  <c r="R51" i="28"/>
  <c r="L707" i="36"/>
  <c r="K707" i="36"/>
  <c r="J707" i="36"/>
  <c r="O706" i="36"/>
  <c r="Y50" i="28"/>
  <c r="N706" i="36"/>
  <c r="L706" i="36"/>
  <c r="K706" i="36"/>
  <c r="J706" i="36"/>
  <c r="I706" i="36"/>
  <c r="L705" i="36"/>
  <c r="K705" i="36"/>
  <c r="L704" i="36"/>
  <c r="K704" i="36"/>
  <c r="L703" i="36"/>
  <c r="K703" i="36"/>
  <c r="L702" i="36"/>
  <c r="K702" i="36"/>
  <c r="L701" i="36"/>
  <c r="K701" i="36"/>
  <c r="O700" i="36"/>
  <c r="L700" i="36"/>
  <c r="K700" i="36"/>
  <c r="J700" i="36"/>
  <c r="L699" i="36"/>
  <c r="K699" i="36"/>
  <c r="J699" i="36"/>
  <c r="O698" i="36"/>
  <c r="L698" i="36"/>
  <c r="K698" i="36"/>
  <c r="J698" i="36"/>
  <c r="L697" i="36"/>
  <c r="K697" i="36"/>
  <c r="J697" i="36"/>
  <c r="I697" i="36"/>
  <c r="N696" i="36"/>
  <c r="L696" i="36"/>
  <c r="K696" i="36"/>
  <c r="J696" i="36"/>
  <c r="L695" i="36"/>
  <c r="K695" i="36"/>
  <c r="J695" i="36"/>
  <c r="L694" i="36"/>
  <c r="K694" i="36"/>
  <c r="J694" i="36"/>
  <c r="L693" i="36"/>
  <c r="K693" i="36"/>
  <c r="J693" i="36"/>
  <c r="L692" i="36"/>
  <c r="K692" i="36"/>
  <c r="J692" i="36"/>
  <c r="L691" i="36"/>
  <c r="K691" i="36"/>
  <c r="J691" i="36"/>
  <c r="L690" i="36"/>
  <c r="K690" i="36"/>
  <c r="J690" i="36"/>
  <c r="L689" i="36"/>
  <c r="K689" i="36"/>
  <c r="J689" i="36"/>
  <c r="R31" i="28"/>
  <c r="L688" i="36"/>
  <c r="K688" i="36"/>
  <c r="J688" i="36"/>
  <c r="O687" i="36"/>
  <c r="L687" i="36"/>
  <c r="K687" i="36"/>
  <c r="J687" i="36"/>
  <c r="I687" i="36"/>
  <c r="L686" i="36"/>
  <c r="K686" i="36"/>
  <c r="L685" i="36"/>
  <c r="K685" i="36"/>
  <c r="L684" i="36"/>
  <c r="K684" i="36"/>
  <c r="L683" i="36"/>
  <c r="K683" i="36"/>
  <c r="L682" i="36"/>
  <c r="K682" i="36"/>
  <c r="O681" i="36"/>
  <c r="L681" i="36"/>
  <c r="K681" i="36"/>
  <c r="J681" i="36"/>
  <c r="L680" i="36"/>
  <c r="K680" i="36"/>
  <c r="J680" i="36"/>
  <c r="O679" i="36"/>
  <c r="L679" i="36"/>
  <c r="K679" i="36"/>
  <c r="J679" i="36"/>
  <c r="L678" i="36"/>
  <c r="K678" i="36"/>
  <c r="J678" i="36"/>
  <c r="I678" i="36"/>
  <c r="L677" i="36"/>
  <c r="K677" i="36"/>
  <c r="J677" i="36"/>
  <c r="L676" i="36"/>
  <c r="K676" i="36"/>
  <c r="J676" i="36"/>
  <c r="L675" i="36"/>
  <c r="K675" i="36"/>
  <c r="J675" i="36"/>
  <c r="L674" i="36"/>
  <c r="K674" i="36"/>
  <c r="J674" i="36"/>
  <c r="L673" i="36"/>
  <c r="K673" i="36"/>
  <c r="J673" i="36"/>
  <c r="L672" i="36"/>
  <c r="K672" i="36"/>
  <c r="J672" i="36"/>
  <c r="L671" i="36"/>
  <c r="K671" i="36"/>
  <c r="J671" i="36"/>
  <c r="L670" i="36"/>
  <c r="K670" i="36"/>
  <c r="J670" i="36"/>
  <c r="R251" i="22"/>
  <c r="L669" i="36"/>
  <c r="K669" i="36"/>
  <c r="J669" i="36"/>
  <c r="O668" i="36"/>
  <c r="L668" i="36"/>
  <c r="K668" i="36"/>
  <c r="J668" i="36"/>
  <c r="I668" i="36"/>
  <c r="L667" i="36"/>
  <c r="K667" i="36"/>
  <c r="L666" i="36"/>
  <c r="K666" i="36"/>
  <c r="L665" i="36"/>
  <c r="K665" i="36"/>
  <c r="L664" i="36"/>
  <c r="K664" i="36"/>
  <c r="L663" i="36"/>
  <c r="K663" i="36"/>
  <c r="O662" i="36"/>
  <c r="L662" i="36"/>
  <c r="K662" i="36"/>
  <c r="J662" i="36"/>
  <c r="L661" i="36"/>
  <c r="K661" i="36"/>
  <c r="J661" i="36"/>
  <c r="O660" i="36"/>
  <c r="L660" i="36"/>
  <c r="K660" i="36"/>
  <c r="J660" i="36"/>
  <c r="L659" i="36"/>
  <c r="K659" i="36"/>
  <c r="J659" i="36"/>
  <c r="I659" i="36"/>
  <c r="L658" i="36"/>
  <c r="K658" i="36"/>
  <c r="J658" i="36"/>
  <c r="L657" i="36"/>
  <c r="K657" i="36"/>
  <c r="J657" i="36"/>
  <c r="L656" i="36"/>
  <c r="K656" i="36"/>
  <c r="J656" i="36"/>
  <c r="L655" i="36"/>
  <c r="K655" i="36"/>
  <c r="J655" i="36"/>
  <c r="L654" i="36"/>
  <c r="K654" i="36"/>
  <c r="J654" i="36"/>
  <c r="L653" i="36"/>
  <c r="K653" i="36"/>
  <c r="J653" i="36"/>
  <c r="L652" i="36"/>
  <c r="K652" i="36"/>
  <c r="J652" i="36"/>
  <c r="L651" i="36"/>
  <c r="K651" i="36"/>
  <c r="J651" i="36"/>
  <c r="R231" i="22"/>
  <c r="L650" i="36"/>
  <c r="K650" i="36"/>
  <c r="J650" i="36"/>
  <c r="O649" i="36"/>
  <c r="L649" i="36"/>
  <c r="K649" i="36"/>
  <c r="J649" i="36"/>
  <c r="I649" i="36"/>
  <c r="L648" i="36"/>
  <c r="K648" i="36"/>
  <c r="L647" i="36"/>
  <c r="K647" i="36"/>
  <c r="L646" i="36"/>
  <c r="K646" i="36"/>
  <c r="L645" i="36"/>
  <c r="K645" i="36"/>
  <c r="L644" i="36"/>
  <c r="K644" i="36"/>
  <c r="O643" i="36"/>
  <c r="L643" i="36"/>
  <c r="K643" i="36"/>
  <c r="J643" i="36"/>
  <c r="L642" i="36"/>
  <c r="K642" i="36"/>
  <c r="J642" i="36"/>
  <c r="O641" i="36"/>
  <c r="L641" i="36"/>
  <c r="K641" i="36"/>
  <c r="J641" i="36"/>
  <c r="L640" i="36"/>
  <c r="K640" i="36"/>
  <c r="J640" i="36"/>
  <c r="I640" i="36"/>
  <c r="L639" i="36"/>
  <c r="K639" i="36"/>
  <c r="J639" i="36"/>
  <c r="L638" i="36"/>
  <c r="K638" i="36"/>
  <c r="J638" i="36"/>
  <c r="L637" i="36"/>
  <c r="K637" i="36"/>
  <c r="J637" i="36"/>
  <c r="L636" i="36"/>
  <c r="K636" i="36"/>
  <c r="J636" i="36"/>
  <c r="L635" i="36"/>
  <c r="K635" i="36"/>
  <c r="J635" i="36"/>
  <c r="L634" i="36"/>
  <c r="K634" i="36"/>
  <c r="J634" i="36"/>
  <c r="L633" i="36"/>
  <c r="K633" i="36"/>
  <c r="J633" i="36"/>
  <c r="L632" i="36"/>
  <c r="K632" i="36"/>
  <c r="J632" i="36"/>
  <c r="L631" i="36"/>
  <c r="K631" i="36"/>
  <c r="J631" i="36"/>
  <c r="O630" i="36"/>
  <c r="L630" i="36"/>
  <c r="K630" i="36"/>
  <c r="J630" i="36"/>
  <c r="I630" i="36"/>
  <c r="L629" i="36"/>
  <c r="K629" i="36"/>
  <c r="L628" i="36"/>
  <c r="K628" i="36"/>
  <c r="L627" i="36"/>
  <c r="K627" i="36"/>
  <c r="L626" i="36"/>
  <c r="K626" i="36"/>
  <c r="L625" i="36"/>
  <c r="K625" i="36"/>
  <c r="O624" i="36"/>
  <c r="L624" i="36"/>
  <c r="K624" i="36"/>
  <c r="J624" i="36"/>
  <c r="L623" i="36"/>
  <c r="K623" i="36"/>
  <c r="J623" i="36"/>
  <c r="O622" i="36"/>
  <c r="L622" i="36"/>
  <c r="K622" i="36"/>
  <c r="J622" i="36"/>
  <c r="L621" i="36"/>
  <c r="K621" i="36"/>
  <c r="J621" i="36"/>
  <c r="I621" i="36"/>
  <c r="L620" i="36"/>
  <c r="K620" i="36"/>
  <c r="J620" i="36"/>
  <c r="L619" i="36"/>
  <c r="K619" i="36"/>
  <c r="J619" i="36"/>
  <c r="L618" i="36"/>
  <c r="K618" i="36"/>
  <c r="J618" i="36"/>
  <c r="L617" i="36"/>
  <c r="K617" i="36"/>
  <c r="J617" i="36"/>
  <c r="L616" i="36"/>
  <c r="K616" i="36"/>
  <c r="J616" i="36"/>
  <c r="L615" i="36"/>
  <c r="K615" i="36"/>
  <c r="J615" i="36"/>
  <c r="L614" i="36"/>
  <c r="K614" i="36"/>
  <c r="J614" i="36"/>
  <c r="L613" i="36"/>
  <c r="K613" i="36"/>
  <c r="J613" i="36"/>
  <c r="R191" i="22"/>
  <c r="L612" i="36"/>
  <c r="K612" i="36"/>
  <c r="J612" i="36"/>
  <c r="O611" i="36"/>
  <c r="Y190" i="22"/>
  <c r="N611" i="36"/>
  <c r="L611" i="36"/>
  <c r="K611" i="36"/>
  <c r="J611" i="36"/>
  <c r="I611" i="36"/>
  <c r="L610" i="36"/>
  <c r="K610" i="36"/>
  <c r="L609" i="36"/>
  <c r="K609" i="36"/>
  <c r="L608" i="36"/>
  <c r="K608" i="36"/>
  <c r="L607" i="36"/>
  <c r="K607" i="36"/>
  <c r="L606" i="36"/>
  <c r="K606" i="36"/>
  <c r="O605" i="36"/>
  <c r="L605" i="36"/>
  <c r="K605" i="36"/>
  <c r="J605" i="36"/>
  <c r="L604" i="36"/>
  <c r="K604" i="36"/>
  <c r="J604" i="36"/>
  <c r="O603" i="36"/>
  <c r="L603" i="36"/>
  <c r="K603" i="36"/>
  <c r="J603" i="36"/>
  <c r="L602" i="36"/>
  <c r="K602" i="36"/>
  <c r="J602" i="36"/>
  <c r="I602" i="36"/>
  <c r="L601" i="36"/>
  <c r="K601" i="36"/>
  <c r="J601" i="36"/>
  <c r="L600" i="36"/>
  <c r="K600" i="36"/>
  <c r="J600" i="36"/>
  <c r="L599" i="36"/>
  <c r="K599" i="36"/>
  <c r="J599" i="36"/>
  <c r="L598" i="36"/>
  <c r="K598" i="36"/>
  <c r="J598" i="36"/>
  <c r="L597" i="36"/>
  <c r="K597" i="36"/>
  <c r="J597" i="36"/>
  <c r="L596" i="36"/>
  <c r="K596" i="36"/>
  <c r="J596" i="36"/>
  <c r="L595" i="36"/>
  <c r="K595" i="36"/>
  <c r="J595" i="36"/>
  <c r="L594" i="36"/>
  <c r="K594" i="36"/>
  <c r="J594" i="36"/>
  <c r="R171" i="22"/>
  <c r="L593" i="36"/>
  <c r="K593" i="36"/>
  <c r="J593" i="36"/>
  <c r="O592" i="36"/>
  <c r="L592" i="36"/>
  <c r="K592" i="36"/>
  <c r="J592" i="36"/>
  <c r="I592" i="36"/>
  <c r="L591" i="36"/>
  <c r="K591" i="36"/>
  <c r="L590" i="36"/>
  <c r="K590" i="36"/>
  <c r="L589" i="36"/>
  <c r="K589" i="36"/>
  <c r="L588" i="36"/>
  <c r="K588" i="36"/>
  <c r="L587" i="36"/>
  <c r="K587" i="36"/>
  <c r="O586" i="36"/>
  <c r="L586" i="36"/>
  <c r="K586" i="36"/>
  <c r="J586" i="36"/>
  <c r="L585" i="36"/>
  <c r="K585" i="36"/>
  <c r="J585" i="36"/>
  <c r="O584" i="36"/>
  <c r="L584" i="36"/>
  <c r="K584" i="36"/>
  <c r="J584" i="36"/>
  <c r="Y153" i="22"/>
  <c r="N583" i="36"/>
  <c r="L583" i="36"/>
  <c r="K583" i="36"/>
  <c r="J583" i="36"/>
  <c r="I583" i="36"/>
  <c r="L582" i="36"/>
  <c r="K582" i="36"/>
  <c r="J582" i="36"/>
  <c r="L581" i="36"/>
  <c r="K581" i="36"/>
  <c r="J581" i="36"/>
  <c r="L580" i="36"/>
  <c r="K580" i="36"/>
  <c r="J580" i="36"/>
  <c r="L579" i="36"/>
  <c r="K579" i="36"/>
  <c r="J579" i="36"/>
  <c r="L578" i="36"/>
  <c r="K578" i="36"/>
  <c r="J578" i="36"/>
  <c r="L577" i="36"/>
  <c r="K577" i="36"/>
  <c r="J577" i="36"/>
  <c r="L576" i="36"/>
  <c r="K576" i="36"/>
  <c r="J576" i="36"/>
  <c r="L575" i="36"/>
  <c r="K575" i="36"/>
  <c r="J575" i="36"/>
  <c r="R151" i="22"/>
  <c r="Y151" i="22"/>
  <c r="N574" i="36"/>
  <c r="L574" i="36"/>
  <c r="K574" i="36"/>
  <c r="J574" i="36"/>
  <c r="O573" i="36"/>
  <c r="L573" i="36"/>
  <c r="K573" i="36"/>
  <c r="J573" i="36"/>
  <c r="I573" i="36"/>
  <c r="L572" i="36"/>
  <c r="K572" i="36"/>
  <c r="L571" i="36"/>
  <c r="K571" i="36"/>
  <c r="L570" i="36"/>
  <c r="K570" i="36"/>
  <c r="L569" i="36"/>
  <c r="K569" i="36"/>
  <c r="L568" i="36"/>
  <c r="K568" i="36"/>
  <c r="O567" i="36"/>
  <c r="L567" i="36"/>
  <c r="K567" i="36"/>
  <c r="J567" i="36"/>
  <c r="L566" i="36"/>
  <c r="K566" i="36"/>
  <c r="J566" i="36"/>
  <c r="O565" i="36"/>
  <c r="L565" i="36"/>
  <c r="K565" i="36"/>
  <c r="J565" i="36"/>
  <c r="L564" i="36"/>
  <c r="K564" i="36"/>
  <c r="J564" i="36"/>
  <c r="I564" i="36"/>
  <c r="L563" i="36"/>
  <c r="K563" i="36"/>
  <c r="J563" i="36"/>
  <c r="L562" i="36"/>
  <c r="K562" i="36"/>
  <c r="J562" i="36"/>
  <c r="L561" i="36"/>
  <c r="K561" i="36"/>
  <c r="J561" i="36"/>
  <c r="L560" i="36"/>
  <c r="K560" i="36"/>
  <c r="J560" i="36"/>
  <c r="L559" i="36"/>
  <c r="K559" i="36"/>
  <c r="J559" i="36"/>
  <c r="L558" i="36"/>
  <c r="K558" i="36"/>
  <c r="J558" i="36"/>
  <c r="L557" i="36"/>
  <c r="K557" i="36"/>
  <c r="J557" i="36"/>
  <c r="L556" i="36"/>
  <c r="K556" i="36"/>
  <c r="J556" i="36"/>
  <c r="R131" i="22"/>
  <c r="L555" i="36"/>
  <c r="K555" i="36"/>
  <c r="J555" i="36"/>
  <c r="O554" i="36"/>
  <c r="L554" i="36"/>
  <c r="K554" i="36"/>
  <c r="J554" i="36"/>
  <c r="I554" i="36"/>
  <c r="L553" i="36"/>
  <c r="K553" i="36"/>
  <c r="L552" i="36"/>
  <c r="K552" i="36"/>
  <c r="L551" i="36"/>
  <c r="K551" i="36"/>
  <c r="L550" i="36"/>
  <c r="K550" i="36"/>
  <c r="L549" i="36"/>
  <c r="K549" i="36"/>
  <c r="O548" i="36"/>
  <c r="L548" i="36"/>
  <c r="K548" i="36"/>
  <c r="J548" i="36"/>
  <c r="L547" i="36"/>
  <c r="K547" i="36"/>
  <c r="J547" i="36"/>
  <c r="O546" i="36"/>
  <c r="L546" i="36"/>
  <c r="K546" i="36"/>
  <c r="J546" i="36"/>
  <c r="L545" i="36"/>
  <c r="K545" i="36"/>
  <c r="J545" i="36"/>
  <c r="I545" i="36"/>
  <c r="L544" i="36"/>
  <c r="K544" i="36"/>
  <c r="J544" i="36"/>
  <c r="L543" i="36"/>
  <c r="K543" i="36"/>
  <c r="J543" i="36"/>
  <c r="L542" i="36"/>
  <c r="K542" i="36"/>
  <c r="J542" i="36"/>
  <c r="L541" i="36"/>
  <c r="K541" i="36"/>
  <c r="J541" i="36"/>
  <c r="L540" i="36"/>
  <c r="K540" i="36"/>
  <c r="J540" i="36"/>
  <c r="L539" i="36"/>
  <c r="K539" i="36"/>
  <c r="J539" i="36"/>
  <c r="L538" i="36"/>
  <c r="K538" i="36"/>
  <c r="J538" i="36"/>
  <c r="L537" i="36"/>
  <c r="K537" i="36"/>
  <c r="J537" i="36"/>
  <c r="R111" i="22"/>
  <c r="L536" i="36"/>
  <c r="K536" i="36"/>
  <c r="J536" i="36"/>
  <c r="O535" i="36"/>
  <c r="L535" i="36"/>
  <c r="K535" i="36"/>
  <c r="J535" i="36"/>
  <c r="I535" i="36"/>
  <c r="L534" i="36"/>
  <c r="K534" i="36"/>
  <c r="L533" i="36"/>
  <c r="K533" i="36"/>
  <c r="L532" i="36"/>
  <c r="K532" i="36"/>
  <c r="L531" i="36"/>
  <c r="K531" i="36"/>
  <c r="L530" i="36"/>
  <c r="K530" i="36"/>
  <c r="O529" i="36"/>
  <c r="L529" i="36"/>
  <c r="K529" i="36"/>
  <c r="J529" i="36"/>
  <c r="L528" i="36"/>
  <c r="K528" i="36"/>
  <c r="J528" i="36"/>
  <c r="O527" i="36"/>
  <c r="L527" i="36"/>
  <c r="K527" i="36"/>
  <c r="J527" i="36"/>
  <c r="L526" i="36"/>
  <c r="K526" i="36"/>
  <c r="J526" i="36"/>
  <c r="I526" i="36"/>
  <c r="L525" i="36"/>
  <c r="K525" i="36"/>
  <c r="J525" i="36"/>
  <c r="L524" i="36"/>
  <c r="K524" i="36"/>
  <c r="J524" i="36"/>
  <c r="L523" i="36"/>
  <c r="K523" i="36"/>
  <c r="J523" i="36"/>
  <c r="L522" i="36"/>
  <c r="K522" i="36"/>
  <c r="J522" i="36"/>
  <c r="L521" i="36"/>
  <c r="K521" i="36"/>
  <c r="J521" i="36"/>
  <c r="L520" i="36"/>
  <c r="K520" i="36"/>
  <c r="J520" i="36"/>
  <c r="L519" i="36"/>
  <c r="K519" i="36"/>
  <c r="J519" i="36"/>
  <c r="L518" i="36"/>
  <c r="K518" i="36"/>
  <c r="J518" i="36"/>
  <c r="R91" i="22"/>
  <c r="L517" i="36"/>
  <c r="K517" i="36"/>
  <c r="J517" i="36"/>
  <c r="O516" i="36"/>
  <c r="L516" i="36"/>
  <c r="K516" i="36"/>
  <c r="J516" i="36"/>
  <c r="I516" i="36"/>
  <c r="L515" i="36"/>
  <c r="K515" i="36"/>
  <c r="L514" i="36"/>
  <c r="K514" i="36"/>
  <c r="L513" i="36"/>
  <c r="K513" i="36"/>
  <c r="L512" i="36"/>
  <c r="K512" i="36"/>
  <c r="L511" i="36"/>
  <c r="K511" i="36"/>
  <c r="O510" i="36"/>
  <c r="L510" i="36"/>
  <c r="K510" i="36"/>
  <c r="J510" i="36"/>
  <c r="L509" i="36"/>
  <c r="K509" i="36"/>
  <c r="J509" i="36"/>
  <c r="O508" i="36"/>
  <c r="L508" i="36"/>
  <c r="K508" i="36"/>
  <c r="J508" i="36"/>
  <c r="L507" i="36"/>
  <c r="K507" i="36"/>
  <c r="J507" i="36"/>
  <c r="I507" i="36"/>
  <c r="L506" i="36"/>
  <c r="K506" i="36"/>
  <c r="J506" i="36"/>
  <c r="L505" i="36"/>
  <c r="K505" i="36"/>
  <c r="J505" i="36"/>
  <c r="L504" i="36"/>
  <c r="K504" i="36"/>
  <c r="J504" i="36"/>
  <c r="L503" i="36"/>
  <c r="K503" i="36"/>
  <c r="J503" i="36"/>
  <c r="L502" i="36"/>
  <c r="K502" i="36"/>
  <c r="J502" i="36"/>
  <c r="L501" i="36"/>
  <c r="K501" i="36"/>
  <c r="J501" i="36"/>
  <c r="L500" i="36"/>
  <c r="K500" i="36"/>
  <c r="J500" i="36"/>
  <c r="L499" i="36"/>
  <c r="K499" i="36"/>
  <c r="J499" i="36"/>
  <c r="R71" i="22"/>
  <c r="L498" i="36"/>
  <c r="K498" i="36"/>
  <c r="J498" i="36"/>
  <c r="O497" i="36"/>
  <c r="L497" i="36"/>
  <c r="K497" i="36"/>
  <c r="J497" i="36"/>
  <c r="I497" i="36"/>
  <c r="L496" i="36"/>
  <c r="K496" i="36"/>
  <c r="L495" i="36"/>
  <c r="K495" i="36"/>
  <c r="L494" i="36"/>
  <c r="K494" i="36"/>
  <c r="L493" i="36"/>
  <c r="K493" i="36"/>
  <c r="L492" i="36"/>
  <c r="K492" i="36"/>
  <c r="O491" i="36"/>
  <c r="L491" i="36"/>
  <c r="K491" i="36"/>
  <c r="J491" i="36"/>
  <c r="L490" i="36"/>
  <c r="K490" i="36"/>
  <c r="J490" i="36"/>
  <c r="O489" i="36"/>
  <c r="L489" i="36"/>
  <c r="K489" i="36"/>
  <c r="J489" i="36"/>
  <c r="L488" i="36"/>
  <c r="K488" i="36"/>
  <c r="J488" i="36"/>
  <c r="I488" i="36"/>
  <c r="L487" i="36"/>
  <c r="K487" i="36"/>
  <c r="J487" i="36"/>
  <c r="L486" i="36"/>
  <c r="K486" i="36"/>
  <c r="J486" i="36"/>
  <c r="L485" i="36"/>
  <c r="K485" i="36"/>
  <c r="J485" i="36"/>
  <c r="L484" i="36"/>
  <c r="K484" i="36"/>
  <c r="J484" i="36"/>
  <c r="L483" i="36"/>
  <c r="K483" i="36"/>
  <c r="J483" i="36"/>
  <c r="L482" i="36"/>
  <c r="K482" i="36"/>
  <c r="J482" i="36"/>
  <c r="L481" i="36"/>
  <c r="K481" i="36"/>
  <c r="J481" i="36"/>
  <c r="L480" i="36"/>
  <c r="K480" i="36"/>
  <c r="J480" i="36"/>
  <c r="R51" i="22"/>
  <c r="L479" i="36"/>
  <c r="K479" i="36"/>
  <c r="J479" i="36"/>
  <c r="O478" i="36"/>
  <c r="L478" i="36"/>
  <c r="K478" i="36"/>
  <c r="J478" i="36"/>
  <c r="I478" i="36"/>
  <c r="L477" i="36"/>
  <c r="K477" i="36"/>
  <c r="L476" i="36"/>
  <c r="K476" i="36"/>
  <c r="L475" i="36"/>
  <c r="K475" i="36"/>
  <c r="L474" i="36"/>
  <c r="K474" i="36"/>
  <c r="L473" i="36"/>
  <c r="K473" i="36"/>
  <c r="O472" i="36"/>
  <c r="L472" i="36"/>
  <c r="K472" i="36"/>
  <c r="J472" i="36"/>
  <c r="L471" i="36"/>
  <c r="K471" i="36"/>
  <c r="J471" i="36"/>
  <c r="O470" i="36"/>
  <c r="L470" i="36"/>
  <c r="K470" i="36"/>
  <c r="J470" i="36"/>
  <c r="L469" i="36"/>
  <c r="K469" i="36"/>
  <c r="J469" i="36"/>
  <c r="I469" i="36"/>
  <c r="L468" i="36"/>
  <c r="K468" i="36"/>
  <c r="J468" i="36"/>
  <c r="L467" i="36"/>
  <c r="K467" i="36"/>
  <c r="J467" i="36"/>
  <c r="L466" i="36"/>
  <c r="K466" i="36"/>
  <c r="J466" i="36"/>
  <c r="L465" i="36"/>
  <c r="K465" i="36"/>
  <c r="J465" i="36"/>
  <c r="L464" i="36"/>
  <c r="K464" i="36"/>
  <c r="J464" i="36"/>
  <c r="L463" i="36"/>
  <c r="K463" i="36"/>
  <c r="J463" i="36"/>
  <c r="L462" i="36"/>
  <c r="K462" i="36"/>
  <c r="J462" i="36"/>
  <c r="L461" i="36"/>
  <c r="K461" i="36"/>
  <c r="J461" i="36"/>
  <c r="R31" i="22"/>
  <c r="L460" i="36"/>
  <c r="K460" i="36"/>
  <c r="J460" i="36"/>
  <c r="O459" i="36"/>
  <c r="L459" i="36"/>
  <c r="K459" i="36"/>
  <c r="J459" i="36"/>
  <c r="I459" i="36"/>
  <c r="L458" i="36"/>
  <c r="K458" i="36"/>
  <c r="L457" i="36"/>
  <c r="K457" i="36"/>
  <c r="L456" i="36"/>
  <c r="K456" i="36"/>
  <c r="L455" i="36"/>
  <c r="K455" i="36"/>
  <c r="L454" i="36"/>
  <c r="K454" i="36"/>
  <c r="O453" i="36"/>
  <c r="L453" i="36"/>
  <c r="K453" i="36"/>
  <c r="J453" i="36"/>
  <c r="L452" i="36"/>
  <c r="K452" i="36"/>
  <c r="J452" i="36"/>
  <c r="O451" i="36"/>
  <c r="L451" i="36"/>
  <c r="K451" i="36"/>
  <c r="J451" i="36"/>
  <c r="L450" i="36"/>
  <c r="K450" i="36"/>
  <c r="J450" i="36"/>
  <c r="I450" i="36"/>
  <c r="L449" i="36"/>
  <c r="K449" i="36"/>
  <c r="J449" i="36"/>
  <c r="L448" i="36"/>
  <c r="K448" i="36"/>
  <c r="J448" i="36"/>
  <c r="L447" i="36"/>
  <c r="K447" i="36"/>
  <c r="J447" i="36"/>
  <c r="L446" i="36"/>
  <c r="K446" i="36"/>
  <c r="J446" i="36"/>
  <c r="L445" i="36"/>
  <c r="K445" i="36"/>
  <c r="J445" i="36"/>
  <c r="L444" i="36"/>
  <c r="K444" i="36"/>
  <c r="J444" i="36"/>
  <c r="L443" i="36"/>
  <c r="K443" i="36"/>
  <c r="J443" i="36"/>
  <c r="L442" i="36"/>
  <c r="K442" i="36"/>
  <c r="J442" i="36"/>
  <c r="R251" i="27"/>
  <c r="L441" i="36"/>
  <c r="K441" i="36"/>
  <c r="J441" i="36"/>
  <c r="O440" i="36"/>
  <c r="L440" i="36"/>
  <c r="K440" i="36"/>
  <c r="J440" i="36"/>
  <c r="I440" i="36"/>
  <c r="L439" i="36"/>
  <c r="K439" i="36"/>
  <c r="L438" i="36"/>
  <c r="K438" i="36"/>
  <c r="L437" i="36"/>
  <c r="K437" i="36"/>
  <c r="L436" i="36"/>
  <c r="K436" i="36"/>
  <c r="L435" i="36"/>
  <c r="K435" i="36"/>
  <c r="O434" i="36"/>
  <c r="L434" i="36"/>
  <c r="K434" i="36"/>
  <c r="J434" i="36"/>
  <c r="L433" i="36"/>
  <c r="K433" i="36"/>
  <c r="J433" i="36"/>
  <c r="O432" i="36"/>
  <c r="L432" i="36"/>
  <c r="K432" i="36"/>
  <c r="J432" i="36"/>
  <c r="L431" i="36"/>
  <c r="K431" i="36"/>
  <c r="J431" i="36"/>
  <c r="I431" i="36"/>
  <c r="L430" i="36"/>
  <c r="K430" i="36"/>
  <c r="J430" i="36"/>
  <c r="L429" i="36"/>
  <c r="K429" i="36"/>
  <c r="J429" i="36"/>
  <c r="L428" i="36"/>
  <c r="K428" i="36"/>
  <c r="J428" i="36"/>
  <c r="L427" i="36"/>
  <c r="K427" i="36"/>
  <c r="J427" i="36"/>
  <c r="L426" i="36"/>
  <c r="K426" i="36"/>
  <c r="J426" i="36"/>
  <c r="L425" i="36"/>
  <c r="K425" i="36"/>
  <c r="J425" i="36"/>
  <c r="L424" i="36"/>
  <c r="K424" i="36"/>
  <c r="J424" i="36"/>
  <c r="L423" i="36"/>
  <c r="K423" i="36"/>
  <c r="J423" i="36"/>
  <c r="R231" i="27"/>
  <c r="L422" i="36"/>
  <c r="K422" i="36"/>
  <c r="J422" i="36"/>
  <c r="O421" i="36"/>
  <c r="L421" i="36"/>
  <c r="K421" i="36"/>
  <c r="J421" i="36"/>
  <c r="I421" i="36"/>
  <c r="L420" i="36"/>
  <c r="K420" i="36"/>
  <c r="L419" i="36"/>
  <c r="K419" i="36"/>
  <c r="L418" i="36"/>
  <c r="K418" i="36"/>
  <c r="L417" i="36"/>
  <c r="K417" i="36"/>
  <c r="L416" i="36"/>
  <c r="K416" i="36"/>
  <c r="O415" i="36"/>
  <c r="L415" i="36"/>
  <c r="K415" i="36"/>
  <c r="J415" i="36"/>
  <c r="L414" i="36"/>
  <c r="K414" i="36"/>
  <c r="J414" i="36"/>
  <c r="O413" i="36"/>
  <c r="L413" i="36"/>
  <c r="K413" i="36"/>
  <c r="J413" i="36"/>
  <c r="L412" i="36"/>
  <c r="K412" i="36"/>
  <c r="J412" i="36"/>
  <c r="I412" i="36"/>
  <c r="L411" i="36"/>
  <c r="K411" i="36"/>
  <c r="J411" i="36"/>
  <c r="L410" i="36"/>
  <c r="K410" i="36"/>
  <c r="J410" i="36"/>
  <c r="L409" i="36"/>
  <c r="K409" i="36"/>
  <c r="J409" i="36"/>
  <c r="L408" i="36"/>
  <c r="K408" i="36"/>
  <c r="J408" i="36"/>
  <c r="L407" i="36"/>
  <c r="K407" i="36"/>
  <c r="J407" i="36"/>
  <c r="L406" i="36"/>
  <c r="K406" i="36"/>
  <c r="J406" i="36"/>
  <c r="L405" i="36"/>
  <c r="K405" i="36"/>
  <c r="J405" i="36"/>
  <c r="L404" i="36"/>
  <c r="K404" i="36"/>
  <c r="J404" i="36"/>
  <c r="R211" i="27"/>
  <c r="L403" i="36"/>
  <c r="K403" i="36"/>
  <c r="J403" i="36"/>
  <c r="O402" i="36"/>
  <c r="L402" i="36"/>
  <c r="K402" i="36"/>
  <c r="J402" i="36"/>
  <c r="I402" i="36"/>
  <c r="L401" i="36"/>
  <c r="K401" i="36"/>
  <c r="L400" i="36"/>
  <c r="K400" i="36"/>
  <c r="L399" i="36"/>
  <c r="K399" i="36"/>
  <c r="L398" i="36"/>
  <c r="K398" i="36"/>
  <c r="L397" i="36"/>
  <c r="K397" i="36"/>
  <c r="O396" i="36"/>
  <c r="L396" i="36"/>
  <c r="K396" i="36"/>
  <c r="J396" i="36"/>
  <c r="L395" i="36"/>
  <c r="K395" i="36"/>
  <c r="J395" i="36"/>
  <c r="O394" i="36"/>
  <c r="L394" i="36"/>
  <c r="K394" i="36"/>
  <c r="J394" i="36"/>
  <c r="L393" i="36"/>
  <c r="K393" i="36"/>
  <c r="J393" i="36"/>
  <c r="I393" i="36"/>
  <c r="L392" i="36"/>
  <c r="K392" i="36"/>
  <c r="J392" i="36"/>
  <c r="L391" i="36"/>
  <c r="K391" i="36"/>
  <c r="J391" i="36"/>
  <c r="L390" i="36"/>
  <c r="K390" i="36"/>
  <c r="J390" i="36"/>
  <c r="L389" i="36"/>
  <c r="K389" i="36"/>
  <c r="J389" i="36"/>
  <c r="L388" i="36"/>
  <c r="K388" i="36"/>
  <c r="J388" i="36"/>
  <c r="L387" i="36"/>
  <c r="K387" i="36"/>
  <c r="J387" i="36"/>
  <c r="L386" i="36"/>
  <c r="K386" i="36"/>
  <c r="J386" i="36"/>
  <c r="L385" i="36"/>
  <c r="K385" i="36"/>
  <c r="J385" i="36"/>
  <c r="R191" i="27"/>
  <c r="L384" i="36"/>
  <c r="K384" i="36"/>
  <c r="J384" i="36"/>
  <c r="O383" i="36"/>
  <c r="L383" i="36"/>
  <c r="K383" i="36"/>
  <c r="J383" i="36"/>
  <c r="I383" i="36"/>
  <c r="L382" i="36"/>
  <c r="K382" i="36"/>
  <c r="L381" i="36"/>
  <c r="K381" i="36"/>
  <c r="L380" i="36"/>
  <c r="K380" i="36"/>
  <c r="L379" i="36"/>
  <c r="K379" i="36"/>
  <c r="L378" i="36"/>
  <c r="K378" i="36"/>
  <c r="O377" i="36"/>
  <c r="L377" i="36"/>
  <c r="K377" i="36"/>
  <c r="J377" i="36"/>
  <c r="L376" i="36"/>
  <c r="K376" i="36"/>
  <c r="J376" i="36"/>
  <c r="O375" i="36"/>
  <c r="L375" i="36"/>
  <c r="K375" i="36"/>
  <c r="J375" i="36"/>
  <c r="L374" i="36"/>
  <c r="K374" i="36"/>
  <c r="J374" i="36"/>
  <c r="I374" i="36"/>
  <c r="L373" i="36"/>
  <c r="K373" i="36"/>
  <c r="J373" i="36"/>
  <c r="L372" i="36"/>
  <c r="K372" i="36"/>
  <c r="J372" i="36"/>
  <c r="L371" i="36"/>
  <c r="K371" i="36"/>
  <c r="J371" i="36"/>
  <c r="L370" i="36"/>
  <c r="K370" i="36"/>
  <c r="J370" i="36"/>
  <c r="L369" i="36"/>
  <c r="K369" i="36"/>
  <c r="J369" i="36"/>
  <c r="L368" i="36"/>
  <c r="K368" i="36"/>
  <c r="J368" i="36"/>
  <c r="L367" i="36"/>
  <c r="K367" i="36"/>
  <c r="J367" i="36"/>
  <c r="L366" i="36"/>
  <c r="K366" i="36"/>
  <c r="J366" i="36"/>
  <c r="R171" i="27"/>
  <c r="L365" i="36"/>
  <c r="K365" i="36"/>
  <c r="J365" i="36"/>
  <c r="O364" i="36"/>
  <c r="L364" i="36"/>
  <c r="K364" i="36"/>
  <c r="J364" i="36"/>
  <c r="I364" i="36"/>
  <c r="L363" i="36"/>
  <c r="K363" i="36"/>
  <c r="L362" i="36"/>
  <c r="K362" i="36"/>
  <c r="L361" i="36"/>
  <c r="K361" i="36"/>
  <c r="L360" i="36"/>
  <c r="K360" i="36"/>
  <c r="L359" i="36"/>
  <c r="K359" i="36"/>
  <c r="O358" i="36"/>
  <c r="L358" i="36"/>
  <c r="K358" i="36"/>
  <c r="J358" i="36"/>
  <c r="L357" i="36"/>
  <c r="K357" i="36"/>
  <c r="J357" i="36"/>
  <c r="O356" i="36"/>
  <c r="L356" i="36"/>
  <c r="K356" i="36"/>
  <c r="J356" i="36"/>
  <c r="L355" i="36"/>
  <c r="K355" i="36"/>
  <c r="J355" i="36"/>
  <c r="I355" i="36"/>
  <c r="L354" i="36"/>
  <c r="K354" i="36"/>
  <c r="J354" i="36"/>
  <c r="L353" i="36"/>
  <c r="K353" i="36"/>
  <c r="J353" i="36"/>
  <c r="L352" i="36"/>
  <c r="K352" i="36"/>
  <c r="J352" i="36"/>
  <c r="L351" i="36"/>
  <c r="K351" i="36"/>
  <c r="J351" i="36"/>
  <c r="L350" i="36"/>
  <c r="K350" i="36"/>
  <c r="J350" i="36"/>
  <c r="L349" i="36"/>
  <c r="K349" i="36"/>
  <c r="J349" i="36"/>
  <c r="L348" i="36"/>
  <c r="K348" i="36"/>
  <c r="J348" i="36"/>
  <c r="L347" i="36"/>
  <c r="K347" i="36"/>
  <c r="J347" i="36"/>
  <c r="R151" i="27"/>
  <c r="L346" i="36"/>
  <c r="K346" i="36"/>
  <c r="J346" i="36"/>
  <c r="O345" i="36"/>
  <c r="L345" i="36"/>
  <c r="K345" i="36"/>
  <c r="J345" i="36"/>
  <c r="I345" i="36"/>
  <c r="L344" i="36"/>
  <c r="K344" i="36"/>
  <c r="L343" i="36"/>
  <c r="K343" i="36"/>
  <c r="L342" i="36"/>
  <c r="K342" i="36"/>
  <c r="L341" i="36"/>
  <c r="K341" i="36"/>
  <c r="L340" i="36"/>
  <c r="K340" i="36"/>
  <c r="O339" i="36"/>
  <c r="L339" i="36"/>
  <c r="K339" i="36"/>
  <c r="J339" i="36"/>
  <c r="L338" i="36"/>
  <c r="K338" i="36"/>
  <c r="J338" i="36"/>
  <c r="O337" i="36"/>
  <c r="L337" i="36"/>
  <c r="K337" i="36"/>
  <c r="J337" i="36"/>
  <c r="L336" i="36"/>
  <c r="K336" i="36"/>
  <c r="J336" i="36"/>
  <c r="I336" i="36"/>
  <c r="L335" i="36"/>
  <c r="K335" i="36"/>
  <c r="J335" i="36"/>
  <c r="L334" i="36"/>
  <c r="K334" i="36"/>
  <c r="J334" i="36"/>
  <c r="L333" i="36"/>
  <c r="K333" i="36"/>
  <c r="J333" i="36"/>
  <c r="L332" i="36"/>
  <c r="K332" i="36"/>
  <c r="J332" i="36"/>
  <c r="L331" i="36"/>
  <c r="K331" i="36"/>
  <c r="J331" i="36"/>
  <c r="L330" i="36"/>
  <c r="K330" i="36"/>
  <c r="J330" i="36"/>
  <c r="L329" i="36"/>
  <c r="K329" i="36"/>
  <c r="J329" i="36"/>
  <c r="L328" i="36"/>
  <c r="K328" i="36"/>
  <c r="J328" i="36"/>
  <c r="R131" i="27"/>
  <c r="L327" i="36"/>
  <c r="K327" i="36"/>
  <c r="J327" i="36"/>
  <c r="O326" i="36"/>
  <c r="L326" i="36"/>
  <c r="K326" i="36"/>
  <c r="J326" i="36"/>
  <c r="I326" i="36"/>
  <c r="L325" i="36"/>
  <c r="K325" i="36"/>
  <c r="L324" i="36"/>
  <c r="K324" i="36"/>
  <c r="L323" i="36"/>
  <c r="K323" i="36"/>
  <c r="L322" i="36"/>
  <c r="K322" i="36"/>
  <c r="L321" i="36"/>
  <c r="K321" i="36"/>
  <c r="O320" i="36"/>
  <c r="L320" i="36"/>
  <c r="K320" i="36"/>
  <c r="J320" i="36"/>
  <c r="L319" i="36"/>
  <c r="K319" i="36"/>
  <c r="J319" i="36"/>
  <c r="O318" i="36"/>
  <c r="L318" i="36"/>
  <c r="K318" i="36"/>
  <c r="J318" i="36"/>
  <c r="L317" i="36"/>
  <c r="K317" i="36"/>
  <c r="J317" i="36"/>
  <c r="I317" i="36"/>
  <c r="L316" i="36"/>
  <c r="K316" i="36"/>
  <c r="J316" i="36"/>
  <c r="L315" i="36"/>
  <c r="K315" i="36"/>
  <c r="J315" i="36"/>
  <c r="L314" i="36"/>
  <c r="K314" i="36"/>
  <c r="J314" i="36"/>
  <c r="L313" i="36"/>
  <c r="K313" i="36"/>
  <c r="J313" i="36"/>
  <c r="L312" i="36"/>
  <c r="K312" i="36"/>
  <c r="J312" i="36"/>
  <c r="L311" i="36"/>
  <c r="K311" i="36"/>
  <c r="J311" i="36"/>
  <c r="L310" i="36"/>
  <c r="K310" i="36"/>
  <c r="J310" i="36"/>
  <c r="L309" i="36"/>
  <c r="K309" i="36"/>
  <c r="J309" i="36"/>
  <c r="R111" i="27"/>
  <c r="Y111" i="27"/>
  <c r="N308" i="36"/>
  <c r="L308" i="36"/>
  <c r="K308" i="36"/>
  <c r="J308" i="36"/>
  <c r="O307" i="36"/>
  <c r="L307" i="36"/>
  <c r="K307" i="36"/>
  <c r="J307" i="36"/>
  <c r="I307" i="36"/>
  <c r="L306" i="36"/>
  <c r="K306" i="36"/>
  <c r="L305" i="36"/>
  <c r="K305" i="36"/>
  <c r="L304" i="36"/>
  <c r="K304" i="36"/>
  <c r="L303" i="36"/>
  <c r="K303" i="36"/>
  <c r="L302" i="36"/>
  <c r="K302" i="36"/>
  <c r="O301" i="36"/>
  <c r="L301" i="36"/>
  <c r="K301" i="36"/>
  <c r="J301" i="36"/>
  <c r="L300" i="36"/>
  <c r="K300" i="36"/>
  <c r="J300" i="36"/>
  <c r="O299" i="36"/>
  <c r="L299" i="36"/>
  <c r="K299" i="36"/>
  <c r="J299" i="36"/>
  <c r="L298" i="36"/>
  <c r="K298" i="36"/>
  <c r="J298" i="36"/>
  <c r="I298" i="36"/>
  <c r="L297" i="36"/>
  <c r="K297" i="36"/>
  <c r="J297" i="36"/>
  <c r="L296" i="36"/>
  <c r="K296" i="36"/>
  <c r="J296" i="36"/>
  <c r="L295" i="36"/>
  <c r="K295" i="36"/>
  <c r="J295" i="36"/>
  <c r="L294" i="36"/>
  <c r="K294" i="36"/>
  <c r="J294" i="36"/>
  <c r="L293" i="36"/>
  <c r="K293" i="36"/>
  <c r="J293" i="36"/>
  <c r="L292" i="36"/>
  <c r="K292" i="36"/>
  <c r="J292" i="36"/>
  <c r="L291" i="36"/>
  <c r="K291" i="36"/>
  <c r="J291" i="36"/>
  <c r="L290" i="36"/>
  <c r="K290" i="36"/>
  <c r="J290" i="36"/>
  <c r="R91" i="27"/>
  <c r="L289" i="36"/>
  <c r="K289" i="36"/>
  <c r="J289" i="36"/>
  <c r="O288" i="36"/>
  <c r="L288" i="36"/>
  <c r="K288" i="36"/>
  <c r="J288" i="36"/>
  <c r="I288" i="36"/>
  <c r="L287" i="36"/>
  <c r="K287" i="36"/>
  <c r="L286" i="36"/>
  <c r="K286" i="36"/>
  <c r="L285" i="36"/>
  <c r="K285" i="36"/>
  <c r="L284" i="36"/>
  <c r="K284" i="36"/>
  <c r="L283" i="36"/>
  <c r="K283" i="36"/>
  <c r="O282" i="36"/>
  <c r="L282" i="36"/>
  <c r="K282" i="36"/>
  <c r="J282" i="36"/>
  <c r="L281" i="36"/>
  <c r="K281" i="36"/>
  <c r="J281" i="36"/>
  <c r="O280" i="36"/>
  <c r="L280" i="36"/>
  <c r="K280" i="36"/>
  <c r="J280" i="36"/>
  <c r="L279" i="36"/>
  <c r="K279" i="36"/>
  <c r="J279" i="36"/>
  <c r="I279" i="36"/>
  <c r="L278" i="36"/>
  <c r="K278" i="36"/>
  <c r="J278" i="36"/>
  <c r="L277" i="36"/>
  <c r="K277" i="36"/>
  <c r="J277" i="36"/>
  <c r="L276" i="36"/>
  <c r="K276" i="36"/>
  <c r="J276" i="36"/>
  <c r="L275" i="36"/>
  <c r="K275" i="36"/>
  <c r="J275" i="36"/>
  <c r="L274" i="36"/>
  <c r="K274" i="36"/>
  <c r="J274" i="36"/>
  <c r="L273" i="36"/>
  <c r="K273" i="36"/>
  <c r="J273" i="36"/>
  <c r="L272" i="36"/>
  <c r="K272" i="36"/>
  <c r="J272" i="36"/>
  <c r="L271" i="36"/>
  <c r="K271" i="36"/>
  <c r="J271" i="36"/>
  <c r="R71" i="27"/>
  <c r="L270" i="36"/>
  <c r="K270" i="36"/>
  <c r="J270" i="36"/>
  <c r="O269" i="36"/>
  <c r="L269" i="36"/>
  <c r="K269" i="36"/>
  <c r="J269" i="36"/>
  <c r="I269" i="36"/>
  <c r="L268" i="36"/>
  <c r="K268" i="36"/>
  <c r="L267" i="36"/>
  <c r="K267" i="36"/>
  <c r="L266" i="36"/>
  <c r="K266" i="36"/>
  <c r="L265" i="36"/>
  <c r="K265" i="36"/>
  <c r="L264" i="36"/>
  <c r="K264" i="36"/>
  <c r="O263" i="36"/>
  <c r="L263" i="36"/>
  <c r="K263" i="36"/>
  <c r="J263" i="36"/>
  <c r="L262" i="36"/>
  <c r="K262" i="36"/>
  <c r="J262" i="36"/>
  <c r="O261" i="36"/>
  <c r="L261" i="36"/>
  <c r="K261" i="36"/>
  <c r="J261" i="36"/>
  <c r="L260" i="36"/>
  <c r="K260" i="36"/>
  <c r="J260" i="36"/>
  <c r="I260" i="36"/>
  <c r="L259" i="36"/>
  <c r="K259" i="36"/>
  <c r="J259" i="36"/>
  <c r="L258" i="36"/>
  <c r="K258" i="36"/>
  <c r="J258" i="36"/>
  <c r="L257" i="36"/>
  <c r="K257" i="36"/>
  <c r="J257" i="36"/>
  <c r="L256" i="36"/>
  <c r="K256" i="36"/>
  <c r="J256" i="36"/>
  <c r="L255" i="36"/>
  <c r="K255" i="36"/>
  <c r="J255" i="36"/>
  <c r="L254" i="36"/>
  <c r="K254" i="36"/>
  <c r="J254" i="36"/>
  <c r="L253" i="36"/>
  <c r="K253" i="36"/>
  <c r="J253" i="36"/>
  <c r="L252" i="36"/>
  <c r="K252" i="36"/>
  <c r="J252" i="36"/>
  <c r="L251" i="36"/>
  <c r="K251" i="36"/>
  <c r="J251" i="36"/>
  <c r="O250" i="36"/>
  <c r="L250" i="36"/>
  <c r="K250" i="36"/>
  <c r="J250" i="36"/>
  <c r="I250" i="36"/>
  <c r="L249" i="36"/>
  <c r="K249" i="36"/>
  <c r="L248" i="36"/>
  <c r="K248" i="36"/>
  <c r="L247" i="36"/>
  <c r="K247" i="36"/>
  <c r="L246" i="36"/>
  <c r="K246" i="36"/>
  <c r="L245" i="36"/>
  <c r="K245" i="36"/>
  <c r="O244" i="36"/>
  <c r="L244" i="36"/>
  <c r="K244" i="36"/>
  <c r="J244" i="36"/>
  <c r="L243" i="36"/>
  <c r="K243" i="36"/>
  <c r="J243" i="36"/>
  <c r="O242" i="36"/>
  <c r="L242" i="36"/>
  <c r="K242" i="36"/>
  <c r="J242" i="36"/>
  <c r="L241" i="36"/>
  <c r="K241" i="36"/>
  <c r="J241" i="36"/>
  <c r="I241" i="36"/>
  <c r="L240" i="36"/>
  <c r="K240" i="36"/>
  <c r="J240" i="36"/>
  <c r="L239" i="36"/>
  <c r="K239" i="36"/>
  <c r="J239" i="36"/>
  <c r="L238" i="36"/>
  <c r="K238" i="36"/>
  <c r="J238" i="36"/>
  <c r="L237" i="36"/>
  <c r="K237" i="36"/>
  <c r="J237" i="36"/>
  <c r="L236" i="36"/>
  <c r="K236" i="36"/>
  <c r="J236" i="36"/>
  <c r="L235" i="36"/>
  <c r="K235" i="36"/>
  <c r="J235" i="36"/>
  <c r="L234" i="36"/>
  <c r="K234" i="36"/>
  <c r="J234" i="36"/>
  <c r="L233" i="36"/>
  <c r="K233" i="36"/>
  <c r="J233" i="36"/>
  <c r="L232" i="36"/>
  <c r="K232" i="36"/>
  <c r="J232" i="36"/>
  <c r="O231" i="36"/>
  <c r="L231" i="36"/>
  <c r="K231" i="36"/>
  <c r="J231" i="36"/>
  <c r="I231" i="36"/>
  <c r="L230" i="36"/>
  <c r="K230" i="36"/>
  <c r="L229" i="36"/>
  <c r="K229" i="36"/>
  <c r="L228" i="36"/>
  <c r="K228" i="36"/>
  <c r="L227" i="36"/>
  <c r="K227" i="36"/>
  <c r="L226" i="36"/>
  <c r="K226" i="36"/>
  <c r="O225" i="36"/>
  <c r="L225" i="36"/>
  <c r="K225" i="36"/>
  <c r="J225" i="36"/>
  <c r="L224" i="36"/>
  <c r="K224" i="36"/>
  <c r="J224" i="36"/>
  <c r="O223" i="36"/>
  <c r="L223" i="36"/>
  <c r="K223" i="36"/>
  <c r="J223" i="36"/>
  <c r="L222" i="36"/>
  <c r="K222" i="36"/>
  <c r="J222" i="36"/>
  <c r="I222" i="36"/>
  <c r="L221" i="36"/>
  <c r="K221" i="36"/>
  <c r="J221" i="36"/>
  <c r="L220" i="36"/>
  <c r="K220" i="36"/>
  <c r="J220" i="36"/>
  <c r="L219" i="36"/>
  <c r="K219" i="36"/>
  <c r="J219" i="36"/>
  <c r="L218" i="36"/>
  <c r="K218" i="36"/>
  <c r="J218" i="36"/>
  <c r="L217" i="36"/>
  <c r="K217" i="36"/>
  <c r="J217" i="36"/>
  <c r="L216" i="36"/>
  <c r="K216" i="36"/>
  <c r="J216" i="36"/>
  <c r="L215" i="36"/>
  <c r="K215" i="36"/>
  <c r="J215" i="36"/>
  <c r="L214" i="36"/>
  <c r="K214" i="36"/>
  <c r="J214" i="36"/>
  <c r="R251" i="5"/>
  <c r="L213" i="36"/>
  <c r="K213" i="36"/>
  <c r="J213" i="36"/>
  <c r="O212" i="36"/>
  <c r="L212" i="36"/>
  <c r="K212" i="36"/>
  <c r="J212" i="36"/>
  <c r="I212" i="36"/>
  <c r="L211" i="36"/>
  <c r="K211" i="36"/>
  <c r="L210" i="36"/>
  <c r="K210" i="36"/>
  <c r="L209" i="36"/>
  <c r="K209" i="36"/>
  <c r="L208" i="36"/>
  <c r="K208" i="36"/>
  <c r="L207" i="36"/>
  <c r="K207" i="36"/>
  <c r="O206" i="36"/>
  <c r="L206" i="36"/>
  <c r="K206" i="36"/>
  <c r="J206" i="36"/>
  <c r="L205" i="36"/>
  <c r="K205" i="36"/>
  <c r="J205" i="36"/>
  <c r="O204" i="36"/>
  <c r="L204" i="36"/>
  <c r="K204" i="36"/>
  <c r="J204" i="36"/>
  <c r="L203" i="36"/>
  <c r="K203" i="36"/>
  <c r="J203" i="36"/>
  <c r="I203" i="36"/>
  <c r="L202" i="36"/>
  <c r="K202" i="36"/>
  <c r="J202" i="36"/>
  <c r="L201" i="36"/>
  <c r="K201" i="36"/>
  <c r="J201" i="36"/>
  <c r="L200" i="36"/>
  <c r="K200" i="36"/>
  <c r="J200" i="36"/>
  <c r="L199" i="36"/>
  <c r="K199" i="36"/>
  <c r="J199" i="36"/>
  <c r="L198" i="36"/>
  <c r="K198" i="36"/>
  <c r="J198" i="36"/>
  <c r="L197" i="36"/>
  <c r="K197" i="36"/>
  <c r="J197" i="36"/>
  <c r="L196" i="36"/>
  <c r="K196" i="36"/>
  <c r="J196" i="36"/>
  <c r="L195" i="36"/>
  <c r="K195" i="36"/>
  <c r="J195" i="36"/>
  <c r="R231" i="5"/>
  <c r="L194" i="36"/>
  <c r="K194" i="36"/>
  <c r="J194" i="36"/>
  <c r="O193" i="36"/>
  <c r="L193" i="36"/>
  <c r="K193" i="36"/>
  <c r="J193" i="36"/>
  <c r="I193" i="36"/>
  <c r="L192" i="36"/>
  <c r="K192" i="36"/>
  <c r="L191" i="36"/>
  <c r="K191" i="36"/>
  <c r="L190" i="36"/>
  <c r="K190" i="36"/>
  <c r="L189" i="36"/>
  <c r="K189" i="36"/>
  <c r="L188" i="36"/>
  <c r="K188" i="36"/>
  <c r="O187" i="36"/>
  <c r="L187" i="36"/>
  <c r="K187" i="36"/>
  <c r="J187" i="36"/>
  <c r="L186" i="36"/>
  <c r="K186" i="36"/>
  <c r="J186" i="36"/>
  <c r="O185" i="36"/>
  <c r="L185" i="36"/>
  <c r="K185" i="36"/>
  <c r="J185" i="36"/>
  <c r="L184" i="36"/>
  <c r="K184" i="36"/>
  <c r="J184" i="36"/>
  <c r="I184" i="36"/>
  <c r="L183" i="36"/>
  <c r="K183" i="36"/>
  <c r="J183" i="36"/>
  <c r="L182" i="36"/>
  <c r="K182" i="36"/>
  <c r="J182" i="36"/>
  <c r="L181" i="36"/>
  <c r="K181" i="36"/>
  <c r="J181" i="36"/>
  <c r="L180" i="36"/>
  <c r="K180" i="36"/>
  <c r="J180" i="36"/>
  <c r="L179" i="36"/>
  <c r="K179" i="36"/>
  <c r="J179" i="36"/>
  <c r="L178" i="36"/>
  <c r="K178" i="36"/>
  <c r="J178" i="36"/>
  <c r="L177" i="36"/>
  <c r="K177" i="36"/>
  <c r="J177" i="36"/>
  <c r="L176" i="36"/>
  <c r="K176" i="36"/>
  <c r="J176" i="36"/>
  <c r="R211" i="5"/>
  <c r="L175" i="36"/>
  <c r="K175" i="36"/>
  <c r="J175" i="36"/>
  <c r="O174" i="36"/>
  <c r="L174" i="36"/>
  <c r="K174" i="36"/>
  <c r="J174" i="36"/>
  <c r="I174" i="36"/>
  <c r="L173" i="36"/>
  <c r="K173" i="36"/>
  <c r="L172" i="36"/>
  <c r="K172" i="36"/>
  <c r="L171" i="36"/>
  <c r="K171" i="36"/>
  <c r="L170" i="36"/>
  <c r="K170" i="36"/>
  <c r="L169" i="36"/>
  <c r="K169" i="36"/>
  <c r="O168" i="36"/>
  <c r="L168" i="36"/>
  <c r="K168" i="36"/>
  <c r="J168" i="36"/>
  <c r="L167" i="36"/>
  <c r="K167" i="36"/>
  <c r="J167" i="36"/>
  <c r="O166" i="36"/>
  <c r="L166" i="36"/>
  <c r="K166" i="36"/>
  <c r="J166" i="36"/>
  <c r="L165" i="36"/>
  <c r="K165" i="36"/>
  <c r="J165" i="36"/>
  <c r="I165" i="36"/>
  <c r="L164" i="36"/>
  <c r="K164" i="36"/>
  <c r="J164" i="36"/>
  <c r="L163" i="36"/>
  <c r="K163" i="36"/>
  <c r="J163" i="36"/>
  <c r="L162" i="36"/>
  <c r="K162" i="36"/>
  <c r="J162" i="36"/>
  <c r="L161" i="36"/>
  <c r="K161" i="36"/>
  <c r="J161" i="36"/>
  <c r="L160" i="36"/>
  <c r="K160" i="36"/>
  <c r="J160" i="36"/>
  <c r="L159" i="36"/>
  <c r="K159" i="36"/>
  <c r="J159" i="36"/>
  <c r="L158" i="36"/>
  <c r="K158" i="36"/>
  <c r="J158" i="36"/>
  <c r="L157" i="36"/>
  <c r="K157" i="36"/>
  <c r="J157" i="36"/>
  <c r="R191" i="5"/>
  <c r="L156" i="36"/>
  <c r="K156" i="36"/>
  <c r="J156" i="36"/>
  <c r="O155" i="36"/>
  <c r="L155" i="36"/>
  <c r="K155" i="36"/>
  <c r="J155" i="36"/>
  <c r="I155" i="36"/>
  <c r="L154" i="36"/>
  <c r="K154" i="36"/>
  <c r="L153" i="36"/>
  <c r="K153" i="36"/>
  <c r="L152" i="36"/>
  <c r="K152" i="36"/>
  <c r="L151" i="36"/>
  <c r="K151" i="36"/>
  <c r="L150" i="36"/>
  <c r="K150" i="36"/>
  <c r="O149" i="36"/>
  <c r="L149" i="36"/>
  <c r="K149" i="36"/>
  <c r="J149" i="36"/>
  <c r="L148" i="36"/>
  <c r="K148" i="36"/>
  <c r="J148" i="36"/>
  <c r="O147" i="36"/>
  <c r="L147" i="36"/>
  <c r="K147" i="36"/>
  <c r="J147" i="36"/>
  <c r="L146" i="36"/>
  <c r="K146" i="36"/>
  <c r="J146" i="36"/>
  <c r="I146" i="36"/>
  <c r="L145" i="36"/>
  <c r="K145" i="36"/>
  <c r="J145" i="36"/>
  <c r="L144" i="36"/>
  <c r="K144" i="36"/>
  <c r="J144" i="36"/>
  <c r="L143" i="36"/>
  <c r="K143" i="36"/>
  <c r="J143" i="36"/>
  <c r="L142" i="36"/>
  <c r="K142" i="36"/>
  <c r="J142" i="36"/>
  <c r="L141" i="36"/>
  <c r="K141" i="36"/>
  <c r="J141" i="36"/>
  <c r="L140" i="36"/>
  <c r="K140" i="36"/>
  <c r="J140" i="36"/>
  <c r="L139" i="36"/>
  <c r="K139" i="36"/>
  <c r="J139" i="36"/>
  <c r="L138" i="36"/>
  <c r="K138" i="36"/>
  <c r="J138" i="36"/>
  <c r="R171" i="5"/>
  <c r="L137" i="36"/>
  <c r="K137" i="36"/>
  <c r="J137" i="36"/>
  <c r="O136" i="36"/>
  <c r="L136" i="36"/>
  <c r="K136" i="36"/>
  <c r="J136" i="36"/>
  <c r="I136" i="36"/>
  <c r="L135" i="36"/>
  <c r="K135" i="36"/>
  <c r="L134" i="36"/>
  <c r="K134" i="36"/>
  <c r="L133" i="36"/>
  <c r="K133" i="36"/>
  <c r="L132" i="36"/>
  <c r="K132" i="36"/>
  <c r="L131" i="36"/>
  <c r="K131" i="36"/>
  <c r="O130" i="36"/>
  <c r="L130" i="36"/>
  <c r="K130" i="36"/>
  <c r="J130" i="36"/>
  <c r="L129" i="36"/>
  <c r="K129" i="36"/>
  <c r="J129" i="36"/>
  <c r="O128" i="36"/>
  <c r="L128" i="36"/>
  <c r="K128" i="36"/>
  <c r="J128" i="36"/>
  <c r="Y153" i="5"/>
  <c r="N127" i="36"/>
  <c r="L127" i="36"/>
  <c r="K127" i="36"/>
  <c r="J127" i="36"/>
  <c r="I127" i="36"/>
  <c r="L126" i="36"/>
  <c r="K126" i="36"/>
  <c r="J126" i="36"/>
  <c r="L125" i="36"/>
  <c r="K125" i="36"/>
  <c r="J125" i="36"/>
  <c r="L124" i="36"/>
  <c r="K124" i="36"/>
  <c r="J124" i="36"/>
  <c r="L123" i="36"/>
  <c r="K123" i="36"/>
  <c r="J123" i="36"/>
  <c r="L122" i="36"/>
  <c r="K122" i="36"/>
  <c r="J122" i="36"/>
  <c r="L121" i="36"/>
  <c r="K121" i="36"/>
  <c r="J121" i="36"/>
  <c r="L120" i="36"/>
  <c r="K120" i="36"/>
  <c r="J120" i="36"/>
  <c r="L119" i="36"/>
  <c r="K119" i="36"/>
  <c r="J119" i="36"/>
  <c r="R151" i="5"/>
  <c r="L118" i="36"/>
  <c r="K118" i="36"/>
  <c r="J118" i="36"/>
  <c r="O117" i="36"/>
  <c r="L117" i="36"/>
  <c r="K117" i="36"/>
  <c r="J117" i="36"/>
  <c r="I117" i="36"/>
  <c r="L116" i="36"/>
  <c r="K116" i="36"/>
  <c r="L115" i="36"/>
  <c r="K115" i="36"/>
  <c r="L114" i="36"/>
  <c r="K114" i="36"/>
  <c r="L113" i="36"/>
  <c r="K113" i="36"/>
  <c r="L112" i="36"/>
  <c r="K112" i="36"/>
  <c r="O111" i="36"/>
  <c r="L111" i="36"/>
  <c r="K111" i="36"/>
  <c r="J111" i="36"/>
  <c r="L110" i="36"/>
  <c r="K110" i="36"/>
  <c r="J110" i="36"/>
  <c r="O109" i="36"/>
  <c r="L109" i="36"/>
  <c r="K109" i="36"/>
  <c r="J109" i="36"/>
  <c r="L108" i="36"/>
  <c r="K108" i="36"/>
  <c r="J108" i="36"/>
  <c r="I108" i="36"/>
  <c r="L107" i="36"/>
  <c r="K107" i="36"/>
  <c r="J107" i="36"/>
  <c r="L106" i="36"/>
  <c r="K106" i="36"/>
  <c r="J106" i="36"/>
  <c r="L105" i="36"/>
  <c r="K105" i="36"/>
  <c r="J105" i="36"/>
  <c r="L104" i="36"/>
  <c r="K104" i="36"/>
  <c r="J104" i="36"/>
  <c r="L103" i="36"/>
  <c r="K103" i="36"/>
  <c r="J103" i="36"/>
  <c r="L102" i="36"/>
  <c r="K102" i="36"/>
  <c r="J102" i="36"/>
  <c r="L101" i="36"/>
  <c r="K101" i="36"/>
  <c r="J101" i="36"/>
  <c r="L100" i="36"/>
  <c r="K100" i="36"/>
  <c r="J100" i="36"/>
  <c r="R131" i="5"/>
  <c r="L99" i="36"/>
  <c r="K99" i="36"/>
  <c r="J99" i="36"/>
  <c r="O98" i="36"/>
  <c r="L98" i="36"/>
  <c r="K98" i="36"/>
  <c r="J98" i="36"/>
  <c r="I98" i="36"/>
  <c r="L97" i="36"/>
  <c r="K97" i="36"/>
  <c r="L96" i="36"/>
  <c r="K96" i="36"/>
  <c r="L95" i="36"/>
  <c r="K95" i="36"/>
  <c r="L94" i="36"/>
  <c r="K94" i="36"/>
  <c r="L93" i="36"/>
  <c r="K93" i="36"/>
  <c r="O92" i="36"/>
  <c r="L92" i="36"/>
  <c r="K92" i="36"/>
  <c r="J92" i="36"/>
  <c r="L91" i="36"/>
  <c r="K91" i="36"/>
  <c r="J91" i="36"/>
  <c r="O90" i="36"/>
  <c r="L90" i="36"/>
  <c r="K90" i="36"/>
  <c r="J90" i="36"/>
  <c r="L89" i="36"/>
  <c r="K89" i="36"/>
  <c r="J89" i="36"/>
  <c r="I89" i="36"/>
  <c r="L88" i="36"/>
  <c r="K88" i="36"/>
  <c r="J88" i="36"/>
  <c r="L87" i="36"/>
  <c r="K87" i="36"/>
  <c r="J87" i="36"/>
  <c r="L86" i="36"/>
  <c r="K86" i="36"/>
  <c r="J86" i="36"/>
  <c r="L85" i="36"/>
  <c r="K85" i="36"/>
  <c r="J85" i="36"/>
  <c r="L84" i="36"/>
  <c r="K84" i="36"/>
  <c r="J84" i="36"/>
  <c r="L83" i="36"/>
  <c r="K83" i="36"/>
  <c r="J83" i="36"/>
  <c r="L82" i="36"/>
  <c r="K82" i="36"/>
  <c r="J82" i="36"/>
  <c r="L81" i="36"/>
  <c r="K81" i="36"/>
  <c r="J81" i="36"/>
  <c r="R111" i="5"/>
  <c r="L80" i="36"/>
  <c r="K80" i="36"/>
  <c r="J80" i="36"/>
  <c r="O79" i="36"/>
  <c r="L79" i="36"/>
  <c r="K79" i="36"/>
  <c r="J79" i="36"/>
  <c r="I79" i="36"/>
  <c r="L78" i="36"/>
  <c r="K78" i="36"/>
  <c r="L77" i="36"/>
  <c r="K77" i="36"/>
  <c r="L76" i="36"/>
  <c r="K76" i="36"/>
  <c r="L75" i="36"/>
  <c r="K75" i="36"/>
  <c r="L74" i="36"/>
  <c r="K74" i="36"/>
  <c r="O73" i="36"/>
  <c r="L73" i="36"/>
  <c r="K73" i="36"/>
  <c r="J73" i="36"/>
  <c r="L72" i="36"/>
  <c r="K72" i="36"/>
  <c r="J72" i="36"/>
  <c r="O71" i="36"/>
  <c r="L71" i="36"/>
  <c r="K71" i="36"/>
  <c r="J71" i="36"/>
  <c r="L70" i="36"/>
  <c r="K70" i="36"/>
  <c r="J70" i="36"/>
  <c r="I70" i="36"/>
  <c r="L69" i="36"/>
  <c r="K69" i="36"/>
  <c r="J69" i="36"/>
  <c r="L68" i="36"/>
  <c r="K68" i="36"/>
  <c r="J68" i="36"/>
  <c r="L67" i="36"/>
  <c r="K67" i="36"/>
  <c r="J67" i="36"/>
  <c r="L66" i="36"/>
  <c r="K66" i="36"/>
  <c r="J66" i="36"/>
  <c r="L65" i="36"/>
  <c r="K65" i="36"/>
  <c r="J65" i="36"/>
  <c r="L64" i="36"/>
  <c r="K64" i="36"/>
  <c r="J64" i="36"/>
  <c r="L63" i="36"/>
  <c r="K63" i="36"/>
  <c r="J63" i="36"/>
  <c r="L62" i="36"/>
  <c r="K62" i="36"/>
  <c r="J62" i="36"/>
  <c r="R91" i="5"/>
  <c r="L61" i="36"/>
  <c r="K61" i="36"/>
  <c r="J61" i="36"/>
  <c r="O60" i="36"/>
  <c r="L60" i="36"/>
  <c r="K60" i="36"/>
  <c r="J60" i="36"/>
  <c r="I60" i="36"/>
  <c r="L59" i="36"/>
  <c r="K59" i="36"/>
  <c r="L58" i="36"/>
  <c r="K58" i="36"/>
  <c r="L57" i="36"/>
  <c r="K57" i="36"/>
  <c r="L56" i="36"/>
  <c r="K56" i="36"/>
  <c r="L55" i="36"/>
  <c r="K55" i="36"/>
  <c r="O54" i="36"/>
  <c r="L54" i="36"/>
  <c r="K54" i="36"/>
  <c r="J54" i="36"/>
  <c r="L53" i="36"/>
  <c r="K53" i="36"/>
  <c r="J53" i="36"/>
  <c r="O52" i="36"/>
  <c r="L52" i="36"/>
  <c r="K52" i="36"/>
  <c r="J52" i="36"/>
  <c r="L51" i="36"/>
  <c r="K51" i="36"/>
  <c r="J51" i="36"/>
  <c r="I51" i="36"/>
  <c r="L50" i="36"/>
  <c r="K50" i="36"/>
  <c r="J50" i="36"/>
  <c r="L49" i="36"/>
  <c r="K49" i="36"/>
  <c r="J49" i="36"/>
  <c r="L48" i="36"/>
  <c r="K48" i="36"/>
  <c r="J48" i="36"/>
  <c r="L47" i="36"/>
  <c r="K47" i="36"/>
  <c r="J47" i="36"/>
  <c r="L46" i="36"/>
  <c r="K46" i="36"/>
  <c r="J46" i="36"/>
  <c r="L45" i="36"/>
  <c r="K45" i="36"/>
  <c r="J45" i="36"/>
  <c r="L44" i="36"/>
  <c r="K44" i="36"/>
  <c r="J44" i="36"/>
  <c r="L43" i="36"/>
  <c r="K43" i="36"/>
  <c r="J43" i="36"/>
  <c r="R71" i="5"/>
  <c r="Q6" i="5"/>
  <c r="L42" i="36"/>
  <c r="K42" i="36"/>
  <c r="J42" i="36"/>
  <c r="O41" i="36"/>
  <c r="L41" i="36"/>
  <c r="K41" i="36"/>
  <c r="J41" i="36"/>
  <c r="I41" i="36"/>
  <c r="L40" i="36"/>
  <c r="K40" i="36"/>
  <c r="L39" i="36"/>
  <c r="K39" i="36"/>
  <c r="L38" i="36"/>
  <c r="K38" i="36"/>
  <c r="L37" i="36"/>
  <c r="K37" i="36"/>
  <c r="L36" i="36"/>
  <c r="K36" i="36"/>
  <c r="O35" i="36"/>
  <c r="L35" i="36"/>
  <c r="K35" i="36"/>
  <c r="J35" i="36"/>
  <c r="L34" i="36"/>
  <c r="K34" i="36"/>
  <c r="J34" i="36"/>
  <c r="O33" i="36"/>
  <c r="L33" i="36"/>
  <c r="K33" i="36"/>
  <c r="J33" i="36"/>
  <c r="L32" i="36"/>
  <c r="K32" i="36"/>
  <c r="J32" i="36"/>
  <c r="I32" i="36"/>
  <c r="L31" i="36"/>
  <c r="K31" i="36"/>
  <c r="J31" i="36"/>
  <c r="L30" i="36"/>
  <c r="K30" i="36"/>
  <c r="J30" i="36"/>
  <c r="L29" i="36"/>
  <c r="K29" i="36"/>
  <c r="J29" i="36"/>
  <c r="L28" i="36"/>
  <c r="K28" i="36"/>
  <c r="J28" i="36"/>
  <c r="L27" i="36"/>
  <c r="K27" i="36"/>
  <c r="J27" i="36"/>
  <c r="L26" i="36"/>
  <c r="K26" i="36"/>
  <c r="J26" i="36"/>
  <c r="L25" i="36"/>
  <c r="K25" i="36"/>
  <c r="J25" i="36"/>
  <c r="L24" i="36"/>
  <c r="K24" i="36"/>
  <c r="J24" i="36"/>
  <c r="L23" i="36"/>
  <c r="K23" i="36"/>
  <c r="J23" i="36"/>
  <c r="O22" i="36"/>
  <c r="L22" i="36"/>
  <c r="K22" i="36"/>
  <c r="J22" i="36"/>
  <c r="I22" i="36"/>
  <c r="L21" i="36"/>
  <c r="K21" i="36"/>
  <c r="L20" i="36"/>
  <c r="K20" i="36"/>
  <c r="L19" i="36"/>
  <c r="K19" i="36"/>
  <c r="L18" i="36"/>
  <c r="K18" i="36"/>
  <c r="L17" i="36"/>
  <c r="K17" i="36"/>
  <c r="O16" i="36"/>
  <c r="L16" i="36"/>
  <c r="K16" i="36"/>
  <c r="J16" i="36"/>
  <c r="L15" i="36"/>
  <c r="K15" i="36"/>
  <c r="J15" i="36"/>
  <c r="O14" i="36"/>
  <c r="L14" i="36"/>
  <c r="K14" i="36"/>
  <c r="J14" i="36"/>
  <c r="L13" i="36"/>
  <c r="K13" i="36"/>
  <c r="J13" i="36"/>
  <c r="I13" i="36"/>
  <c r="L12" i="36"/>
  <c r="K12" i="36"/>
  <c r="J12" i="36"/>
  <c r="L11" i="36"/>
  <c r="K11" i="36"/>
  <c r="J11" i="36"/>
  <c r="L10" i="36"/>
  <c r="K10" i="36"/>
  <c r="J10" i="36"/>
  <c r="L9" i="36"/>
  <c r="K9" i="36"/>
  <c r="J9" i="36"/>
  <c r="L8" i="36"/>
  <c r="K8" i="36"/>
  <c r="J8" i="36"/>
  <c r="L7" i="36"/>
  <c r="K7" i="36"/>
  <c r="J7" i="36"/>
  <c r="L6" i="36"/>
  <c r="K6" i="36"/>
  <c r="J6" i="36"/>
  <c r="L5" i="36"/>
  <c r="K5" i="36"/>
  <c r="J5" i="36"/>
  <c r="L4" i="36"/>
  <c r="K4" i="36"/>
  <c r="J4" i="36"/>
  <c r="O3" i="36"/>
  <c r="L3" i="36"/>
  <c r="K3" i="36"/>
  <c r="J3" i="36"/>
  <c r="I3" i="36"/>
  <c r="A152" i="27"/>
  <c r="A172" i="27"/>
  <c r="A192" i="27"/>
  <c r="A212" i="27"/>
  <c r="A232" i="27"/>
  <c r="A151" i="27"/>
  <c r="A171" i="27"/>
  <c r="A191" i="27"/>
  <c r="A211" i="27"/>
  <c r="A231" i="27"/>
  <c r="A251" i="27"/>
  <c r="A103" i="29"/>
  <c r="A153" i="22"/>
  <c r="A173" i="22"/>
  <c r="A193" i="22"/>
  <c r="A213" i="22"/>
  <c r="A233" i="22"/>
  <c r="A253" i="22"/>
  <c r="A152" i="22"/>
  <c r="A172" i="22"/>
  <c r="A192" i="22"/>
  <c r="A212" i="22"/>
  <c r="A151" i="22"/>
  <c r="A171" i="22"/>
  <c r="A191" i="22"/>
  <c r="A211" i="22"/>
  <c r="A151" i="28"/>
  <c r="A171" i="28"/>
  <c r="A191" i="28"/>
  <c r="A211" i="28"/>
  <c r="A53" i="5"/>
  <c r="A73" i="5"/>
  <c r="A93" i="5"/>
  <c r="A113" i="5"/>
  <c r="A133" i="5"/>
  <c r="A153" i="5"/>
  <c r="A173" i="5"/>
  <c r="A193" i="5"/>
  <c r="A213" i="5"/>
  <c r="A233" i="5"/>
  <c r="A253" i="5"/>
  <c r="A105" i="12"/>
  <c r="A52" i="5"/>
  <c r="A72" i="5"/>
  <c r="A92" i="5"/>
  <c r="A112" i="5"/>
  <c r="A132" i="5"/>
  <c r="A152" i="5"/>
  <c r="A172" i="5"/>
  <c r="A51" i="5"/>
  <c r="A71" i="5"/>
  <c r="A91" i="5"/>
  <c r="A111" i="5"/>
  <c r="AQ1" i="5"/>
  <c r="AP1" i="5"/>
  <c r="O247" i="22"/>
  <c r="AE247" i="22"/>
  <c r="O227" i="22"/>
  <c r="AE227" i="22"/>
  <c r="O247" i="28"/>
  <c r="AE247" i="28"/>
  <c r="O227" i="28"/>
  <c r="AE227" i="28"/>
  <c r="O247" i="27"/>
  <c r="AE247" i="27"/>
  <c r="O227" i="27"/>
  <c r="AE227" i="27"/>
  <c r="O207" i="22"/>
  <c r="AE207" i="22"/>
  <c r="O187" i="22"/>
  <c r="AE187" i="22"/>
  <c r="O207" i="28"/>
  <c r="AE207" i="28"/>
  <c r="O187" i="28"/>
  <c r="AE187" i="28"/>
  <c r="O207" i="27"/>
  <c r="AE207" i="27"/>
  <c r="O187" i="27"/>
  <c r="AE187" i="27"/>
  <c r="O167" i="22"/>
  <c r="AE167" i="22"/>
  <c r="O147" i="22"/>
  <c r="AE147" i="22"/>
  <c r="O167" i="28"/>
  <c r="AE167" i="28"/>
  <c r="O147" i="28"/>
  <c r="AE147" i="28"/>
  <c r="O167" i="27"/>
  <c r="AE167" i="27"/>
  <c r="O147" i="27"/>
  <c r="AE147" i="27"/>
  <c r="O127" i="22"/>
  <c r="AE127" i="22"/>
  <c r="O107" i="22"/>
  <c r="AE107" i="22"/>
  <c r="O127" i="28"/>
  <c r="AE127" i="28"/>
  <c r="O107" i="28"/>
  <c r="AE107" i="28"/>
  <c r="O127" i="27"/>
  <c r="AE127" i="27"/>
  <c r="O107" i="27"/>
  <c r="AE107" i="27"/>
  <c r="O247" i="5"/>
  <c r="AE247" i="5"/>
  <c r="O227" i="5"/>
  <c r="AE227" i="5"/>
  <c r="O207" i="5"/>
  <c r="AE207" i="5"/>
  <c r="O187" i="5"/>
  <c r="AE187" i="5"/>
  <c r="O167" i="5"/>
  <c r="AE167" i="5"/>
  <c r="O147" i="5"/>
  <c r="AE147" i="5"/>
  <c r="O127" i="5"/>
  <c r="AE127" i="5"/>
  <c r="J53" i="5"/>
  <c r="I55" i="5"/>
  <c r="M267" i="27"/>
  <c r="M247" i="27"/>
  <c r="M267" i="22"/>
  <c r="M247" i="22"/>
  <c r="M267" i="28"/>
  <c r="M247" i="28"/>
  <c r="M267" i="5"/>
  <c r="M247" i="5"/>
  <c r="M227" i="27"/>
  <c r="M207" i="27"/>
  <c r="M227" i="22"/>
  <c r="M207" i="22"/>
  <c r="M227" i="28"/>
  <c r="M207" i="28"/>
  <c r="M227" i="5"/>
  <c r="M207" i="5"/>
  <c r="M187" i="27"/>
  <c r="M167" i="27"/>
  <c r="M187" i="22"/>
  <c r="M167" i="22"/>
  <c r="M187" i="28"/>
  <c r="M167" i="28"/>
  <c r="M187" i="5"/>
  <c r="M167" i="5"/>
  <c r="M147" i="27"/>
  <c r="M127" i="27"/>
  <c r="M147" i="22"/>
  <c r="M127" i="22"/>
  <c r="M147" i="28"/>
  <c r="M127" i="28"/>
  <c r="M147" i="5"/>
  <c r="M127" i="5"/>
  <c r="M107" i="27"/>
  <c r="M87" i="27"/>
  <c r="M107" i="22"/>
  <c r="M87" i="22"/>
  <c r="M107" i="28"/>
  <c r="M87" i="28"/>
  <c r="M107" i="5"/>
  <c r="M87" i="5"/>
  <c r="E67" i="5"/>
  <c r="A28" i="34"/>
  <c r="A14" i="34"/>
  <c r="A2" i="34"/>
  <c r="D8" i="22"/>
  <c r="R5" i="27"/>
  <c r="R5" i="28"/>
  <c r="T111" i="22"/>
  <c r="I42" i="28"/>
  <c r="I43" i="28"/>
  <c r="I44" i="28"/>
  <c r="I64" i="28"/>
  <c r="D39" i="34"/>
  <c r="AJ39" i="34"/>
  <c r="D25" i="34"/>
  <c r="X25" i="34"/>
  <c r="AI25" i="34"/>
  <c r="C12" i="34"/>
  <c r="AI12" i="34"/>
  <c r="A93" i="34"/>
  <c r="A95" i="34"/>
  <c r="A96" i="34"/>
  <c r="A97" i="34"/>
  <c r="A79" i="34"/>
  <c r="A80" i="34"/>
  <c r="A81" i="34"/>
  <c r="A82" i="34"/>
  <c r="A83" i="34"/>
  <c r="A84" i="34"/>
  <c r="A67" i="34"/>
  <c r="A68" i="34"/>
  <c r="A69" i="34"/>
  <c r="A70" i="34"/>
  <c r="A71" i="34"/>
  <c r="H2" i="5"/>
  <c r="A102" i="30"/>
  <c r="A105" i="30"/>
  <c r="A94" i="30"/>
  <c r="A97" i="30"/>
  <c r="T50" i="22"/>
  <c r="J53" i="22"/>
  <c r="I55" i="22"/>
  <c r="AA50" i="22"/>
  <c r="T51" i="22"/>
  <c r="AA51" i="22"/>
  <c r="AA58" i="22"/>
  <c r="Z251" i="28"/>
  <c r="V7" i="28"/>
  <c r="Z174" i="28"/>
  <c r="Z50" i="28"/>
  <c r="Z210" i="28"/>
  <c r="N7" i="28"/>
  <c r="R7" i="28"/>
  <c r="T7" i="28"/>
  <c r="N8" i="28"/>
  <c r="P8" i="28"/>
  <c r="N9" i="28"/>
  <c r="P9" i="28"/>
  <c r="R9" i="28"/>
  <c r="N10" i="28"/>
  <c r="P10" i="28"/>
  <c r="R10" i="28"/>
  <c r="R58" i="28"/>
  <c r="R98" i="28"/>
  <c r="AA255" i="28"/>
  <c r="AA254" i="28"/>
  <c r="AA253" i="28"/>
  <c r="T251" i="28"/>
  <c r="AA251" i="28"/>
  <c r="T250" i="28"/>
  <c r="AA250" i="28"/>
  <c r="AA258" i="28"/>
  <c r="T231" i="28"/>
  <c r="N5" i="5"/>
  <c r="H2" i="28"/>
  <c r="H1" i="28"/>
  <c r="B5" i="28"/>
  <c r="D5" i="28"/>
  <c r="B6" i="28"/>
  <c r="D6" i="28"/>
  <c r="B7" i="28"/>
  <c r="D7" i="28"/>
  <c r="B8" i="28"/>
  <c r="D8" i="28"/>
  <c r="B9" i="28"/>
  <c r="D9" i="28"/>
  <c r="B10" i="28"/>
  <c r="D10" i="28"/>
  <c r="B11" i="28"/>
  <c r="D11" i="28"/>
  <c r="B12" i="28"/>
  <c r="D12" i="28"/>
  <c r="B13" i="28"/>
  <c r="D13" i="28"/>
  <c r="B14" i="28"/>
  <c r="D14" i="28"/>
  <c r="D15" i="28"/>
  <c r="D16" i="28"/>
  <c r="B17" i="28"/>
  <c r="D17" i="28"/>
  <c r="B18" i="28"/>
  <c r="D18" i="28"/>
  <c r="B19" i="28"/>
  <c r="D19" i="28"/>
  <c r="B20" i="28"/>
  <c r="D20" i="28"/>
  <c r="B21" i="28"/>
  <c r="D21" i="28"/>
  <c r="B22" i="28"/>
  <c r="D22" i="28"/>
  <c r="E47" i="28"/>
  <c r="E67" i="28"/>
  <c r="D4" i="28"/>
  <c r="B4" i="28"/>
  <c r="M67" i="28"/>
  <c r="M47" i="28"/>
  <c r="Z31" i="22"/>
  <c r="Z51" i="22"/>
  <c r="Z71" i="22"/>
  <c r="Z91" i="22"/>
  <c r="Z111" i="22"/>
  <c r="Z131" i="22"/>
  <c r="Z151" i="22"/>
  <c r="X6" i="22"/>
  <c r="Z153" i="22"/>
  <c r="P6" i="22"/>
  <c r="R6" i="22"/>
  <c r="N7" i="22"/>
  <c r="P7" i="22"/>
  <c r="P8" i="22"/>
  <c r="R8" i="22"/>
  <c r="N9" i="22"/>
  <c r="N10" i="22"/>
  <c r="R10" i="22"/>
  <c r="P5" i="22"/>
  <c r="N5" i="22"/>
  <c r="T251" i="22"/>
  <c r="T250" i="22"/>
  <c r="T231" i="22"/>
  <c r="AA214" i="22"/>
  <c r="T211" i="22"/>
  <c r="AA211" i="22"/>
  <c r="T210" i="22"/>
  <c r="AA210" i="22"/>
  <c r="AA218" i="22"/>
  <c r="Z67" i="22"/>
  <c r="H2" i="22"/>
  <c r="H1" i="22"/>
  <c r="B5" i="22"/>
  <c r="D5" i="22"/>
  <c r="B6" i="22"/>
  <c r="D6" i="22"/>
  <c r="B7" i="22"/>
  <c r="D7" i="22"/>
  <c r="B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D15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E47" i="22"/>
  <c r="E67" i="22"/>
  <c r="D4" i="22"/>
  <c r="B4" i="22"/>
  <c r="M67" i="22"/>
  <c r="M47" i="22"/>
  <c r="A101" i="30"/>
  <c r="A93" i="30"/>
  <c r="A78" i="30"/>
  <c r="A79" i="30"/>
  <c r="A81" i="30"/>
  <c r="A82" i="30"/>
  <c r="J75" i="30"/>
  <c r="A102" i="24"/>
  <c r="A105" i="24"/>
  <c r="A94" i="24"/>
  <c r="A97" i="24"/>
  <c r="A98" i="24"/>
  <c r="A86" i="24"/>
  <c r="A89" i="24"/>
  <c r="A101" i="24"/>
  <c r="A93" i="24"/>
  <c r="A85" i="24"/>
  <c r="A102" i="29"/>
  <c r="A105" i="29"/>
  <c r="A101" i="29"/>
  <c r="A94" i="29"/>
  <c r="A97" i="29"/>
  <c r="A93" i="29"/>
  <c r="J53" i="27"/>
  <c r="I55" i="27"/>
  <c r="H2" i="27"/>
  <c r="H1" i="27"/>
  <c r="U56" i="27"/>
  <c r="N6" i="27"/>
  <c r="R6" i="27"/>
  <c r="Z71" i="27"/>
  <c r="Z111" i="27"/>
  <c r="Z91" i="27"/>
  <c r="Z151" i="27"/>
  <c r="N7" i="27"/>
  <c r="P7" i="27"/>
  <c r="R7" i="27"/>
  <c r="N8" i="27"/>
  <c r="P8" i="27"/>
  <c r="R8" i="27"/>
  <c r="N9" i="27"/>
  <c r="R9" i="27"/>
  <c r="N10" i="27"/>
  <c r="R10" i="27"/>
  <c r="P5" i="27"/>
  <c r="N5" i="27"/>
  <c r="T251" i="27"/>
  <c r="T250" i="27"/>
  <c r="AA232" i="27"/>
  <c r="AA235" i="27"/>
  <c r="AA234" i="27"/>
  <c r="AA233" i="27"/>
  <c r="T231" i="27"/>
  <c r="AA231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E47" i="27"/>
  <c r="E67" i="27"/>
  <c r="D4" i="27"/>
  <c r="B5" i="27"/>
  <c r="B6" i="27"/>
  <c r="B7" i="27"/>
  <c r="B8" i="27"/>
  <c r="B9" i="27"/>
  <c r="B10" i="27"/>
  <c r="B11" i="27"/>
  <c r="B12" i="27"/>
  <c r="B13" i="27"/>
  <c r="B14" i="27"/>
  <c r="B16" i="27"/>
  <c r="B17" i="27"/>
  <c r="B18" i="27"/>
  <c r="B19" i="27"/>
  <c r="B20" i="27"/>
  <c r="B21" i="27"/>
  <c r="B22" i="27"/>
  <c r="B4" i="27"/>
  <c r="M67" i="27"/>
  <c r="M47" i="27"/>
  <c r="A89" i="12"/>
  <c r="A97" i="12"/>
  <c r="A106" i="12"/>
  <c r="A102" i="12"/>
  <c r="A94" i="12"/>
  <c r="A86" i="12"/>
  <c r="A101" i="12"/>
  <c r="T250" i="5"/>
  <c r="AA250" i="5"/>
  <c r="AA258" i="5"/>
  <c r="AA255" i="5"/>
  <c r="AA254" i="5"/>
  <c r="AA253" i="5"/>
  <c r="T251" i="5"/>
  <c r="AA251" i="5"/>
  <c r="Z153" i="5"/>
  <c r="R6" i="5"/>
  <c r="R7" i="5"/>
  <c r="R8" i="5"/>
  <c r="R9" i="5"/>
  <c r="R10" i="5"/>
  <c r="P6" i="5"/>
  <c r="N7" i="5"/>
  <c r="P7" i="5"/>
  <c r="N8" i="5"/>
  <c r="P8" i="5"/>
  <c r="N9" i="5"/>
  <c r="N10" i="5"/>
  <c r="P5" i="5"/>
  <c r="D23" i="5"/>
  <c r="B5" i="5"/>
  <c r="D5" i="5"/>
  <c r="B6" i="5"/>
  <c r="D6" i="5"/>
  <c r="B7" i="5"/>
  <c r="D7" i="5"/>
  <c r="B8" i="5"/>
  <c r="D8" i="5"/>
  <c r="B9" i="5"/>
  <c r="D9" i="5"/>
  <c r="B10" i="5"/>
  <c r="D10" i="5"/>
  <c r="B11" i="5"/>
  <c r="D11" i="5"/>
  <c r="B12" i="5"/>
  <c r="D12" i="5"/>
  <c r="B13" i="5"/>
  <c r="D13" i="5"/>
  <c r="B14" i="5"/>
  <c r="D14" i="5"/>
  <c r="D15" i="5"/>
  <c r="D16" i="5"/>
  <c r="B17" i="5"/>
  <c r="D17" i="5"/>
  <c r="B18" i="5"/>
  <c r="D18" i="5"/>
  <c r="B19" i="5"/>
  <c r="D19" i="5"/>
  <c r="B20" i="5"/>
  <c r="D20" i="5"/>
  <c r="B21" i="5"/>
  <c r="D21" i="5"/>
  <c r="B22" i="5"/>
  <c r="D22" i="5"/>
  <c r="D4" i="5"/>
  <c r="B4" i="5"/>
  <c r="H1" i="5"/>
  <c r="A16" i="12"/>
  <c r="M67" i="5"/>
  <c r="M47" i="5"/>
  <c r="A93" i="12"/>
  <c r="A85" i="12"/>
  <c r="T231" i="5"/>
  <c r="AA231" i="5"/>
  <c r="T211" i="5"/>
  <c r="T210" i="5"/>
  <c r="A99" i="34"/>
  <c r="A100" i="34"/>
  <c r="A85" i="34"/>
  <c r="A86" i="34"/>
  <c r="A88" i="34"/>
  <c r="AA234" i="5"/>
  <c r="AA235" i="5"/>
  <c r="AA233" i="5"/>
  <c r="AA232" i="5"/>
  <c r="P187" i="5"/>
  <c r="T211" i="28"/>
  <c r="T210" i="28"/>
  <c r="T191" i="28"/>
  <c r="T171" i="28"/>
  <c r="T191" i="22"/>
  <c r="T171" i="22"/>
  <c r="AA171" i="22"/>
  <c r="T151" i="22"/>
  <c r="T131" i="22"/>
  <c r="T211" i="27"/>
  <c r="AA211" i="27"/>
  <c r="T210" i="27"/>
  <c r="AA210" i="27"/>
  <c r="AA218" i="27"/>
  <c r="T191" i="27"/>
  <c r="T171" i="27"/>
  <c r="T151" i="27"/>
  <c r="T131" i="27"/>
  <c r="T111" i="27"/>
  <c r="T171" i="5"/>
  <c r="T151" i="5"/>
  <c r="AA151" i="5"/>
  <c r="AA195" i="22"/>
  <c r="AA133" i="22"/>
  <c r="AA173" i="22"/>
  <c r="AA175" i="22"/>
  <c r="AA215" i="27"/>
  <c r="AA173" i="5"/>
  <c r="AA153" i="5"/>
  <c r="AA154" i="5"/>
  <c r="AA133" i="5"/>
  <c r="AA134" i="5"/>
  <c r="AA135" i="5"/>
  <c r="A92" i="34"/>
  <c r="A78" i="34"/>
  <c r="A66" i="34"/>
  <c r="A90" i="34"/>
  <c r="A76" i="34"/>
  <c r="A64" i="34"/>
  <c r="O20" i="28"/>
  <c r="O19" i="28"/>
  <c r="O18" i="28"/>
  <c r="O17" i="28"/>
  <c r="O16" i="28"/>
  <c r="AG1" i="28"/>
  <c r="O20" i="22"/>
  <c r="O19" i="22"/>
  <c r="O18" i="22"/>
  <c r="O17" i="22"/>
  <c r="O16" i="22"/>
  <c r="AG1" i="22"/>
  <c r="O20" i="27"/>
  <c r="O19" i="27"/>
  <c r="O18" i="27"/>
  <c r="O17" i="27"/>
  <c r="O16" i="27"/>
  <c r="AG1" i="27"/>
  <c r="O20" i="5"/>
  <c r="O19" i="5"/>
  <c r="O18" i="5"/>
  <c r="O17" i="5"/>
  <c r="O16" i="5"/>
  <c r="AN2" i="5"/>
  <c r="AL2" i="5"/>
  <c r="AJ2" i="5"/>
  <c r="AN1" i="5"/>
  <c r="AL1" i="5"/>
  <c r="AJ1" i="5"/>
  <c r="AG1" i="5"/>
  <c r="T151" i="28"/>
  <c r="T131" i="28"/>
  <c r="AA131" i="28"/>
  <c r="T111" i="28"/>
  <c r="T91" i="28"/>
  <c r="T90" i="28"/>
  <c r="O87" i="28"/>
  <c r="AE87" i="28"/>
  <c r="T71" i="28"/>
  <c r="O67" i="28"/>
  <c r="AE67" i="28"/>
  <c r="V56" i="28"/>
  <c r="T51" i="28"/>
  <c r="T50" i="28"/>
  <c r="O47" i="28"/>
  <c r="AE47" i="28"/>
  <c r="O27" i="28"/>
  <c r="AE27" i="28"/>
  <c r="Z47" i="5"/>
  <c r="A85" i="30"/>
  <c r="A77" i="30"/>
  <c r="A69" i="30"/>
  <c r="A61" i="30"/>
  <c r="A53" i="30"/>
  <c r="A45" i="30"/>
  <c r="A37" i="30"/>
  <c r="A29" i="30"/>
  <c r="A13" i="30"/>
  <c r="A77" i="24"/>
  <c r="A69" i="24"/>
  <c r="A61" i="24"/>
  <c r="A53" i="24"/>
  <c r="A45" i="24"/>
  <c r="A37" i="24"/>
  <c r="A29" i="24"/>
  <c r="A21" i="24"/>
  <c r="A13" i="24"/>
  <c r="A85" i="29"/>
  <c r="A77" i="29"/>
  <c r="A69" i="29"/>
  <c r="A61" i="29"/>
  <c r="A53" i="29"/>
  <c r="A45" i="29"/>
  <c r="A37" i="29"/>
  <c r="A29" i="29"/>
  <c r="A21" i="29"/>
  <c r="A77" i="12"/>
  <c r="A69" i="12"/>
  <c r="A61" i="12"/>
  <c r="A53" i="12"/>
  <c r="A45" i="12"/>
  <c r="A37" i="12"/>
  <c r="A29" i="12"/>
  <c r="A21" i="12"/>
  <c r="A13" i="12"/>
  <c r="A13" i="29"/>
  <c r="A89" i="30"/>
  <c r="A88" i="30"/>
  <c r="A86" i="30"/>
  <c r="A89" i="29"/>
  <c r="A86" i="29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M1" i="28"/>
  <c r="T91" i="22"/>
  <c r="T90" i="22"/>
  <c r="O87" i="22"/>
  <c r="AE87" i="22"/>
  <c r="T71" i="22"/>
  <c r="O67" i="22"/>
  <c r="AE67" i="22"/>
  <c r="V56" i="22"/>
  <c r="O47" i="22"/>
  <c r="AE47" i="22"/>
  <c r="O27" i="22"/>
  <c r="AE27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M1" i="22"/>
  <c r="A81" i="29"/>
  <c r="A80" i="29"/>
  <c r="A78" i="29"/>
  <c r="A1" i="30"/>
  <c r="A1" i="24"/>
  <c r="A1" i="29"/>
  <c r="A14" i="29"/>
  <c r="A15" i="29"/>
  <c r="A16" i="29"/>
  <c r="A17" i="29"/>
  <c r="A22" i="29"/>
  <c r="A24" i="29"/>
  <c r="A25" i="29"/>
  <c r="A30" i="29"/>
  <c r="A32" i="29"/>
  <c r="A33" i="29"/>
  <c r="A38" i="29"/>
  <c r="A40" i="29"/>
  <c r="A41" i="29"/>
  <c r="A46" i="29"/>
  <c r="A48" i="29"/>
  <c r="A49" i="29"/>
  <c r="A54" i="29"/>
  <c r="A56" i="29"/>
  <c r="A57" i="29"/>
  <c r="A62" i="29"/>
  <c r="A64" i="29"/>
  <c r="A65" i="29"/>
  <c r="A70" i="29"/>
  <c r="A73" i="29"/>
  <c r="A1" i="12"/>
  <c r="M1" i="27"/>
  <c r="M1" i="5"/>
  <c r="T91" i="27"/>
  <c r="T90" i="27"/>
  <c r="O87" i="27"/>
  <c r="AE87" i="27"/>
  <c r="T71" i="27"/>
  <c r="O67" i="27"/>
  <c r="AE67" i="27"/>
  <c r="V56" i="27"/>
  <c r="O47" i="27"/>
  <c r="AE47" i="27"/>
  <c r="O27" i="27"/>
  <c r="AE27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V56" i="5"/>
  <c r="T90" i="5"/>
  <c r="AA90" i="5"/>
  <c r="T91" i="5"/>
  <c r="AA91" i="5"/>
  <c r="AA98" i="5"/>
  <c r="T111" i="5"/>
  <c r="AA111" i="5"/>
  <c r="T71" i="5"/>
  <c r="AA71" i="5"/>
  <c r="A70" i="30"/>
  <c r="A62" i="30"/>
  <c r="A54" i="30"/>
  <c r="A46" i="30"/>
  <c r="A39" i="30"/>
  <c r="A38" i="30"/>
  <c r="A30" i="30"/>
  <c r="A22" i="30"/>
  <c r="A21" i="30"/>
  <c r="A16" i="30"/>
  <c r="A15" i="30"/>
  <c r="A14" i="30"/>
  <c r="A78" i="24"/>
  <c r="A70" i="24"/>
  <c r="A62" i="24"/>
  <c r="A54" i="24"/>
  <c r="A46" i="24"/>
  <c r="A38" i="24"/>
  <c r="A32" i="24"/>
  <c r="A31" i="24"/>
  <c r="A30" i="24"/>
  <c r="A24" i="24"/>
  <c r="A23" i="24"/>
  <c r="A22" i="24"/>
  <c r="A16" i="24"/>
  <c r="A15" i="24"/>
  <c r="A14" i="24"/>
  <c r="A17" i="30"/>
  <c r="A23" i="30"/>
  <c r="A25" i="30"/>
  <c r="A31" i="30"/>
  <c r="A33" i="30"/>
  <c r="A40" i="30"/>
  <c r="A41" i="30"/>
  <c r="A49" i="30"/>
  <c r="A56" i="30"/>
  <c r="A57" i="30"/>
  <c r="A65" i="30"/>
  <c r="A73" i="30"/>
  <c r="A17" i="24"/>
  <c r="A25" i="24"/>
  <c r="A33" i="24"/>
  <c r="A39" i="24"/>
  <c r="A40" i="24"/>
  <c r="A41" i="24"/>
  <c r="A49" i="24"/>
  <c r="A56" i="24"/>
  <c r="A57" i="24"/>
  <c r="A65" i="24"/>
  <c r="A73" i="24"/>
  <c r="A81" i="24"/>
  <c r="O107" i="5"/>
  <c r="AE107" i="5"/>
  <c r="O87" i="5"/>
  <c r="AE87" i="5"/>
  <c r="O67" i="5"/>
  <c r="AE67" i="5"/>
  <c r="O47" i="5"/>
  <c r="AE47" i="5"/>
  <c r="O27" i="5"/>
  <c r="AE27" i="5"/>
  <c r="A78" i="12"/>
  <c r="A81" i="12"/>
  <c r="A70" i="12"/>
  <c r="A73" i="12"/>
  <c r="A62" i="12"/>
  <c r="A64" i="12"/>
  <c r="A65" i="12"/>
  <c r="A54" i="12"/>
  <c r="A56" i="12"/>
  <c r="A57" i="12"/>
  <c r="A46" i="12"/>
  <c r="A49" i="12"/>
  <c r="A38" i="12"/>
  <c r="A39" i="12"/>
  <c r="A41" i="12"/>
  <c r="A30" i="12"/>
  <c r="A31" i="12"/>
  <c r="A33" i="12"/>
  <c r="A22" i="12"/>
  <c r="A23" i="12"/>
  <c r="A25" i="12"/>
  <c r="A14" i="12"/>
  <c r="A15" i="12"/>
  <c r="A17" i="12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A113" i="5"/>
  <c r="AA174" i="22"/>
  <c r="P97" i="27"/>
  <c r="P97" i="28"/>
  <c r="M7" i="27"/>
  <c r="AA135" i="22"/>
  <c r="AA134" i="22"/>
  <c r="Z67" i="5"/>
  <c r="AA72" i="22"/>
  <c r="M7" i="28"/>
  <c r="AA193" i="22"/>
  <c r="AA194" i="22"/>
  <c r="AA213" i="27"/>
  <c r="AA214" i="27"/>
  <c r="AA194" i="5"/>
  <c r="AA193" i="5"/>
  <c r="M9" i="28"/>
  <c r="P57" i="28"/>
  <c r="AA191" i="22"/>
  <c r="AA131" i="22"/>
  <c r="AA93" i="5"/>
  <c r="R98" i="27"/>
  <c r="R98" i="22"/>
  <c r="M6" i="28"/>
  <c r="M8" i="28"/>
  <c r="M10" i="28"/>
  <c r="AA55" i="28"/>
  <c r="P57" i="5"/>
  <c r="R58" i="5"/>
  <c r="R98" i="5"/>
  <c r="M10" i="22"/>
  <c r="M6" i="5"/>
  <c r="M7" i="22"/>
  <c r="M8" i="22"/>
  <c r="M9" i="22"/>
  <c r="AA51" i="5"/>
  <c r="AA54" i="5"/>
  <c r="R58" i="27"/>
  <c r="R58" i="22"/>
  <c r="AA53" i="5"/>
  <c r="M9" i="27"/>
  <c r="P97" i="5"/>
  <c r="M6" i="27"/>
  <c r="M8" i="27"/>
  <c r="M10" i="27"/>
  <c r="P57" i="22"/>
  <c r="AA52" i="5"/>
  <c r="AA55" i="5"/>
  <c r="AA59" i="5"/>
  <c r="M7" i="5"/>
  <c r="M8" i="5"/>
  <c r="M9" i="5"/>
  <c r="M10" i="5"/>
  <c r="P57" i="27"/>
  <c r="P97" i="22"/>
  <c r="Z87" i="5"/>
  <c r="Z107" i="5"/>
  <c r="AA112" i="5"/>
  <c r="AA119" i="5"/>
  <c r="AA95" i="5"/>
  <c r="AA75" i="22"/>
  <c r="Z47" i="22"/>
  <c r="AA73" i="22"/>
  <c r="AA75" i="5"/>
  <c r="AA73" i="5"/>
  <c r="AA72" i="5"/>
  <c r="AA54" i="28"/>
  <c r="AA91" i="22"/>
  <c r="AA90" i="22"/>
  <c r="AA98" i="22"/>
  <c r="AB90" i="22"/>
  <c r="AA95" i="22"/>
  <c r="Z87" i="22"/>
  <c r="AA94" i="22"/>
  <c r="AA93" i="22"/>
  <c r="Z27" i="22"/>
  <c r="AA51" i="28"/>
  <c r="AA53" i="28"/>
  <c r="AA50" i="28"/>
  <c r="AA58" i="28"/>
  <c r="AB50" i="28"/>
  <c r="AC50" i="28"/>
  <c r="AD50" i="28"/>
  <c r="Z47" i="28"/>
  <c r="Z127" i="28"/>
  <c r="AA133" i="28"/>
  <c r="AA134" i="28"/>
  <c r="AA135" i="28"/>
  <c r="W56" i="22"/>
  <c r="W56" i="27"/>
  <c r="W56" i="28"/>
  <c r="W56" i="5"/>
  <c r="C26" i="34"/>
  <c r="AI26" i="34"/>
  <c r="D26" i="34"/>
  <c r="AJ40" i="34"/>
  <c r="AI40" i="34"/>
  <c r="AA238" i="27"/>
  <c r="AB230" i="27"/>
  <c r="AA79" i="5"/>
  <c r="AA99" i="5"/>
  <c r="AA239" i="5"/>
  <c r="AA35" i="22"/>
  <c r="AA39" i="22"/>
  <c r="AA74" i="22"/>
  <c r="AA79" i="22"/>
  <c r="AA138" i="22"/>
  <c r="AA59" i="28"/>
  <c r="AA239" i="27"/>
  <c r="AA178" i="22"/>
  <c r="AA179" i="22"/>
  <c r="AB171" i="22"/>
  <c r="BO26" i="34"/>
  <c r="BP26" i="34"/>
  <c r="BO40" i="34"/>
  <c r="BP40" i="34"/>
  <c r="AA78" i="5"/>
  <c r="AH26" i="34"/>
  <c r="AA51" i="27"/>
  <c r="AA53" i="27"/>
  <c r="Z47" i="27"/>
  <c r="Z26" i="34"/>
  <c r="AB71" i="22"/>
  <c r="M460" i="36"/>
  <c r="M479" i="36"/>
  <c r="P96" i="22"/>
  <c r="Q98" i="22"/>
  <c r="S216" i="27"/>
  <c r="AJ26" i="34"/>
  <c r="AA192" i="5"/>
  <c r="AA199" i="5"/>
  <c r="A79" i="24"/>
  <c r="A63" i="29"/>
  <c r="A47" i="29"/>
  <c r="A39" i="29"/>
  <c r="A31" i="29"/>
  <c r="A23" i="29"/>
  <c r="AA175" i="27"/>
  <c r="AA171" i="27"/>
  <c r="AA171" i="5"/>
  <c r="T6" i="22"/>
  <c r="AA111" i="22"/>
  <c r="Y51" i="22"/>
  <c r="N479" i="36"/>
  <c r="R218" i="22"/>
  <c r="Y176" i="28"/>
  <c r="N829" i="36"/>
  <c r="A24" i="12"/>
  <c r="A40" i="12"/>
  <c r="A48" i="12"/>
  <c r="A64" i="24"/>
  <c r="AA71" i="22"/>
  <c r="AA174" i="27"/>
  <c r="Z211" i="22"/>
  <c r="Y31" i="22"/>
  <c r="P157" i="22"/>
  <c r="R157" i="22"/>
  <c r="R238" i="22"/>
  <c r="Y136" i="28"/>
  <c r="N791" i="36"/>
  <c r="Q136" i="27"/>
  <c r="Y216" i="27"/>
  <c r="N411" i="36"/>
  <c r="M346" i="36"/>
  <c r="Y151" i="27"/>
  <c r="N346" i="36"/>
  <c r="R257" i="22"/>
  <c r="P257" i="22"/>
  <c r="U196" i="22"/>
  <c r="Q198" i="22"/>
  <c r="Q197" i="22"/>
  <c r="Q196" i="22"/>
  <c r="P176" i="22"/>
  <c r="S156" i="28"/>
  <c r="M6" i="22"/>
  <c r="A32" i="12"/>
  <c r="A48" i="24"/>
  <c r="A24" i="30"/>
  <c r="A88" i="29"/>
  <c r="I215" i="5"/>
  <c r="AA211" i="5"/>
  <c r="N6" i="5"/>
  <c r="P6" i="27"/>
  <c r="E23" i="28"/>
  <c r="A64" i="30"/>
  <c r="A48" i="30"/>
  <c r="A32" i="30"/>
  <c r="A71" i="24"/>
  <c r="A79" i="29"/>
  <c r="AA173" i="27"/>
  <c r="AA151" i="22"/>
  <c r="Z251" i="27"/>
  <c r="AB210" i="22"/>
  <c r="AC210" i="22"/>
  <c r="AD210" i="22"/>
  <c r="AA215" i="22"/>
  <c r="N6" i="22"/>
  <c r="Z190" i="22"/>
  <c r="P7" i="28"/>
  <c r="N6" i="28"/>
  <c r="Q6" i="27"/>
  <c r="R76" i="22"/>
  <c r="Q10" i="27"/>
  <c r="T156" i="28"/>
  <c r="S196" i="28"/>
  <c r="I235" i="28"/>
  <c r="Q9" i="5"/>
  <c r="R216" i="28"/>
  <c r="P256" i="22"/>
  <c r="S196" i="5"/>
  <c r="M574" i="36"/>
  <c r="Q156" i="28"/>
  <c r="S196" i="27"/>
  <c r="Y71" i="22"/>
  <c r="N498" i="36"/>
  <c r="Q9" i="27"/>
  <c r="R117" i="22"/>
  <c r="AA150" i="22"/>
  <c r="AA158" i="22"/>
  <c r="R176" i="28"/>
  <c r="T176" i="28"/>
  <c r="R177" i="28"/>
  <c r="R176" i="27"/>
  <c r="Q118" i="27"/>
  <c r="Q178" i="27"/>
  <c r="Q198" i="27"/>
  <c r="Q218" i="5"/>
  <c r="Q258" i="22"/>
  <c r="K115" i="28"/>
  <c r="K155" i="28"/>
  <c r="K195" i="28"/>
  <c r="Y91" i="27"/>
  <c r="N289" i="36"/>
  <c r="Q10" i="28"/>
  <c r="R97" i="5"/>
  <c r="R97" i="22"/>
  <c r="R57" i="27"/>
  <c r="R76" i="28"/>
  <c r="P117" i="22"/>
  <c r="AA170" i="27"/>
  <c r="AA178" i="27"/>
  <c r="AB170" i="27"/>
  <c r="AC170" i="27"/>
  <c r="AD170" i="27"/>
  <c r="R236" i="27"/>
  <c r="T236" i="27"/>
  <c r="R136" i="28"/>
  <c r="T136" i="28"/>
  <c r="R136" i="22"/>
  <c r="T136" i="22"/>
  <c r="AA132" i="22"/>
  <c r="AA139" i="22"/>
  <c r="AB131" i="22"/>
  <c r="R177" i="5"/>
  <c r="AA212" i="22"/>
  <c r="AA219" i="22"/>
  <c r="R257" i="5"/>
  <c r="R258" i="28"/>
  <c r="Q138" i="27"/>
  <c r="Q158" i="5"/>
  <c r="R257" i="28"/>
  <c r="Q56" i="22"/>
  <c r="W216" i="27"/>
  <c r="R38" i="28"/>
  <c r="P36" i="28"/>
  <c r="K35" i="22"/>
  <c r="Q138" i="28"/>
  <c r="Q158" i="28"/>
  <c r="Q178" i="22"/>
  <c r="Q257" i="27"/>
  <c r="U76" i="27"/>
  <c r="M563" i="36"/>
  <c r="U96" i="22"/>
  <c r="U56" i="28"/>
  <c r="K155" i="5"/>
  <c r="K235" i="5"/>
  <c r="K75" i="27"/>
  <c r="K115" i="27"/>
  <c r="K255" i="22"/>
  <c r="K95" i="28"/>
  <c r="T256" i="28"/>
  <c r="R256" i="22"/>
  <c r="R258" i="22"/>
  <c r="T56" i="28"/>
  <c r="T56" i="22"/>
  <c r="AA30" i="22"/>
  <c r="AA38" i="22"/>
  <c r="AB30" i="22"/>
  <c r="O9" i="5"/>
  <c r="P76" i="22"/>
  <c r="Q98" i="28"/>
  <c r="Q118" i="22"/>
  <c r="Q178" i="28"/>
  <c r="Q218" i="28"/>
  <c r="Q218" i="27"/>
  <c r="Q258" i="28"/>
  <c r="K55" i="28"/>
  <c r="Q76" i="27"/>
  <c r="AB171" i="27"/>
  <c r="R8" i="28"/>
  <c r="U216" i="28"/>
  <c r="K135" i="5"/>
  <c r="K255" i="5"/>
  <c r="K235" i="27"/>
  <c r="K75" i="22"/>
  <c r="K215" i="28"/>
  <c r="K255" i="28"/>
  <c r="R9" i="22"/>
  <c r="AH230" i="28"/>
  <c r="U96" i="28"/>
  <c r="K215" i="27"/>
  <c r="A252" i="27"/>
  <c r="A104" i="29"/>
  <c r="A96" i="29"/>
  <c r="M365" i="36"/>
  <c r="Z171" i="27"/>
  <c r="D23" i="27"/>
  <c r="E23" i="27"/>
  <c r="A231" i="22"/>
  <c r="A87" i="24"/>
  <c r="D23" i="22"/>
  <c r="E23" i="22"/>
  <c r="L39" i="34"/>
  <c r="Q6" i="22"/>
  <c r="Q6" i="28"/>
  <c r="H462" i="36"/>
  <c r="H690" i="36"/>
  <c r="Z36" i="28"/>
  <c r="B136" i="34"/>
  <c r="X216" i="27"/>
  <c r="G25" i="34"/>
  <c r="Y71" i="27"/>
  <c r="N270" i="36"/>
  <c r="T76" i="22"/>
  <c r="T116" i="28"/>
  <c r="R158" i="22"/>
  <c r="P237" i="22"/>
  <c r="R96" i="5"/>
  <c r="R96" i="27"/>
  <c r="T96" i="22"/>
  <c r="P137" i="28"/>
  <c r="R136" i="27"/>
  <c r="P217" i="28"/>
  <c r="P217" i="22"/>
  <c r="T216" i="27"/>
  <c r="M631" i="36"/>
  <c r="B26" i="34"/>
  <c r="AD26" i="34"/>
  <c r="V40" i="34"/>
  <c r="T26" i="34"/>
  <c r="L26" i="34"/>
  <c r="G26" i="34"/>
  <c r="Q10" i="22"/>
  <c r="T76" i="28"/>
  <c r="T116" i="22"/>
  <c r="T116" i="27"/>
  <c r="T156" i="27"/>
  <c r="T196" i="28"/>
  <c r="R237" i="22"/>
  <c r="T96" i="28"/>
  <c r="R137" i="28"/>
  <c r="T176" i="22"/>
  <c r="R217" i="28"/>
  <c r="T256" i="27"/>
  <c r="Y92" i="27"/>
  <c r="X96" i="27"/>
  <c r="O25" i="34"/>
  <c r="AC39" i="34"/>
  <c r="R36" i="28"/>
  <c r="R36" i="22"/>
  <c r="Q9" i="22"/>
  <c r="R116" i="22"/>
  <c r="T196" i="27"/>
  <c r="T236" i="28"/>
  <c r="T236" i="22"/>
  <c r="R96" i="22"/>
  <c r="T96" i="5"/>
  <c r="T216" i="22"/>
  <c r="R217" i="22"/>
  <c r="AA212" i="27"/>
  <c r="AA219" i="27"/>
  <c r="AB211" i="27"/>
  <c r="AC211" i="27"/>
  <c r="AD211" i="27"/>
  <c r="T256" i="22"/>
  <c r="R256" i="27"/>
  <c r="AF50" i="5"/>
  <c r="AE50" i="5"/>
  <c r="AF70" i="5"/>
  <c r="AL70" i="5"/>
  <c r="AK70" i="5"/>
  <c r="AE70" i="5"/>
  <c r="AM70" i="5"/>
  <c r="AK90" i="5"/>
  <c r="AL90" i="5"/>
  <c r="AF90" i="5"/>
  <c r="AE90" i="5"/>
  <c r="AK110" i="5"/>
  <c r="AJ110" i="5"/>
  <c r="AI110" i="5"/>
  <c r="AO110" i="5"/>
  <c r="AF110" i="5"/>
  <c r="AE110" i="5"/>
  <c r="AL110" i="5"/>
  <c r="AL130" i="5"/>
  <c r="AK130" i="5"/>
  <c r="AF130" i="5"/>
  <c r="AE130" i="5"/>
  <c r="AL150" i="5"/>
  <c r="AK150" i="5"/>
  <c r="AJ150" i="5"/>
  <c r="AF150" i="5"/>
  <c r="AI150" i="5"/>
  <c r="AE150" i="5"/>
  <c r="AM150" i="5"/>
  <c r="AI170" i="5"/>
  <c r="AE170" i="5"/>
  <c r="AL170" i="5"/>
  <c r="AK170" i="5"/>
  <c r="AJ170" i="5"/>
  <c r="AF170" i="5"/>
  <c r="AI190" i="5"/>
  <c r="AE190" i="5"/>
  <c r="AL190" i="5"/>
  <c r="AK190" i="5"/>
  <c r="AJ190" i="5"/>
  <c r="AO190" i="5"/>
  <c r="AF190" i="5"/>
  <c r="AI210" i="5"/>
  <c r="AE210" i="5"/>
  <c r="AL210" i="5"/>
  <c r="AK210" i="5"/>
  <c r="AJ210" i="5"/>
  <c r="AF210" i="5"/>
  <c r="AI230" i="5"/>
  <c r="AE230" i="5"/>
  <c r="AL230" i="5"/>
  <c r="AK230" i="5"/>
  <c r="AJ230" i="5"/>
  <c r="AF230" i="5"/>
  <c r="AJ250" i="5"/>
  <c r="AF250" i="5"/>
  <c r="AI250" i="5"/>
  <c r="AO250" i="5"/>
  <c r="AE250" i="5"/>
  <c r="AL250" i="5"/>
  <c r="AK250" i="5"/>
  <c r="Q5" i="27"/>
  <c r="AK170" i="27"/>
  <c r="AG170" i="27"/>
  <c r="AJ170" i="27"/>
  <c r="AF170" i="27"/>
  <c r="AI170" i="27"/>
  <c r="AE170" i="27"/>
  <c r="AL170" i="27"/>
  <c r="AH170" i="27"/>
  <c r="AJ90" i="27"/>
  <c r="AF90" i="27"/>
  <c r="AI90" i="27"/>
  <c r="AO90" i="27"/>
  <c r="AE90" i="27"/>
  <c r="AL90" i="27"/>
  <c r="AH90" i="27"/>
  <c r="AK90" i="27"/>
  <c r="AP90" i="27"/>
  <c r="AG90" i="27"/>
  <c r="Q8" i="27"/>
  <c r="AJ230" i="22"/>
  <c r="AF230" i="22"/>
  <c r="AI230" i="22"/>
  <c r="AE230" i="22"/>
  <c r="AL230" i="22"/>
  <c r="AH230" i="22"/>
  <c r="AK230" i="22"/>
  <c r="AG230" i="22"/>
  <c r="AK150" i="22"/>
  <c r="AG150" i="22"/>
  <c r="AJ150" i="22"/>
  <c r="AF150" i="22"/>
  <c r="AI150" i="22"/>
  <c r="AE150" i="22"/>
  <c r="AL150" i="22"/>
  <c r="AH150" i="22"/>
  <c r="AK70" i="22"/>
  <c r="AJ70" i="22"/>
  <c r="AF70" i="22"/>
  <c r="AI70" i="22"/>
  <c r="AE70" i="22"/>
  <c r="AL70" i="22"/>
  <c r="Q8" i="22"/>
  <c r="AL210" i="28"/>
  <c r="AH210" i="28"/>
  <c r="AK210" i="28"/>
  <c r="AG210" i="28"/>
  <c r="AJ210" i="28"/>
  <c r="AF210" i="28"/>
  <c r="AI210" i="28"/>
  <c r="AE210" i="28"/>
  <c r="AK130" i="28"/>
  <c r="AJ130" i="28"/>
  <c r="AF130" i="28"/>
  <c r="AI130" i="28"/>
  <c r="AE130" i="28"/>
  <c r="AL130" i="28"/>
  <c r="AI50" i="28"/>
  <c r="AE50" i="28"/>
  <c r="AL50" i="28"/>
  <c r="AH50" i="28"/>
  <c r="AK50" i="28"/>
  <c r="AG50" i="28"/>
  <c r="AJ50" i="28"/>
  <c r="AF50" i="28"/>
  <c r="Q5" i="22"/>
  <c r="AG3" i="27"/>
  <c r="AI30" i="27"/>
  <c r="AF30" i="27"/>
  <c r="AE30" i="27"/>
  <c r="AM30" i="27"/>
  <c r="AJ30" i="27"/>
  <c r="AH30" i="27"/>
  <c r="AG30" i="27"/>
  <c r="B23" i="27"/>
  <c r="C23" i="27"/>
  <c r="AB210" i="27"/>
  <c r="AI230" i="28"/>
  <c r="AE230" i="28"/>
  <c r="AF230" i="28"/>
  <c r="AM230" i="28"/>
  <c r="AL230" i="28"/>
  <c r="AK230" i="28"/>
  <c r="AG230" i="28"/>
  <c r="AN230" i="28"/>
  <c r="AJ230" i="28"/>
  <c r="AJ53" i="5"/>
  <c r="AI53" i="5"/>
  <c r="AL53" i="5"/>
  <c r="AF53" i="5"/>
  <c r="AK53" i="5"/>
  <c r="AE53" i="5"/>
  <c r="AM53" i="5"/>
  <c r="AH53" i="5"/>
  <c r="AG53" i="5"/>
  <c r="AN53" i="5"/>
  <c r="AL254" i="5"/>
  <c r="AK254" i="5"/>
  <c r="AJ254" i="5"/>
  <c r="AF254" i="5"/>
  <c r="AI254" i="5"/>
  <c r="AE254" i="5"/>
  <c r="AK214" i="5"/>
  <c r="AL214" i="5"/>
  <c r="AP214" i="5"/>
  <c r="AG214" i="5"/>
  <c r="AJ214" i="5"/>
  <c r="AF214" i="5"/>
  <c r="AI214" i="5"/>
  <c r="AO214" i="5"/>
  <c r="AE214" i="5"/>
  <c r="AH214" i="5"/>
  <c r="AK174" i="5"/>
  <c r="AL174" i="5"/>
  <c r="AP174" i="5"/>
  <c r="AG174" i="5"/>
  <c r="AJ174" i="5"/>
  <c r="AF174" i="5"/>
  <c r="AI174" i="5"/>
  <c r="AO174" i="5"/>
  <c r="AE174" i="5"/>
  <c r="AH174" i="5"/>
  <c r="AK133" i="5"/>
  <c r="AL133" i="5"/>
  <c r="AP133" i="5"/>
  <c r="AG133" i="5"/>
  <c r="AJ133" i="5"/>
  <c r="AF133" i="5"/>
  <c r="AI133" i="5"/>
  <c r="AE133" i="5"/>
  <c r="AH133" i="5"/>
  <c r="AI114" i="5"/>
  <c r="AE114" i="5"/>
  <c r="AL114" i="5"/>
  <c r="AK114" i="5"/>
  <c r="AJ114" i="5"/>
  <c r="AF114" i="5"/>
  <c r="AL74" i="5"/>
  <c r="AJ74" i="5"/>
  <c r="AE74" i="5"/>
  <c r="AI74" i="5"/>
  <c r="AK74" i="5"/>
  <c r="AF74" i="5"/>
  <c r="AI254" i="27"/>
  <c r="AJ254" i="27"/>
  <c r="AO254" i="27"/>
  <c r="AE254" i="27"/>
  <c r="AL254" i="27"/>
  <c r="AH254" i="27"/>
  <c r="AK254" i="27"/>
  <c r="AP254" i="27"/>
  <c r="AG254" i="27"/>
  <c r="AF254" i="27"/>
  <c r="AK233" i="27"/>
  <c r="AG233" i="27"/>
  <c r="AJ233" i="27"/>
  <c r="AF233" i="27"/>
  <c r="AI233" i="27"/>
  <c r="AO233" i="27"/>
  <c r="AE233" i="27"/>
  <c r="AL233" i="27"/>
  <c r="AH233" i="27"/>
  <c r="AJ174" i="27"/>
  <c r="AF174" i="27"/>
  <c r="AI174" i="27"/>
  <c r="AE174" i="27"/>
  <c r="AL174" i="27"/>
  <c r="AH174" i="27"/>
  <c r="AK174" i="27"/>
  <c r="AG174" i="27"/>
  <c r="AL153" i="27"/>
  <c r="AK153" i="27"/>
  <c r="AP153" i="27"/>
  <c r="AH153" i="27"/>
  <c r="AG153" i="27"/>
  <c r="AJ153" i="27"/>
  <c r="AF153" i="27"/>
  <c r="AI153" i="27"/>
  <c r="AE153" i="27"/>
  <c r="AI94" i="27"/>
  <c r="AJ94" i="27"/>
  <c r="AO94" i="27"/>
  <c r="AE94" i="27"/>
  <c r="AL94" i="27"/>
  <c r="AH94" i="27"/>
  <c r="AK94" i="27"/>
  <c r="AP94" i="27"/>
  <c r="AG94" i="27"/>
  <c r="AF94" i="27"/>
  <c r="AL73" i="27"/>
  <c r="AH73" i="27"/>
  <c r="AK73" i="27"/>
  <c r="AG73" i="27"/>
  <c r="AJ73" i="27"/>
  <c r="AF73" i="27"/>
  <c r="AI73" i="27"/>
  <c r="AE73" i="27"/>
  <c r="AM73" i="27"/>
  <c r="AJ254" i="22"/>
  <c r="AF254" i="22"/>
  <c r="AI254" i="22"/>
  <c r="AO254" i="22"/>
  <c r="AG254" i="22"/>
  <c r="AH254" i="22"/>
  <c r="AN254" i="22"/>
  <c r="AR254" i="22"/>
  <c r="AE254" i="22"/>
  <c r="AM254" i="22"/>
  <c r="AL173" i="22"/>
  <c r="AH173" i="22"/>
  <c r="AK173" i="22"/>
  <c r="AP173" i="22"/>
  <c r="AG173" i="22"/>
  <c r="AN173" i="22"/>
  <c r="AQ173" i="22"/>
  <c r="AJ173" i="22"/>
  <c r="AF173" i="22"/>
  <c r="AI173" i="22"/>
  <c r="AE173" i="22"/>
  <c r="AM173" i="22"/>
  <c r="AK134" i="22"/>
  <c r="AG134" i="22"/>
  <c r="AJ134" i="22"/>
  <c r="AF134" i="22"/>
  <c r="AI134" i="22"/>
  <c r="AE134" i="22"/>
  <c r="AL134" i="22"/>
  <c r="AH134" i="22"/>
  <c r="AB111" i="22"/>
  <c r="AL114" i="22"/>
  <c r="AK114" i="22"/>
  <c r="AJ114" i="22"/>
  <c r="AF114" i="22"/>
  <c r="AI114" i="22"/>
  <c r="AE114" i="22"/>
  <c r="AI74" i="22"/>
  <c r="AE74" i="22"/>
  <c r="AL74" i="22"/>
  <c r="AH74" i="22"/>
  <c r="AK74" i="22"/>
  <c r="AG74" i="22"/>
  <c r="AJ74" i="22"/>
  <c r="AF74" i="22"/>
  <c r="Q7" i="28"/>
  <c r="AG5" i="28"/>
  <c r="AJ33" i="28"/>
  <c r="AF33" i="28"/>
  <c r="AI33" i="28"/>
  <c r="AE33" i="28"/>
  <c r="AL33" i="28"/>
  <c r="AH33" i="28"/>
  <c r="AK33" i="28"/>
  <c r="AG33" i="28"/>
  <c r="AL233" i="28"/>
  <c r="AH233" i="28"/>
  <c r="AK233" i="28"/>
  <c r="AG233" i="28"/>
  <c r="AJ233" i="28"/>
  <c r="AF233" i="28"/>
  <c r="AI233" i="28"/>
  <c r="AE233" i="28"/>
  <c r="AI153" i="28"/>
  <c r="AE153" i="28"/>
  <c r="AL153" i="28"/>
  <c r="AK153" i="28"/>
  <c r="AG153" i="28"/>
  <c r="AJ153" i="28"/>
  <c r="AF153" i="28"/>
  <c r="AH114" i="28"/>
  <c r="AG114" i="28"/>
  <c r="AJ114" i="28"/>
  <c r="AF114" i="28"/>
  <c r="AI114" i="28"/>
  <c r="AE114" i="28"/>
  <c r="AL74" i="28"/>
  <c r="AH74" i="28"/>
  <c r="AK74" i="28"/>
  <c r="AG74" i="28"/>
  <c r="AJ74" i="28"/>
  <c r="AF74" i="28"/>
  <c r="AI74" i="28"/>
  <c r="AE74" i="28"/>
  <c r="J9" i="28"/>
  <c r="O6" i="28"/>
  <c r="O10" i="28"/>
  <c r="O8" i="28"/>
  <c r="P37" i="22"/>
  <c r="O5" i="22"/>
  <c r="O9" i="22"/>
  <c r="Q38" i="22"/>
  <c r="O7" i="22"/>
  <c r="O8" i="27"/>
  <c r="I35" i="5"/>
  <c r="Q78" i="22"/>
  <c r="Q97" i="27"/>
  <c r="AI190" i="27"/>
  <c r="AE190" i="27"/>
  <c r="AL190" i="27"/>
  <c r="AK190" i="27"/>
  <c r="AJ190" i="27"/>
  <c r="AF190" i="27"/>
  <c r="AL110" i="27"/>
  <c r="AK110" i="27"/>
  <c r="AJ110" i="27"/>
  <c r="AF110" i="27"/>
  <c r="AI110" i="27"/>
  <c r="AE110" i="27"/>
  <c r="AL250" i="22"/>
  <c r="AH250" i="22"/>
  <c r="AK250" i="22"/>
  <c r="AG250" i="22"/>
  <c r="AJ250" i="22"/>
  <c r="AF250" i="22"/>
  <c r="AI250" i="22"/>
  <c r="AE250" i="22"/>
  <c r="AI170" i="22"/>
  <c r="AE170" i="22"/>
  <c r="AL170" i="22"/>
  <c r="AK170" i="22"/>
  <c r="AJ170" i="22"/>
  <c r="AF170" i="22"/>
  <c r="AH90" i="22"/>
  <c r="AK90" i="22"/>
  <c r="AG90" i="22"/>
  <c r="AJ90" i="22"/>
  <c r="AF90" i="22"/>
  <c r="AI90" i="22"/>
  <c r="AE90" i="22"/>
  <c r="AK250" i="28"/>
  <c r="AJ250" i="28"/>
  <c r="AF250" i="28"/>
  <c r="AI250" i="28"/>
  <c r="AE250" i="28"/>
  <c r="AL250" i="28"/>
  <c r="AJ150" i="28"/>
  <c r="AI150" i="28"/>
  <c r="AO150" i="28"/>
  <c r="AF150" i="28"/>
  <c r="AE150" i="28"/>
  <c r="AM150" i="28"/>
  <c r="AL150" i="28"/>
  <c r="AH150" i="28"/>
  <c r="AK150" i="28"/>
  <c r="AG150" i="28"/>
  <c r="AN150" i="28"/>
  <c r="AJ70" i="28"/>
  <c r="AI70" i="28"/>
  <c r="AO70" i="28"/>
  <c r="AF70" i="28"/>
  <c r="AE70" i="28"/>
  <c r="AM70" i="28"/>
  <c r="AL70" i="28"/>
  <c r="AH70" i="28"/>
  <c r="AK70" i="28"/>
  <c r="AG70" i="28"/>
  <c r="AN70" i="28"/>
  <c r="Q8" i="28"/>
  <c r="C23" i="22"/>
  <c r="B23" i="28"/>
  <c r="C23" i="28"/>
  <c r="AJ250" i="27"/>
  <c r="AF250" i="27"/>
  <c r="AI250" i="27"/>
  <c r="AO250" i="27"/>
  <c r="AE250" i="27"/>
  <c r="AM250" i="27"/>
  <c r="AL250" i="27"/>
  <c r="AK250" i="27"/>
  <c r="AP250" i="27"/>
  <c r="AI253" i="5"/>
  <c r="AE253" i="5"/>
  <c r="AL253" i="5"/>
  <c r="AK253" i="5"/>
  <c r="AJ253" i="5"/>
  <c r="AF253" i="5"/>
  <c r="AL213" i="5"/>
  <c r="AH213" i="5"/>
  <c r="AK213" i="5"/>
  <c r="AP213" i="5"/>
  <c r="AG213" i="5"/>
  <c r="AJ213" i="5"/>
  <c r="AF213" i="5"/>
  <c r="AI213" i="5"/>
  <c r="AE213" i="5"/>
  <c r="AL173" i="5"/>
  <c r="AK173" i="5"/>
  <c r="AJ173" i="5"/>
  <c r="AF173" i="5"/>
  <c r="AI173" i="5"/>
  <c r="AE173" i="5"/>
  <c r="AM173" i="5"/>
  <c r="AJ154" i="5"/>
  <c r="AF154" i="5"/>
  <c r="AI154" i="5"/>
  <c r="AE154" i="5"/>
  <c r="AM154" i="5"/>
  <c r="AL154" i="5"/>
  <c r="AH154" i="5"/>
  <c r="AK154" i="5"/>
  <c r="AG154" i="5"/>
  <c r="AJ113" i="5"/>
  <c r="AF113" i="5"/>
  <c r="AI113" i="5"/>
  <c r="AE113" i="5"/>
  <c r="AM113" i="5"/>
  <c r="AL113" i="5"/>
  <c r="AK113" i="5"/>
  <c r="AI73" i="5"/>
  <c r="AE73" i="5"/>
  <c r="AL73" i="5"/>
  <c r="AK73" i="5"/>
  <c r="AF73" i="5"/>
  <c r="AJ73" i="5"/>
  <c r="AE54" i="27"/>
  <c r="AJ54" i="27"/>
  <c r="AI54" i="27"/>
  <c r="AO54" i="27"/>
  <c r="AF54" i="27"/>
  <c r="AK54" i="27"/>
  <c r="AG54" i="27"/>
  <c r="AH54" i="27"/>
  <c r="AG6" i="27"/>
  <c r="AJ34" i="27"/>
  <c r="AI34" i="27"/>
  <c r="AG34" i="27"/>
  <c r="AF34" i="27"/>
  <c r="AH34" i="27"/>
  <c r="AE34" i="27"/>
  <c r="AI253" i="27"/>
  <c r="AE253" i="27"/>
  <c r="AL253" i="27"/>
  <c r="AK253" i="27"/>
  <c r="AP253" i="27"/>
  <c r="AH253" i="27"/>
  <c r="AG253" i="27"/>
  <c r="AJ253" i="27"/>
  <c r="AF253" i="27"/>
  <c r="AL194" i="27"/>
  <c r="AH194" i="27"/>
  <c r="AK194" i="27"/>
  <c r="AP194" i="27"/>
  <c r="AG194" i="27"/>
  <c r="AJ194" i="27"/>
  <c r="AF194" i="27"/>
  <c r="AI194" i="27"/>
  <c r="AO194" i="27"/>
  <c r="AE194" i="27"/>
  <c r="AJ173" i="27"/>
  <c r="AF173" i="27"/>
  <c r="AI173" i="27"/>
  <c r="AO173" i="27"/>
  <c r="AE173" i="27"/>
  <c r="AL173" i="27"/>
  <c r="AK173" i="27"/>
  <c r="AK114" i="27"/>
  <c r="AG114" i="27"/>
  <c r="AJ114" i="27"/>
  <c r="AF114" i="27"/>
  <c r="AI114" i="27"/>
  <c r="AE114" i="27"/>
  <c r="AL114" i="27"/>
  <c r="AH114" i="27"/>
  <c r="AI93" i="27"/>
  <c r="AE93" i="27"/>
  <c r="AL93" i="27"/>
  <c r="AH93" i="27"/>
  <c r="AK93" i="27"/>
  <c r="AG93" i="27"/>
  <c r="AJ93" i="27"/>
  <c r="AF93" i="27"/>
  <c r="AK253" i="22"/>
  <c r="AG253" i="22"/>
  <c r="AJ253" i="22"/>
  <c r="AF253" i="22"/>
  <c r="AI253" i="22"/>
  <c r="AE253" i="22"/>
  <c r="AL253" i="22"/>
  <c r="AH253" i="22"/>
  <c r="AJ214" i="22"/>
  <c r="AF214" i="22"/>
  <c r="AI214" i="22"/>
  <c r="AE214" i="22"/>
  <c r="AL214" i="22"/>
  <c r="AH214" i="22"/>
  <c r="AK214" i="22"/>
  <c r="AG214" i="22"/>
  <c r="AI194" i="22"/>
  <c r="AE194" i="22"/>
  <c r="AL194" i="22"/>
  <c r="AK194" i="22"/>
  <c r="AJ194" i="22"/>
  <c r="AF194" i="22"/>
  <c r="AI154" i="22"/>
  <c r="AE154" i="22"/>
  <c r="AF154" i="22"/>
  <c r="AM154" i="22"/>
  <c r="AL154" i="22"/>
  <c r="AK154" i="22"/>
  <c r="AP154" i="22"/>
  <c r="AH154" i="22"/>
  <c r="AG154" i="22"/>
  <c r="AN154" i="22"/>
  <c r="AJ154" i="22"/>
  <c r="AL133" i="22"/>
  <c r="AH133" i="22"/>
  <c r="AK133" i="22"/>
  <c r="AP133" i="22"/>
  <c r="AG133" i="22"/>
  <c r="AJ133" i="22"/>
  <c r="AF133" i="22"/>
  <c r="AI133" i="22"/>
  <c r="AE133" i="22"/>
  <c r="AI113" i="22"/>
  <c r="AE113" i="22"/>
  <c r="AF113" i="22"/>
  <c r="AM113" i="22"/>
  <c r="AL113" i="22"/>
  <c r="AH113" i="22"/>
  <c r="AK113" i="22"/>
  <c r="AG113" i="22"/>
  <c r="AN113" i="22"/>
  <c r="AJ113" i="22"/>
  <c r="AJ73" i="22"/>
  <c r="AF73" i="22"/>
  <c r="AI73" i="22"/>
  <c r="AE73" i="22"/>
  <c r="AL73" i="22"/>
  <c r="AH73" i="22"/>
  <c r="AK73" i="22"/>
  <c r="AP73" i="22"/>
  <c r="AG73" i="22"/>
  <c r="AI254" i="28"/>
  <c r="AE254" i="28"/>
  <c r="AL254" i="28"/>
  <c r="AK254" i="28"/>
  <c r="AJ254" i="28"/>
  <c r="AF254" i="28"/>
  <c r="AH194" i="28"/>
  <c r="AG194" i="28"/>
  <c r="AJ194" i="28"/>
  <c r="AF194" i="28"/>
  <c r="AI194" i="28"/>
  <c r="AE194" i="28"/>
  <c r="AJ174" i="28"/>
  <c r="AF174" i="28"/>
  <c r="AI174" i="28"/>
  <c r="AE174" i="28"/>
  <c r="AL174" i="28"/>
  <c r="AK174" i="28"/>
  <c r="AL113" i="28"/>
  <c r="AK113" i="28"/>
  <c r="AG113" i="28"/>
  <c r="AJ113" i="28"/>
  <c r="AF113" i="28"/>
  <c r="AI113" i="28"/>
  <c r="AO113" i="28"/>
  <c r="AE113" i="28"/>
  <c r="AM113" i="28"/>
  <c r="AI73" i="28"/>
  <c r="AJ73" i="28"/>
  <c r="AO73" i="28"/>
  <c r="AE73" i="28"/>
  <c r="AF73" i="28"/>
  <c r="AM73" i="28"/>
  <c r="AL73" i="28"/>
  <c r="AH73" i="28"/>
  <c r="AK73" i="28"/>
  <c r="AG73" i="28"/>
  <c r="AN73" i="28"/>
  <c r="AG3" i="28"/>
  <c r="AK30" i="28"/>
  <c r="AL30" i="28"/>
  <c r="AP30" i="28"/>
  <c r="AG30" i="28"/>
  <c r="AJ30" i="28"/>
  <c r="AF30" i="28"/>
  <c r="AI30" i="28"/>
  <c r="AO30" i="28"/>
  <c r="AE30" i="28"/>
  <c r="AH30" i="28"/>
  <c r="K75" i="5"/>
  <c r="K95" i="27"/>
  <c r="K155" i="27"/>
  <c r="K255" i="27"/>
  <c r="K115" i="22"/>
  <c r="K215" i="22"/>
  <c r="I9" i="22"/>
  <c r="K75" i="28"/>
  <c r="K175" i="28"/>
  <c r="K235" i="28"/>
  <c r="O5" i="27"/>
  <c r="Q38" i="27"/>
  <c r="O7" i="27"/>
  <c r="AK210" i="27"/>
  <c r="AG210" i="27"/>
  <c r="AJ210" i="27"/>
  <c r="AF210" i="27"/>
  <c r="AI210" i="27"/>
  <c r="AO210" i="27"/>
  <c r="AE210" i="27"/>
  <c r="AL210" i="27"/>
  <c r="AH210" i="27"/>
  <c r="AJ130" i="27"/>
  <c r="AF130" i="27"/>
  <c r="AI130" i="27"/>
  <c r="AE130" i="27"/>
  <c r="AM130" i="27"/>
  <c r="AL130" i="27"/>
  <c r="AH130" i="27"/>
  <c r="AK130" i="27"/>
  <c r="AG130" i="27"/>
  <c r="AN130" i="27"/>
  <c r="AK50" i="27"/>
  <c r="AE50" i="27"/>
  <c r="AJ50" i="27"/>
  <c r="AI50" i="27"/>
  <c r="AL50" i="27"/>
  <c r="AF50" i="27"/>
  <c r="AG50" i="27"/>
  <c r="AH50" i="27"/>
  <c r="AK190" i="22"/>
  <c r="AL190" i="22"/>
  <c r="AP190" i="22"/>
  <c r="AG190" i="22"/>
  <c r="AJ190" i="22"/>
  <c r="AF190" i="22"/>
  <c r="AI190" i="22"/>
  <c r="AO190" i="22"/>
  <c r="AE190" i="22"/>
  <c r="AH190" i="22"/>
  <c r="AJ110" i="22"/>
  <c r="AF110" i="22"/>
  <c r="AI110" i="22"/>
  <c r="AE110" i="22"/>
  <c r="AM110" i="22"/>
  <c r="AL110" i="22"/>
  <c r="AK110" i="22"/>
  <c r="R177" i="22"/>
  <c r="AL170" i="28"/>
  <c r="AK170" i="28"/>
  <c r="AP170" i="28"/>
  <c r="AJ170" i="28"/>
  <c r="AF170" i="28"/>
  <c r="AI170" i="28"/>
  <c r="AE170" i="28"/>
  <c r="AK90" i="28"/>
  <c r="AJ90" i="28"/>
  <c r="AF90" i="28"/>
  <c r="AI90" i="28"/>
  <c r="AE90" i="28"/>
  <c r="AL90" i="28"/>
  <c r="AG3" i="22"/>
  <c r="AL30" i="22"/>
  <c r="AH30" i="22"/>
  <c r="AK30" i="22"/>
  <c r="AG30" i="22"/>
  <c r="AN30" i="22"/>
  <c r="AJ30" i="22"/>
  <c r="AF30" i="22"/>
  <c r="AI30" i="22"/>
  <c r="AE30" i="22"/>
  <c r="AM30" i="22"/>
  <c r="AG190" i="5"/>
  <c r="AG110" i="5"/>
  <c r="Y150" i="28"/>
  <c r="N801" i="36"/>
  <c r="BR25" i="34"/>
  <c r="AJ234" i="5"/>
  <c r="AF234" i="5"/>
  <c r="AI234" i="5"/>
  <c r="AO234" i="5"/>
  <c r="AE234" i="5"/>
  <c r="AK194" i="5"/>
  <c r="AJ194" i="5"/>
  <c r="AF194" i="5"/>
  <c r="AI194" i="5"/>
  <c r="AE194" i="5"/>
  <c r="AL194" i="5"/>
  <c r="AK153" i="5"/>
  <c r="AJ153" i="5"/>
  <c r="AF153" i="5"/>
  <c r="AI153" i="5"/>
  <c r="AE153" i="5"/>
  <c r="AM153" i="5"/>
  <c r="AL153" i="5"/>
  <c r="AI94" i="5"/>
  <c r="AE94" i="5"/>
  <c r="AF94" i="5"/>
  <c r="AM94" i="5"/>
  <c r="AL94" i="5"/>
  <c r="AH94" i="5"/>
  <c r="AK94" i="5"/>
  <c r="AG94" i="5"/>
  <c r="AN94" i="5"/>
  <c r="AJ94" i="5"/>
  <c r="Q7" i="27"/>
  <c r="AI53" i="27"/>
  <c r="AL53" i="27"/>
  <c r="AF53" i="27"/>
  <c r="AK53" i="27"/>
  <c r="AE53" i="27"/>
  <c r="AM53" i="27"/>
  <c r="AJ53" i="27"/>
  <c r="AH53" i="27"/>
  <c r="AG53" i="27"/>
  <c r="AG5" i="27"/>
  <c r="AF33" i="27"/>
  <c r="AE33" i="27"/>
  <c r="AJ33" i="27"/>
  <c r="AI33" i="27"/>
  <c r="AH33" i="27"/>
  <c r="AG33" i="27"/>
  <c r="AJ214" i="27"/>
  <c r="AF214" i="27"/>
  <c r="AI214" i="27"/>
  <c r="AE214" i="27"/>
  <c r="AL214" i="27"/>
  <c r="AH214" i="27"/>
  <c r="AK214" i="27"/>
  <c r="AG214" i="27"/>
  <c r="AL193" i="27"/>
  <c r="AH193" i="27"/>
  <c r="AK193" i="27"/>
  <c r="AG193" i="27"/>
  <c r="AJ193" i="27"/>
  <c r="AF193" i="27"/>
  <c r="AI193" i="27"/>
  <c r="AE193" i="27"/>
  <c r="AI134" i="27"/>
  <c r="AE134" i="27"/>
  <c r="AL134" i="27"/>
  <c r="AH134" i="27"/>
  <c r="AK134" i="27"/>
  <c r="AG134" i="27"/>
  <c r="AJ134" i="27"/>
  <c r="AF134" i="27"/>
  <c r="AL113" i="27"/>
  <c r="AH113" i="27"/>
  <c r="AK113" i="27"/>
  <c r="AG113" i="27"/>
  <c r="AJ113" i="27"/>
  <c r="AF113" i="27"/>
  <c r="AI113" i="27"/>
  <c r="AE113" i="27"/>
  <c r="S8" i="27"/>
  <c r="AJ54" i="22"/>
  <c r="AF54" i="22"/>
  <c r="AI54" i="22"/>
  <c r="AE54" i="22"/>
  <c r="AL54" i="22"/>
  <c r="AH54" i="22"/>
  <c r="AK54" i="22"/>
  <c r="AG54" i="22"/>
  <c r="AG6" i="22"/>
  <c r="AJ34" i="22"/>
  <c r="AF34" i="22"/>
  <c r="AI34" i="22"/>
  <c r="AE34" i="22"/>
  <c r="AH34" i="22"/>
  <c r="AG34" i="22"/>
  <c r="AL234" i="22"/>
  <c r="AH234" i="22"/>
  <c r="AK234" i="22"/>
  <c r="AG234" i="22"/>
  <c r="AJ234" i="22"/>
  <c r="AF234" i="22"/>
  <c r="AI234" i="22"/>
  <c r="AE234" i="22"/>
  <c r="AK213" i="22"/>
  <c r="AJ213" i="22"/>
  <c r="AF213" i="22"/>
  <c r="AI213" i="22"/>
  <c r="AE213" i="22"/>
  <c r="AL213" i="22"/>
  <c r="AH213" i="22"/>
  <c r="AG213" i="22"/>
  <c r="AJ193" i="22"/>
  <c r="AF193" i="22"/>
  <c r="AI193" i="22"/>
  <c r="AE193" i="22"/>
  <c r="AL193" i="22"/>
  <c r="AH193" i="22"/>
  <c r="AK193" i="22"/>
  <c r="AG193" i="22"/>
  <c r="AB151" i="22"/>
  <c r="AJ153" i="22"/>
  <c r="AF153" i="22"/>
  <c r="AI153" i="22"/>
  <c r="AE153" i="22"/>
  <c r="AL153" i="22"/>
  <c r="AK153" i="22"/>
  <c r="AG153" i="22"/>
  <c r="AJ94" i="22"/>
  <c r="AF94" i="22"/>
  <c r="AI94" i="22"/>
  <c r="AO94" i="22"/>
  <c r="AE94" i="22"/>
  <c r="AL94" i="22"/>
  <c r="AH94" i="22"/>
  <c r="AK94" i="22"/>
  <c r="AP94" i="22"/>
  <c r="AG94" i="22"/>
  <c r="AJ54" i="28"/>
  <c r="AF54" i="28"/>
  <c r="AI54" i="28"/>
  <c r="AO54" i="28"/>
  <c r="AE54" i="28"/>
  <c r="AL54" i="28"/>
  <c r="AH54" i="28"/>
  <c r="AK54" i="28"/>
  <c r="AP54" i="28"/>
  <c r="AG54" i="28"/>
  <c r="AJ253" i="28"/>
  <c r="AF253" i="28"/>
  <c r="AI253" i="28"/>
  <c r="AO253" i="28"/>
  <c r="AE253" i="28"/>
  <c r="AL253" i="28"/>
  <c r="AH253" i="28"/>
  <c r="AK253" i="28"/>
  <c r="AP253" i="28"/>
  <c r="AG253" i="28"/>
  <c r="AJ214" i="28"/>
  <c r="AF214" i="28"/>
  <c r="AI214" i="28"/>
  <c r="AO214" i="28"/>
  <c r="AE214" i="28"/>
  <c r="AL214" i="28"/>
  <c r="AH214" i="28"/>
  <c r="AK214" i="28"/>
  <c r="AG214" i="28"/>
  <c r="AI193" i="28"/>
  <c r="AE193" i="28"/>
  <c r="AL193" i="28"/>
  <c r="AK193" i="28"/>
  <c r="AP193" i="28"/>
  <c r="AH193" i="28"/>
  <c r="AG193" i="28"/>
  <c r="AJ193" i="28"/>
  <c r="AF193" i="28"/>
  <c r="AK173" i="28"/>
  <c r="AG173" i="28"/>
  <c r="AJ173" i="28"/>
  <c r="AF173" i="28"/>
  <c r="AI173" i="28"/>
  <c r="AE173" i="28"/>
  <c r="AL173" i="28"/>
  <c r="AH173" i="28"/>
  <c r="AI134" i="28"/>
  <c r="AE134" i="28"/>
  <c r="AL134" i="28"/>
  <c r="AK134" i="28"/>
  <c r="AP134" i="28"/>
  <c r="AH134" i="28"/>
  <c r="AG134" i="28"/>
  <c r="AJ134" i="28"/>
  <c r="AF134" i="28"/>
  <c r="AI94" i="28"/>
  <c r="AE94" i="28"/>
  <c r="AH94" i="28"/>
  <c r="AG94" i="28"/>
  <c r="AJ94" i="28"/>
  <c r="AF94" i="28"/>
  <c r="K195" i="5"/>
  <c r="H9" i="28"/>
  <c r="K35" i="5"/>
  <c r="K55" i="5"/>
  <c r="K95" i="5"/>
  <c r="H9" i="5"/>
  <c r="P37" i="28"/>
  <c r="O5" i="28"/>
  <c r="O9" i="28"/>
  <c r="Q38" i="28"/>
  <c r="O7" i="28"/>
  <c r="O6" i="22"/>
  <c r="O10" i="22"/>
  <c r="O8" i="22"/>
  <c r="K35" i="27"/>
  <c r="I9" i="27"/>
  <c r="AL33" i="27"/>
  <c r="O10" i="27"/>
  <c r="I35" i="27"/>
  <c r="I35" i="28"/>
  <c r="K8" i="28"/>
  <c r="Q177" i="27"/>
  <c r="AL230" i="27"/>
  <c r="AH230" i="27"/>
  <c r="AK230" i="27"/>
  <c r="AG230" i="27"/>
  <c r="AJ230" i="27"/>
  <c r="AF230" i="27"/>
  <c r="AI230" i="27"/>
  <c r="AE230" i="27"/>
  <c r="AI150" i="27"/>
  <c r="AE150" i="27"/>
  <c r="AF150" i="27"/>
  <c r="AM150" i="27"/>
  <c r="AL150" i="27"/>
  <c r="AK150" i="27"/>
  <c r="AJ150" i="27"/>
  <c r="AI70" i="27"/>
  <c r="AE70" i="27"/>
  <c r="AL70" i="27"/>
  <c r="AH70" i="27"/>
  <c r="AK70" i="27"/>
  <c r="AG70" i="27"/>
  <c r="AJ70" i="27"/>
  <c r="AF70" i="27"/>
  <c r="AI210" i="22"/>
  <c r="AE210" i="22"/>
  <c r="AL210" i="22"/>
  <c r="AH210" i="22"/>
  <c r="AK210" i="22"/>
  <c r="AG210" i="22"/>
  <c r="AJ210" i="22"/>
  <c r="AF210" i="22"/>
  <c r="AI130" i="22"/>
  <c r="AL130" i="22"/>
  <c r="AK130" i="22"/>
  <c r="AP130" i="22"/>
  <c r="AJ130" i="22"/>
  <c r="AF130" i="22"/>
  <c r="AE130" i="22"/>
  <c r="AM130" i="22"/>
  <c r="AL50" i="22"/>
  <c r="AK50" i="22"/>
  <c r="AG50" i="22"/>
  <c r="AJ50" i="22"/>
  <c r="AF50" i="22"/>
  <c r="AI50" i="22"/>
  <c r="AE50" i="22"/>
  <c r="AM50" i="22"/>
  <c r="AJ190" i="28"/>
  <c r="AI190" i="28"/>
  <c r="AO190" i="28"/>
  <c r="AF190" i="28"/>
  <c r="AE190" i="28"/>
  <c r="AM190" i="28"/>
  <c r="AL190" i="28"/>
  <c r="AK190" i="28"/>
  <c r="AI110" i="28"/>
  <c r="AJ110" i="28"/>
  <c r="AO110" i="28"/>
  <c r="AE110" i="28"/>
  <c r="AL110" i="28"/>
  <c r="AH110" i="28"/>
  <c r="AK110" i="28"/>
  <c r="AP110" i="28"/>
  <c r="AG110" i="28"/>
  <c r="AF110" i="28"/>
  <c r="Q5" i="28"/>
  <c r="AL50" i="5"/>
  <c r="AH150" i="27"/>
  <c r="AG250" i="28"/>
  <c r="BR26" i="34"/>
  <c r="AH54" i="5"/>
  <c r="AE54" i="5"/>
  <c r="AJ54" i="5"/>
  <c r="AI54" i="5"/>
  <c r="AG54" i="5"/>
  <c r="AN54" i="5"/>
  <c r="AF54" i="5"/>
  <c r="AK54" i="5"/>
  <c r="AG254" i="5"/>
  <c r="AL233" i="5"/>
  <c r="AK233" i="5"/>
  <c r="AJ233" i="5"/>
  <c r="AF233" i="5"/>
  <c r="AI233" i="5"/>
  <c r="AO233" i="5"/>
  <c r="AE233" i="5"/>
  <c r="AL193" i="5"/>
  <c r="AK193" i="5"/>
  <c r="AP193" i="5"/>
  <c r="AJ193" i="5"/>
  <c r="AF193" i="5"/>
  <c r="AI193" i="5"/>
  <c r="AE193" i="5"/>
  <c r="AJ134" i="5"/>
  <c r="AF134" i="5"/>
  <c r="AI134" i="5"/>
  <c r="AE134" i="5"/>
  <c r="AL134" i="5"/>
  <c r="AK134" i="5"/>
  <c r="AP134" i="5"/>
  <c r="AJ93" i="5"/>
  <c r="AF93" i="5"/>
  <c r="AI93" i="5"/>
  <c r="AE93" i="5"/>
  <c r="AL93" i="5"/>
  <c r="AK93" i="5"/>
  <c r="AP93" i="5"/>
  <c r="AL54" i="27"/>
  <c r="AK234" i="27"/>
  <c r="AG234" i="27"/>
  <c r="AJ234" i="27"/>
  <c r="AF234" i="27"/>
  <c r="AI234" i="27"/>
  <c r="AE234" i="27"/>
  <c r="AL234" i="27"/>
  <c r="AH234" i="27"/>
  <c r="AJ213" i="27"/>
  <c r="AF213" i="27"/>
  <c r="AI213" i="27"/>
  <c r="AO213" i="27"/>
  <c r="AE213" i="27"/>
  <c r="AL213" i="27"/>
  <c r="AH213" i="27"/>
  <c r="AK213" i="27"/>
  <c r="AG213" i="27"/>
  <c r="AL154" i="27"/>
  <c r="AH154" i="27"/>
  <c r="AK154" i="27"/>
  <c r="AP154" i="27"/>
  <c r="AG154" i="27"/>
  <c r="AJ154" i="27"/>
  <c r="AF154" i="27"/>
  <c r="AI154" i="27"/>
  <c r="AO154" i="27"/>
  <c r="AE154" i="27"/>
  <c r="AI133" i="27"/>
  <c r="AE133" i="27"/>
  <c r="AL133" i="27"/>
  <c r="AK133" i="27"/>
  <c r="AP133" i="27"/>
  <c r="AH133" i="27"/>
  <c r="AG133" i="27"/>
  <c r="AJ133" i="27"/>
  <c r="AF133" i="27"/>
  <c r="AL74" i="27"/>
  <c r="AH74" i="27"/>
  <c r="AK74" i="27"/>
  <c r="AP74" i="27"/>
  <c r="AG74" i="27"/>
  <c r="AJ74" i="27"/>
  <c r="AF74" i="27"/>
  <c r="AI74" i="27"/>
  <c r="AO74" i="27"/>
  <c r="AE74" i="27"/>
  <c r="S7" i="22"/>
  <c r="AK53" i="22"/>
  <c r="AG53" i="22"/>
  <c r="AH53" i="22"/>
  <c r="AN53" i="22"/>
  <c r="AJ53" i="22"/>
  <c r="AF53" i="22"/>
  <c r="AI53" i="22"/>
  <c r="AE53" i="22"/>
  <c r="AM53" i="22"/>
  <c r="AL53" i="22"/>
  <c r="Q7" i="22"/>
  <c r="AG5" i="22"/>
  <c r="AK33" i="22"/>
  <c r="AG33" i="22"/>
  <c r="AJ33" i="22"/>
  <c r="AF33" i="22"/>
  <c r="AI33" i="22"/>
  <c r="AE33" i="22"/>
  <c r="AL33" i="22"/>
  <c r="AH33" i="22"/>
  <c r="AI233" i="22"/>
  <c r="AE233" i="22"/>
  <c r="AL233" i="22"/>
  <c r="AH233" i="22"/>
  <c r="AK233" i="22"/>
  <c r="AG233" i="22"/>
  <c r="AJ233" i="22"/>
  <c r="AF233" i="22"/>
  <c r="AK174" i="22"/>
  <c r="AJ174" i="22"/>
  <c r="AF174" i="22"/>
  <c r="AI174" i="22"/>
  <c r="AE174" i="22"/>
  <c r="AL174" i="22"/>
  <c r="AK93" i="22"/>
  <c r="AG93" i="22"/>
  <c r="AJ93" i="22"/>
  <c r="AI93" i="22"/>
  <c r="AO93" i="22"/>
  <c r="AF93" i="22"/>
  <c r="AE93" i="22"/>
  <c r="AL93" i="22"/>
  <c r="AH93" i="22"/>
  <c r="AJ53" i="28"/>
  <c r="AL53" i="28"/>
  <c r="AK53" i="28"/>
  <c r="AH53" i="28"/>
  <c r="AG53" i="28"/>
  <c r="AF53" i="28"/>
  <c r="AI53" i="28"/>
  <c r="AO53" i="28"/>
  <c r="AE53" i="28"/>
  <c r="AG6" i="28"/>
  <c r="AJ34" i="28"/>
  <c r="AF34" i="28"/>
  <c r="AI34" i="28"/>
  <c r="AE34" i="28"/>
  <c r="AL34" i="28"/>
  <c r="AH34" i="28"/>
  <c r="AK34" i="28"/>
  <c r="AG34" i="28"/>
  <c r="AK234" i="28"/>
  <c r="AG234" i="28"/>
  <c r="AJ234" i="28"/>
  <c r="AF234" i="28"/>
  <c r="AI234" i="28"/>
  <c r="AO234" i="28"/>
  <c r="AE234" i="28"/>
  <c r="AL234" i="28"/>
  <c r="AH234" i="28"/>
  <c r="AK213" i="28"/>
  <c r="AG213" i="28"/>
  <c r="AJ213" i="28"/>
  <c r="AF213" i="28"/>
  <c r="AI213" i="28"/>
  <c r="AO213" i="28"/>
  <c r="AE213" i="28"/>
  <c r="AL213" i="28"/>
  <c r="AH213" i="28"/>
  <c r="AH154" i="28"/>
  <c r="AG154" i="28"/>
  <c r="AN154" i="28"/>
  <c r="AJ154" i="28"/>
  <c r="AF154" i="28"/>
  <c r="AI154" i="28"/>
  <c r="AE154" i="28"/>
  <c r="AM154" i="28"/>
  <c r="AJ133" i="28"/>
  <c r="AF133" i="28"/>
  <c r="AI133" i="28"/>
  <c r="AE133" i="28"/>
  <c r="AM133" i="28"/>
  <c r="AL133" i="28"/>
  <c r="AH133" i="28"/>
  <c r="AK133" i="28"/>
  <c r="AG133" i="28"/>
  <c r="AN133" i="28"/>
  <c r="AJ93" i="28"/>
  <c r="AF93" i="28"/>
  <c r="AI93" i="28"/>
  <c r="AE93" i="28"/>
  <c r="AM93" i="28"/>
  <c r="AL93" i="28"/>
  <c r="AH93" i="28"/>
  <c r="AK93" i="28"/>
  <c r="AG93" i="28"/>
  <c r="AN93" i="28"/>
  <c r="AL54" i="5"/>
  <c r="K9" i="28"/>
  <c r="P37" i="27"/>
  <c r="O6" i="27"/>
  <c r="O9" i="27"/>
  <c r="AE26" i="34"/>
  <c r="AC26" i="34"/>
  <c r="AB26" i="34"/>
  <c r="AA26" i="34"/>
  <c r="Y26" i="34"/>
  <c r="X26" i="34"/>
  <c r="U26" i="34"/>
  <c r="O26" i="34"/>
  <c r="N26" i="34"/>
  <c r="M26" i="34"/>
  <c r="L40" i="34"/>
  <c r="J26" i="34"/>
  <c r="I26" i="34"/>
  <c r="H26" i="34"/>
  <c r="G40" i="34"/>
  <c r="F26" i="34"/>
  <c r="AA40" i="34"/>
  <c r="AE40" i="34"/>
  <c r="E40" i="34"/>
  <c r="U40" i="34"/>
  <c r="K40" i="34"/>
  <c r="Z40" i="34"/>
  <c r="Y40" i="34"/>
  <c r="X40" i="34"/>
  <c r="AH40" i="34"/>
  <c r="AC40" i="34"/>
  <c r="D40" i="34"/>
  <c r="C40" i="34"/>
  <c r="I40" i="34"/>
  <c r="N40" i="34"/>
  <c r="BR37" i="34"/>
  <c r="J40" i="34"/>
  <c r="O40" i="34"/>
  <c r="U39" i="34"/>
  <c r="C39" i="34"/>
  <c r="BR38" i="34"/>
  <c r="BR39" i="34"/>
  <c r="Q25" i="34"/>
  <c r="AK25" i="34"/>
  <c r="C25" i="34"/>
  <c r="AJ25" i="34"/>
  <c r="H234" i="36"/>
  <c r="BR23" i="34"/>
  <c r="Y25" i="34"/>
  <c r="X56" i="27"/>
  <c r="Y52" i="27"/>
  <c r="N259" i="36"/>
  <c r="M259" i="36"/>
  <c r="Y53" i="27"/>
  <c r="Y54" i="27"/>
  <c r="Y55" i="27"/>
  <c r="Y56" i="27"/>
  <c r="I13" i="27"/>
  <c r="Z30" i="27"/>
  <c r="R5" i="5"/>
  <c r="A131" i="5"/>
  <c r="A47" i="12"/>
  <c r="A47" i="30"/>
  <c r="A47" i="24"/>
  <c r="R56" i="5"/>
  <c r="T56" i="5"/>
  <c r="Q78" i="5"/>
  <c r="AA31" i="5"/>
  <c r="AH194" i="5"/>
  <c r="AG93" i="5"/>
  <c r="P177" i="5"/>
  <c r="AB231" i="5"/>
  <c r="K115" i="5"/>
  <c r="BR10" i="34"/>
  <c r="AA12" i="34"/>
  <c r="U136" i="5"/>
  <c r="K9" i="5"/>
  <c r="AA50" i="5"/>
  <c r="AA58" i="5"/>
  <c r="AB50" i="5"/>
  <c r="Q10" i="5"/>
  <c r="T76" i="5"/>
  <c r="P117" i="5"/>
  <c r="R156" i="5"/>
  <c r="R157" i="5"/>
  <c r="T196" i="5"/>
  <c r="R197" i="5"/>
  <c r="AA230" i="5"/>
  <c r="AA238" i="5"/>
  <c r="R136" i="5"/>
  <c r="R178" i="5"/>
  <c r="P257" i="5"/>
  <c r="BR12" i="34"/>
  <c r="R117" i="5"/>
  <c r="R198" i="5"/>
  <c r="R258" i="5"/>
  <c r="P37" i="5"/>
  <c r="T116" i="5"/>
  <c r="E23" i="5"/>
  <c r="R158" i="5"/>
  <c r="Q118" i="5"/>
  <c r="T7" i="5"/>
  <c r="I8" i="5"/>
  <c r="R236" i="5"/>
  <c r="R176" i="5"/>
  <c r="R216" i="5"/>
  <c r="B23" i="5"/>
  <c r="C23" i="5"/>
  <c r="K175" i="5"/>
  <c r="S12" i="34"/>
  <c r="J12" i="34"/>
  <c r="U96" i="5"/>
  <c r="AB91" i="5"/>
  <c r="H6" i="36"/>
  <c r="H25" i="36"/>
  <c r="H44" i="36"/>
  <c r="H63" i="36"/>
  <c r="H82" i="36"/>
  <c r="H101" i="36"/>
  <c r="H120" i="36"/>
  <c r="H139" i="36"/>
  <c r="H158" i="36"/>
  <c r="H177" i="36"/>
  <c r="H196" i="36"/>
  <c r="H215" i="36"/>
  <c r="B40" i="34"/>
  <c r="M12" i="36"/>
  <c r="Y32" i="5"/>
  <c r="Z32" i="5"/>
  <c r="P23" i="12"/>
  <c r="Z22" i="36"/>
  <c r="Z23" i="36"/>
  <c r="Z24" i="36"/>
  <c r="Z25" i="36"/>
  <c r="Z26" i="36"/>
  <c r="Z27" i="36"/>
  <c r="Z28" i="36"/>
  <c r="Z29" i="36"/>
  <c r="Z30" i="36"/>
  <c r="Z31" i="36"/>
  <c r="Z32" i="36"/>
  <c r="Z33" i="36"/>
  <c r="Z34" i="36"/>
  <c r="Z35" i="36"/>
  <c r="Z36" i="36"/>
  <c r="Z37" i="36"/>
  <c r="Z38" i="36"/>
  <c r="Z39" i="36"/>
  <c r="Z40" i="36"/>
  <c r="V26" i="34"/>
  <c r="O6" i="5"/>
  <c r="O8" i="5"/>
  <c r="AJ12" i="34"/>
  <c r="W12" i="34"/>
  <c r="R36" i="5"/>
  <c r="R76" i="5"/>
  <c r="R116" i="5"/>
  <c r="P11" i="5"/>
  <c r="B128" i="34"/>
  <c r="Q8" i="5"/>
  <c r="AD40" i="34"/>
  <c r="Q5" i="5"/>
  <c r="Q57" i="5"/>
  <c r="O10" i="5"/>
  <c r="Q7" i="5"/>
  <c r="O7" i="5"/>
  <c r="P86" i="12"/>
  <c r="Y174" i="36"/>
  <c r="Y175" i="36"/>
  <c r="Y176" i="36"/>
  <c r="Y177" i="36"/>
  <c r="Y178" i="36"/>
  <c r="Y179" i="36"/>
  <c r="Y180" i="36"/>
  <c r="Y181" i="36"/>
  <c r="Y182" i="36"/>
  <c r="Y183" i="36"/>
  <c r="Y184" i="36"/>
  <c r="Y185" i="36"/>
  <c r="Y186" i="36"/>
  <c r="Y187" i="36"/>
  <c r="Y188" i="36"/>
  <c r="Y189" i="36"/>
  <c r="Y190" i="36"/>
  <c r="Y191" i="36"/>
  <c r="Y192" i="36"/>
  <c r="F12" i="34"/>
  <c r="D12" i="34"/>
  <c r="R77" i="5"/>
  <c r="O5" i="5"/>
  <c r="Q38" i="5"/>
  <c r="A232" i="22"/>
  <c r="A88" i="24"/>
  <c r="Z50" i="27"/>
  <c r="Z70" i="27"/>
  <c r="Z90" i="27"/>
  <c r="Z110" i="27"/>
  <c r="Z130" i="27"/>
  <c r="Z150" i="27"/>
  <c r="X5" i="27"/>
  <c r="P47" i="12"/>
  <c r="Z79" i="36"/>
  <c r="Z80" i="36"/>
  <c r="Z81" i="36"/>
  <c r="Z82" i="36"/>
  <c r="Z83" i="36"/>
  <c r="Z84" i="36"/>
  <c r="Z85" i="36"/>
  <c r="Z86" i="36"/>
  <c r="Z87" i="36"/>
  <c r="Z88" i="36"/>
  <c r="Z89" i="36"/>
  <c r="Z90" i="36"/>
  <c r="Z91" i="36"/>
  <c r="Z92" i="36"/>
  <c r="Z93" i="36"/>
  <c r="Z94" i="36"/>
  <c r="Z95" i="36"/>
  <c r="Z96" i="36"/>
  <c r="Z97" i="36"/>
  <c r="P62" i="12"/>
  <c r="Y117" i="36"/>
  <c r="Y118" i="36"/>
  <c r="Y119" i="36"/>
  <c r="Y120" i="36"/>
  <c r="Y121" i="36"/>
  <c r="Y122" i="36"/>
  <c r="Y123" i="36"/>
  <c r="Y124" i="36"/>
  <c r="Y125" i="36"/>
  <c r="Y126" i="36"/>
  <c r="Y127" i="36"/>
  <c r="Y128" i="36"/>
  <c r="Y129" i="36"/>
  <c r="Y130" i="36"/>
  <c r="Y131" i="36"/>
  <c r="Y132" i="36"/>
  <c r="Y133" i="36"/>
  <c r="Y134" i="36"/>
  <c r="Y135" i="36"/>
  <c r="P61" i="29"/>
  <c r="X345" i="36"/>
  <c r="X346" i="36"/>
  <c r="X347" i="36"/>
  <c r="X348" i="36"/>
  <c r="X349" i="36"/>
  <c r="X350" i="36"/>
  <c r="X351" i="36"/>
  <c r="X352" i="36"/>
  <c r="X353" i="36"/>
  <c r="X354" i="36"/>
  <c r="X355" i="36"/>
  <c r="X356" i="36"/>
  <c r="X357" i="36"/>
  <c r="X358" i="36"/>
  <c r="X359" i="36"/>
  <c r="X360" i="36"/>
  <c r="X361" i="36"/>
  <c r="X362" i="36"/>
  <c r="X363" i="36"/>
  <c r="P41" i="24"/>
  <c r="AB516" i="36"/>
  <c r="AB517" i="36"/>
  <c r="AB518" i="36"/>
  <c r="AB519" i="36"/>
  <c r="AB520" i="36"/>
  <c r="AB521" i="36"/>
  <c r="AB522" i="36"/>
  <c r="AB523" i="36"/>
  <c r="AB524" i="36"/>
  <c r="AB525" i="36"/>
  <c r="AB526" i="36"/>
  <c r="AB527" i="36"/>
  <c r="AB528" i="36"/>
  <c r="AB529" i="36"/>
  <c r="AB530" i="36"/>
  <c r="AB531" i="36"/>
  <c r="AB532" i="36"/>
  <c r="AB533" i="36"/>
  <c r="AB534" i="36"/>
  <c r="P56" i="24"/>
  <c r="AA554" i="36"/>
  <c r="AA555" i="36"/>
  <c r="AA556" i="36"/>
  <c r="AA557" i="36"/>
  <c r="AA558" i="36"/>
  <c r="AA559" i="36"/>
  <c r="AA560" i="36"/>
  <c r="AA561" i="36"/>
  <c r="AA562" i="36"/>
  <c r="AA563" i="36"/>
  <c r="AA564" i="36"/>
  <c r="AA565" i="36"/>
  <c r="AA566" i="36"/>
  <c r="AA567" i="36"/>
  <c r="AA568" i="36"/>
  <c r="AA569" i="36"/>
  <c r="AA570" i="36"/>
  <c r="AA571" i="36"/>
  <c r="AA572" i="36"/>
  <c r="P71" i="24"/>
  <c r="Z592" i="36"/>
  <c r="Z593" i="36"/>
  <c r="Z594" i="36"/>
  <c r="Z595" i="36"/>
  <c r="Z596" i="36"/>
  <c r="Z597" i="36"/>
  <c r="Z598" i="36"/>
  <c r="Z599" i="36"/>
  <c r="Z600" i="36"/>
  <c r="Z601" i="36"/>
  <c r="Z602" i="36"/>
  <c r="Z603" i="36"/>
  <c r="Z604" i="36"/>
  <c r="Z605" i="36"/>
  <c r="Z606" i="36"/>
  <c r="Z607" i="36"/>
  <c r="Z608" i="36"/>
  <c r="Z609" i="36"/>
  <c r="Z610" i="36"/>
  <c r="P89" i="30"/>
  <c r="AB858" i="36"/>
  <c r="AB859" i="36"/>
  <c r="AB860" i="36"/>
  <c r="AB861" i="36"/>
  <c r="AB862" i="36"/>
  <c r="AB863" i="36"/>
  <c r="AB864" i="36"/>
  <c r="AB865" i="36"/>
  <c r="AB866" i="36"/>
  <c r="AB867" i="36"/>
  <c r="AB868" i="36"/>
  <c r="AB869" i="36"/>
  <c r="AB870" i="36"/>
  <c r="AB871" i="36"/>
  <c r="AB872" i="36"/>
  <c r="AB873" i="36"/>
  <c r="AB874" i="36"/>
  <c r="AB875" i="36"/>
  <c r="AB876" i="36"/>
  <c r="P23" i="30"/>
  <c r="Z706" i="36"/>
  <c r="Z707" i="36"/>
  <c r="Z708" i="36"/>
  <c r="Z709" i="36"/>
  <c r="Z710" i="36"/>
  <c r="Z711" i="36"/>
  <c r="Z712" i="36"/>
  <c r="Z713" i="36"/>
  <c r="Z714" i="36"/>
  <c r="Z715" i="36"/>
  <c r="Z716" i="36"/>
  <c r="Z717" i="36"/>
  <c r="Z718" i="36"/>
  <c r="Z719" i="36"/>
  <c r="Z720" i="36"/>
  <c r="Z721" i="36"/>
  <c r="Z722" i="36"/>
  <c r="Z723" i="36"/>
  <c r="Z724" i="36"/>
  <c r="P93" i="30"/>
  <c r="X877" i="36"/>
  <c r="X878" i="36"/>
  <c r="X879" i="36"/>
  <c r="X880" i="36"/>
  <c r="X881" i="36"/>
  <c r="X882" i="36"/>
  <c r="X883" i="36"/>
  <c r="X884" i="36"/>
  <c r="X885" i="36"/>
  <c r="X886" i="36"/>
  <c r="X887" i="36"/>
  <c r="X888" i="36"/>
  <c r="X889" i="36"/>
  <c r="X890" i="36"/>
  <c r="X891" i="36"/>
  <c r="X892" i="36"/>
  <c r="X893" i="36"/>
  <c r="X894" i="36"/>
  <c r="X895" i="36"/>
  <c r="P96" i="12"/>
  <c r="AA193" i="36"/>
  <c r="AA194" i="36"/>
  <c r="AA195" i="36"/>
  <c r="AA196" i="36"/>
  <c r="AA197" i="36"/>
  <c r="AA198" i="36"/>
  <c r="AA199" i="36"/>
  <c r="AA200" i="36"/>
  <c r="AA201" i="36"/>
  <c r="AA202" i="36"/>
  <c r="AA203" i="36"/>
  <c r="AA204" i="36"/>
  <c r="AA205" i="36"/>
  <c r="AA206" i="36"/>
  <c r="AA207" i="36"/>
  <c r="AA208" i="36"/>
  <c r="AA209" i="36"/>
  <c r="AA210" i="36"/>
  <c r="AA211" i="36"/>
  <c r="P59" i="30"/>
  <c r="AD782" i="36"/>
  <c r="AD783" i="36"/>
  <c r="AD784" i="36"/>
  <c r="AD785" i="36"/>
  <c r="AD786" i="36"/>
  <c r="AD787" i="36"/>
  <c r="AD788" i="36"/>
  <c r="AD789" i="36"/>
  <c r="AD790" i="36"/>
  <c r="AD791" i="36"/>
  <c r="AD792" i="36"/>
  <c r="AD793" i="36"/>
  <c r="AD794" i="36"/>
  <c r="AD795" i="36"/>
  <c r="AD796" i="36"/>
  <c r="AD797" i="36"/>
  <c r="AD798" i="36"/>
  <c r="AD799" i="36"/>
  <c r="AD800" i="36"/>
  <c r="AC30" i="22"/>
  <c r="AB50" i="22"/>
  <c r="AA70" i="22"/>
  <c r="AA78" i="22"/>
  <c r="AB70" i="22"/>
  <c r="AA110" i="22"/>
  <c r="AA118" i="22"/>
  <c r="AB110" i="22"/>
  <c r="AB130" i="22"/>
  <c r="AB150" i="22"/>
  <c r="Z5" i="22"/>
  <c r="P101" i="12"/>
  <c r="X212" i="36"/>
  <c r="X213" i="36"/>
  <c r="X214" i="36"/>
  <c r="X215" i="36"/>
  <c r="X216" i="36"/>
  <c r="X217" i="36"/>
  <c r="X218" i="36"/>
  <c r="X219" i="36"/>
  <c r="X220" i="36"/>
  <c r="X221" i="36"/>
  <c r="X222" i="36"/>
  <c r="X223" i="36"/>
  <c r="X224" i="36"/>
  <c r="X225" i="36"/>
  <c r="X226" i="36"/>
  <c r="X227" i="36"/>
  <c r="X228" i="36"/>
  <c r="X229" i="36"/>
  <c r="X230" i="36"/>
  <c r="P86" i="24"/>
  <c r="Y630" i="36"/>
  <c r="Y631" i="36"/>
  <c r="Y632" i="36"/>
  <c r="Y633" i="36"/>
  <c r="Y634" i="36"/>
  <c r="Y635" i="36"/>
  <c r="Y636" i="36"/>
  <c r="Y637" i="36"/>
  <c r="Y638" i="36"/>
  <c r="Y639" i="36"/>
  <c r="Y640" i="36"/>
  <c r="Y641" i="36"/>
  <c r="Y642" i="36"/>
  <c r="Y643" i="36"/>
  <c r="Y644" i="36"/>
  <c r="Y645" i="36"/>
  <c r="Y646" i="36"/>
  <c r="Y647" i="36"/>
  <c r="Y648" i="36"/>
  <c r="P40" i="30"/>
  <c r="AA744" i="36"/>
  <c r="AA745" i="36"/>
  <c r="AA746" i="36"/>
  <c r="AA747" i="36"/>
  <c r="AA748" i="36"/>
  <c r="AA749" i="36"/>
  <c r="AA750" i="36"/>
  <c r="AA751" i="36"/>
  <c r="AA752" i="36"/>
  <c r="AA753" i="36"/>
  <c r="AA754" i="36"/>
  <c r="AA755" i="36"/>
  <c r="AA756" i="36"/>
  <c r="AA757" i="36"/>
  <c r="AA758" i="36"/>
  <c r="AA759" i="36"/>
  <c r="AA760" i="36"/>
  <c r="AA761" i="36"/>
  <c r="AA762" i="36"/>
  <c r="P55" i="30"/>
  <c r="Z782" i="36"/>
  <c r="Z783" i="36"/>
  <c r="Z784" i="36"/>
  <c r="Z785" i="36"/>
  <c r="Z786" i="36"/>
  <c r="Z787" i="36"/>
  <c r="Z788" i="36"/>
  <c r="Z789" i="36"/>
  <c r="Z790" i="36"/>
  <c r="Z791" i="36"/>
  <c r="Z792" i="36"/>
  <c r="Z793" i="36"/>
  <c r="Z794" i="36"/>
  <c r="Z795" i="36"/>
  <c r="Z796" i="36"/>
  <c r="Z797" i="36"/>
  <c r="Z798" i="36"/>
  <c r="Z799" i="36"/>
  <c r="Z800" i="36"/>
  <c r="P70" i="30"/>
  <c r="Y820" i="36"/>
  <c r="Y821" i="36"/>
  <c r="Y822" i="36"/>
  <c r="Y823" i="36"/>
  <c r="Y824" i="36"/>
  <c r="Y825" i="36"/>
  <c r="Y826" i="36"/>
  <c r="Y827" i="36"/>
  <c r="Y828" i="36"/>
  <c r="Y829" i="36"/>
  <c r="Y830" i="36"/>
  <c r="Y831" i="36"/>
  <c r="Y832" i="36"/>
  <c r="Y833" i="36"/>
  <c r="Y834" i="36"/>
  <c r="Y835" i="36"/>
  <c r="Y836" i="36"/>
  <c r="Y837" i="36"/>
  <c r="Y838" i="36"/>
  <c r="P13" i="30"/>
  <c r="X687" i="36"/>
  <c r="X688" i="36"/>
  <c r="X689" i="36"/>
  <c r="X690" i="36"/>
  <c r="X691" i="36"/>
  <c r="X692" i="36"/>
  <c r="X693" i="36"/>
  <c r="X694" i="36"/>
  <c r="X695" i="36"/>
  <c r="X696" i="36"/>
  <c r="X697" i="36"/>
  <c r="X698" i="36"/>
  <c r="X699" i="36"/>
  <c r="X700" i="36"/>
  <c r="X701" i="36"/>
  <c r="X702" i="36"/>
  <c r="X703" i="36"/>
  <c r="X704" i="36"/>
  <c r="X705" i="36"/>
  <c r="P29" i="30"/>
  <c r="X725" i="36"/>
  <c r="X726" i="36"/>
  <c r="X727" i="36"/>
  <c r="X728" i="36"/>
  <c r="X729" i="36"/>
  <c r="X730" i="36"/>
  <c r="X731" i="36"/>
  <c r="X732" i="36"/>
  <c r="X733" i="36"/>
  <c r="X734" i="36"/>
  <c r="X735" i="36"/>
  <c r="X736" i="36"/>
  <c r="X737" i="36"/>
  <c r="X738" i="36"/>
  <c r="X739" i="36"/>
  <c r="X740" i="36"/>
  <c r="X741" i="36"/>
  <c r="X742" i="36"/>
  <c r="X743" i="36"/>
  <c r="A192" i="5"/>
  <c r="A72" i="12"/>
  <c r="A72" i="24"/>
  <c r="A72" i="29"/>
  <c r="A72" i="30"/>
  <c r="P74" i="30"/>
  <c r="AC820" i="36"/>
  <c r="AC821" i="36"/>
  <c r="AC822" i="36"/>
  <c r="AC823" i="36"/>
  <c r="AC824" i="36"/>
  <c r="AC825" i="36"/>
  <c r="AC826" i="36"/>
  <c r="AC827" i="36"/>
  <c r="AC828" i="36"/>
  <c r="AC829" i="36"/>
  <c r="AC830" i="36"/>
  <c r="AC831" i="36"/>
  <c r="AC832" i="36"/>
  <c r="AC833" i="36"/>
  <c r="AC834" i="36"/>
  <c r="AC835" i="36"/>
  <c r="AC836" i="36"/>
  <c r="AC837" i="36"/>
  <c r="AC838" i="36"/>
  <c r="A231" i="28"/>
  <c r="A87" i="30"/>
  <c r="P75" i="30"/>
  <c r="AD820" i="36"/>
  <c r="AD821" i="36"/>
  <c r="AD822" i="36"/>
  <c r="AD823" i="36"/>
  <c r="AD824" i="36"/>
  <c r="AD825" i="36"/>
  <c r="AD826" i="36"/>
  <c r="AD827" i="36"/>
  <c r="AD828" i="36"/>
  <c r="AD829" i="36"/>
  <c r="AD830" i="36"/>
  <c r="AD831" i="36"/>
  <c r="AD832" i="36"/>
  <c r="AD833" i="36"/>
  <c r="AD834" i="36"/>
  <c r="AD835" i="36"/>
  <c r="AD836" i="36"/>
  <c r="AD837" i="36"/>
  <c r="AD838" i="36"/>
  <c r="P37" i="12"/>
  <c r="X60" i="36"/>
  <c r="X61" i="36"/>
  <c r="X62" i="36"/>
  <c r="X63" i="36"/>
  <c r="X64" i="36"/>
  <c r="X65" i="36"/>
  <c r="X66" i="36"/>
  <c r="X67" i="36"/>
  <c r="X68" i="36"/>
  <c r="X69" i="36"/>
  <c r="X70" i="36"/>
  <c r="X71" i="36"/>
  <c r="X72" i="36"/>
  <c r="X73" i="36"/>
  <c r="X74" i="36"/>
  <c r="X75" i="36"/>
  <c r="X76" i="36"/>
  <c r="X77" i="36"/>
  <c r="X78" i="36"/>
  <c r="P72" i="12"/>
  <c r="AA136" i="36"/>
  <c r="AA137" i="36"/>
  <c r="AA138" i="36"/>
  <c r="AA139" i="36"/>
  <c r="AA140" i="36"/>
  <c r="AA141" i="36"/>
  <c r="AA142" i="36"/>
  <c r="AA143" i="36"/>
  <c r="AA144" i="36"/>
  <c r="AA145" i="36"/>
  <c r="AA146" i="36"/>
  <c r="AA147" i="36"/>
  <c r="AA148" i="36"/>
  <c r="AA149" i="36"/>
  <c r="AA150" i="36"/>
  <c r="AA151" i="36"/>
  <c r="AA152" i="36"/>
  <c r="AA153" i="36"/>
  <c r="AA154" i="36"/>
  <c r="P77" i="12"/>
  <c r="X155" i="36"/>
  <c r="X156" i="36"/>
  <c r="X157" i="36"/>
  <c r="X158" i="36"/>
  <c r="X159" i="36"/>
  <c r="X160" i="36"/>
  <c r="X161" i="36"/>
  <c r="X162" i="36"/>
  <c r="X163" i="36"/>
  <c r="X164" i="36"/>
  <c r="X165" i="36"/>
  <c r="X166" i="36"/>
  <c r="X167" i="36"/>
  <c r="X168" i="36"/>
  <c r="X169" i="36"/>
  <c r="X170" i="36"/>
  <c r="X171" i="36"/>
  <c r="X172" i="36"/>
  <c r="X173" i="36"/>
  <c r="R12" i="34"/>
  <c r="P12" i="34"/>
  <c r="K12" i="34"/>
  <c r="P103" i="29"/>
  <c r="Z440" i="36"/>
  <c r="Z441" i="36"/>
  <c r="Z442" i="36"/>
  <c r="Z443" i="36"/>
  <c r="Z444" i="36"/>
  <c r="Z445" i="36"/>
  <c r="Z446" i="36"/>
  <c r="Z447" i="36"/>
  <c r="Z448" i="36"/>
  <c r="Z449" i="36"/>
  <c r="Z450" i="36"/>
  <c r="Z451" i="36"/>
  <c r="Z452" i="36"/>
  <c r="Z453" i="36"/>
  <c r="Z454" i="36"/>
  <c r="Z455" i="36"/>
  <c r="Z456" i="36"/>
  <c r="Z457" i="36"/>
  <c r="Z458" i="36"/>
  <c r="P30" i="29"/>
  <c r="Y269" i="36"/>
  <c r="Y270" i="36"/>
  <c r="Y271" i="36"/>
  <c r="Y272" i="36"/>
  <c r="Y273" i="36"/>
  <c r="Y274" i="36"/>
  <c r="Y275" i="36"/>
  <c r="Y276" i="36"/>
  <c r="Y277" i="36"/>
  <c r="Y278" i="36"/>
  <c r="Y279" i="36"/>
  <c r="Y280" i="36"/>
  <c r="Y281" i="36"/>
  <c r="Y282" i="36"/>
  <c r="Y283" i="36"/>
  <c r="Y284" i="36"/>
  <c r="Y285" i="36"/>
  <c r="Y286" i="36"/>
  <c r="Y287" i="36"/>
  <c r="P29" i="29"/>
  <c r="X269" i="36"/>
  <c r="X270" i="36"/>
  <c r="X271" i="36"/>
  <c r="X272" i="36"/>
  <c r="X273" i="36"/>
  <c r="X274" i="36"/>
  <c r="X275" i="36"/>
  <c r="X276" i="36"/>
  <c r="X277" i="36"/>
  <c r="X278" i="36"/>
  <c r="X279" i="36"/>
  <c r="X280" i="36"/>
  <c r="X281" i="36"/>
  <c r="X282" i="36"/>
  <c r="X283" i="36"/>
  <c r="X284" i="36"/>
  <c r="X285" i="36"/>
  <c r="X286" i="36"/>
  <c r="X287" i="36"/>
  <c r="F25" i="34"/>
  <c r="E25" i="34"/>
  <c r="P42" i="24"/>
  <c r="AC516" i="36"/>
  <c r="AC517" i="36"/>
  <c r="AC518" i="36"/>
  <c r="AC519" i="36"/>
  <c r="AC520" i="36"/>
  <c r="AC521" i="36"/>
  <c r="AC522" i="36"/>
  <c r="AC523" i="36"/>
  <c r="AC524" i="36"/>
  <c r="AC525" i="36"/>
  <c r="AC526" i="36"/>
  <c r="AC527" i="36"/>
  <c r="AC528" i="36"/>
  <c r="AC529" i="36"/>
  <c r="AC530" i="36"/>
  <c r="AC531" i="36"/>
  <c r="AC532" i="36"/>
  <c r="AC533" i="36"/>
  <c r="AC534" i="36"/>
  <c r="P102" i="24"/>
  <c r="Y668" i="36"/>
  <c r="Y669" i="36"/>
  <c r="Y670" i="36"/>
  <c r="Y671" i="36"/>
  <c r="Y672" i="36"/>
  <c r="Y673" i="36"/>
  <c r="Y674" i="36"/>
  <c r="Y675" i="36"/>
  <c r="Y676" i="36"/>
  <c r="Y677" i="36"/>
  <c r="Y678" i="36"/>
  <c r="Y679" i="36"/>
  <c r="Y680" i="36"/>
  <c r="Y681" i="36"/>
  <c r="Y682" i="36"/>
  <c r="Y683" i="36"/>
  <c r="Y684" i="36"/>
  <c r="Y685" i="36"/>
  <c r="Y686" i="36"/>
  <c r="P13" i="24"/>
  <c r="X459" i="36"/>
  <c r="X460" i="36"/>
  <c r="X461" i="36"/>
  <c r="X462" i="36"/>
  <c r="X463" i="36"/>
  <c r="X464" i="36"/>
  <c r="X465" i="36"/>
  <c r="X466" i="36"/>
  <c r="X467" i="36"/>
  <c r="X468" i="36"/>
  <c r="X469" i="36"/>
  <c r="X470" i="36"/>
  <c r="X471" i="36"/>
  <c r="X472" i="36"/>
  <c r="X473" i="36"/>
  <c r="X474" i="36"/>
  <c r="X475" i="36"/>
  <c r="X476" i="36"/>
  <c r="X477" i="36"/>
  <c r="T39" i="34"/>
  <c r="S39" i="34"/>
  <c r="P17" i="30"/>
  <c r="AB687" i="36"/>
  <c r="AB688" i="36"/>
  <c r="AB689" i="36"/>
  <c r="AB690" i="36"/>
  <c r="AB691" i="36"/>
  <c r="AB692" i="36"/>
  <c r="AB693" i="36"/>
  <c r="AB694" i="36"/>
  <c r="AB695" i="36"/>
  <c r="AB696" i="36"/>
  <c r="AB697" i="36"/>
  <c r="AB698" i="36"/>
  <c r="AB699" i="36"/>
  <c r="AB700" i="36"/>
  <c r="AB701" i="36"/>
  <c r="AB702" i="36"/>
  <c r="AB703" i="36"/>
  <c r="AB704" i="36"/>
  <c r="AB705" i="36"/>
  <c r="P57" i="30"/>
  <c r="AB782" i="36"/>
  <c r="AB783" i="36"/>
  <c r="AB784" i="36"/>
  <c r="AB785" i="36"/>
  <c r="AB786" i="36"/>
  <c r="AB787" i="36"/>
  <c r="AB788" i="36"/>
  <c r="AB789" i="36"/>
  <c r="AB790" i="36"/>
  <c r="AB791" i="36"/>
  <c r="AB792" i="36"/>
  <c r="AB793" i="36"/>
  <c r="AB794" i="36"/>
  <c r="AB795" i="36"/>
  <c r="AB796" i="36"/>
  <c r="AB797" i="36"/>
  <c r="AB798" i="36"/>
  <c r="AB799" i="36"/>
  <c r="AB800" i="36"/>
  <c r="P71" i="30"/>
  <c r="Z820" i="36"/>
  <c r="Z821" i="36"/>
  <c r="Z822" i="36"/>
  <c r="Z823" i="36"/>
  <c r="Z824" i="36"/>
  <c r="Z825" i="36"/>
  <c r="Z826" i="36"/>
  <c r="Z827" i="36"/>
  <c r="Z828" i="36"/>
  <c r="Z829" i="36"/>
  <c r="Z830" i="36"/>
  <c r="Z831" i="36"/>
  <c r="Z832" i="36"/>
  <c r="Z833" i="36"/>
  <c r="Z834" i="36"/>
  <c r="Z835" i="36"/>
  <c r="Z836" i="36"/>
  <c r="Z837" i="36"/>
  <c r="Z838" i="36"/>
  <c r="AC210" i="27"/>
  <c r="AD210" i="27"/>
  <c r="M364" i="36"/>
  <c r="Y170" i="27"/>
  <c r="N364" i="36"/>
  <c r="H40" i="34"/>
  <c r="P40" i="34"/>
  <c r="K26" i="34"/>
  <c r="AA50" i="27"/>
  <c r="AA58" i="27"/>
  <c r="AB50" i="27"/>
  <c r="AA54" i="22"/>
  <c r="AA52" i="22"/>
  <c r="AA53" i="22"/>
  <c r="AA55" i="22"/>
  <c r="AA59" i="22"/>
  <c r="AB51" i="22"/>
  <c r="AA54" i="27"/>
  <c r="Z170" i="27"/>
  <c r="A95" i="29"/>
  <c r="P44" i="12"/>
  <c r="AE60" i="36"/>
  <c r="AE61" i="36"/>
  <c r="AE62" i="36"/>
  <c r="AE63" i="36"/>
  <c r="AE64" i="36"/>
  <c r="AE65" i="36"/>
  <c r="AE66" i="36"/>
  <c r="AE67" i="36"/>
  <c r="AE68" i="36"/>
  <c r="AE69" i="36"/>
  <c r="AE70" i="36"/>
  <c r="AE71" i="36"/>
  <c r="AE72" i="36"/>
  <c r="AE73" i="36"/>
  <c r="AE74" i="36"/>
  <c r="AE75" i="36"/>
  <c r="AE76" i="36"/>
  <c r="AE77" i="36"/>
  <c r="AE78" i="36"/>
  <c r="P58" i="12"/>
  <c r="AC98" i="36"/>
  <c r="AC99" i="36"/>
  <c r="AC100" i="36"/>
  <c r="AC101" i="36"/>
  <c r="AC102" i="36"/>
  <c r="AC103" i="36"/>
  <c r="AC104" i="36"/>
  <c r="AC105" i="36"/>
  <c r="AC106" i="36"/>
  <c r="AC107" i="36"/>
  <c r="AC108" i="36"/>
  <c r="AC109" i="36"/>
  <c r="AC110" i="36"/>
  <c r="AC111" i="36"/>
  <c r="AC112" i="36"/>
  <c r="AC113" i="36"/>
  <c r="AC114" i="36"/>
  <c r="AC115" i="36"/>
  <c r="AC116" i="36"/>
  <c r="P65" i="12"/>
  <c r="AB117" i="36"/>
  <c r="AB118" i="36"/>
  <c r="AB119" i="36"/>
  <c r="AB120" i="36"/>
  <c r="AB121" i="36"/>
  <c r="AB122" i="36"/>
  <c r="AB123" i="36"/>
  <c r="AB124" i="36"/>
  <c r="AB125" i="36"/>
  <c r="AB126" i="36"/>
  <c r="AB127" i="36"/>
  <c r="AB128" i="36"/>
  <c r="AB129" i="36"/>
  <c r="AB130" i="36"/>
  <c r="AB131" i="36"/>
  <c r="AB132" i="36"/>
  <c r="AB133" i="36"/>
  <c r="AB134" i="36"/>
  <c r="AB135" i="36"/>
  <c r="P104" i="12"/>
  <c r="AA212" i="36"/>
  <c r="AA213" i="36"/>
  <c r="AA214" i="36"/>
  <c r="AA215" i="36"/>
  <c r="AA216" i="36"/>
  <c r="AA217" i="36"/>
  <c r="AA218" i="36"/>
  <c r="AA219" i="36"/>
  <c r="AA220" i="36"/>
  <c r="AA221" i="36"/>
  <c r="AA222" i="36"/>
  <c r="AA223" i="36"/>
  <c r="AA224" i="36"/>
  <c r="AA225" i="36"/>
  <c r="AA226" i="36"/>
  <c r="AA227" i="36"/>
  <c r="AA228" i="36"/>
  <c r="AA229" i="36"/>
  <c r="AA230" i="36"/>
  <c r="P88" i="12"/>
  <c r="AA174" i="36"/>
  <c r="AA175" i="36"/>
  <c r="AA176" i="36"/>
  <c r="AA177" i="36"/>
  <c r="AA178" i="36"/>
  <c r="AA179" i="36"/>
  <c r="AA180" i="36"/>
  <c r="AA181" i="36"/>
  <c r="AA182" i="36"/>
  <c r="AA183" i="36"/>
  <c r="AA184" i="36"/>
  <c r="AA185" i="36"/>
  <c r="AA186" i="36"/>
  <c r="AA187" i="36"/>
  <c r="AA188" i="36"/>
  <c r="AA189" i="36"/>
  <c r="AA190" i="36"/>
  <c r="AA191" i="36"/>
  <c r="AA192" i="36"/>
  <c r="P95" i="12"/>
  <c r="Z193" i="36"/>
  <c r="Z194" i="36"/>
  <c r="Z195" i="36"/>
  <c r="Z196" i="36"/>
  <c r="Z197" i="36"/>
  <c r="Z198" i="36"/>
  <c r="Z199" i="36"/>
  <c r="Z200" i="36"/>
  <c r="Z201" i="36"/>
  <c r="Z202" i="36"/>
  <c r="Z203" i="36"/>
  <c r="Z204" i="36"/>
  <c r="Z205" i="36"/>
  <c r="Z206" i="36"/>
  <c r="Z207" i="36"/>
  <c r="Z208" i="36"/>
  <c r="Z209" i="36"/>
  <c r="Z210" i="36"/>
  <c r="Z211" i="36"/>
  <c r="P55" i="12"/>
  <c r="Z98" i="36"/>
  <c r="Z99" i="36"/>
  <c r="Z100" i="36"/>
  <c r="Z101" i="36"/>
  <c r="Z102" i="36"/>
  <c r="Z103" i="36"/>
  <c r="Z104" i="36"/>
  <c r="Z105" i="36"/>
  <c r="Z106" i="36"/>
  <c r="Z107" i="36"/>
  <c r="Z108" i="36"/>
  <c r="Z109" i="36"/>
  <c r="Z110" i="36"/>
  <c r="Z111" i="36"/>
  <c r="Z112" i="36"/>
  <c r="Z113" i="36"/>
  <c r="Z114" i="36"/>
  <c r="Z115" i="36"/>
  <c r="Z116" i="36"/>
  <c r="P39" i="12"/>
  <c r="Z60" i="36"/>
  <c r="Z61" i="36"/>
  <c r="Z62" i="36"/>
  <c r="Z63" i="36"/>
  <c r="Z64" i="36"/>
  <c r="Z65" i="36"/>
  <c r="Z66" i="36"/>
  <c r="Z67" i="36"/>
  <c r="Z68" i="36"/>
  <c r="Z69" i="36"/>
  <c r="Z70" i="36"/>
  <c r="Z71" i="36"/>
  <c r="Z72" i="36"/>
  <c r="Z73" i="36"/>
  <c r="Z74" i="36"/>
  <c r="Z75" i="36"/>
  <c r="Z76" i="36"/>
  <c r="Z77" i="36"/>
  <c r="Z78" i="36"/>
  <c r="P46" i="12"/>
  <c r="Y79" i="36"/>
  <c r="Y80" i="36"/>
  <c r="Y81" i="36"/>
  <c r="Y82" i="36"/>
  <c r="Y83" i="36"/>
  <c r="Y84" i="36"/>
  <c r="Y85" i="36"/>
  <c r="Y86" i="36"/>
  <c r="Y87" i="36"/>
  <c r="Y88" i="36"/>
  <c r="Y89" i="36"/>
  <c r="Y90" i="36"/>
  <c r="Y91" i="36"/>
  <c r="Y92" i="36"/>
  <c r="Y93" i="36"/>
  <c r="Y94" i="36"/>
  <c r="Y95" i="36"/>
  <c r="Y96" i="36"/>
  <c r="Y97" i="36"/>
  <c r="P21" i="12"/>
  <c r="X22" i="36"/>
  <c r="X23" i="36"/>
  <c r="X24" i="36"/>
  <c r="X25" i="36"/>
  <c r="X26" i="36"/>
  <c r="X27" i="36"/>
  <c r="X28" i="36"/>
  <c r="X29" i="36"/>
  <c r="X30" i="36"/>
  <c r="X31" i="36"/>
  <c r="X32" i="36"/>
  <c r="X33" i="36"/>
  <c r="X34" i="36"/>
  <c r="X35" i="36"/>
  <c r="X36" i="36"/>
  <c r="X37" i="36"/>
  <c r="X38" i="36"/>
  <c r="X39" i="36"/>
  <c r="X40" i="36"/>
  <c r="P93" i="12"/>
  <c r="X193" i="36"/>
  <c r="X194" i="36"/>
  <c r="X195" i="36"/>
  <c r="X196" i="36"/>
  <c r="X197" i="36"/>
  <c r="X198" i="36"/>
  <c r="X199" i="36"/>
  <c r="X200" i="36"/>
  <c r="X201" i="36"/>
  <c r="X202" i="36"/>
  <c r="X203" i="36"/>
  <c r="X204" i="36"/>
  <c r="X205" i="36"/>
  <c r="X206" i="36"/>
  <c r="X207" i="36"/>
  <c r="X208" i="36"/>
  <c r="X209" i="36"/>
  <c r="X210" i="36"/>
  <c r="X211" i="36"/>
  <c r="P13" i="12"/>
  <c r="X3" i="36"/>
  <c r="X4" i="36"/>
  <c r="X5" i="36"/>
  <c r="X6" i="36"/>
  <c r="X7" i="36"/>
  <c r="X8" i="36"/>
  <c r="X9" i="36"/>
  <c r="X10" i="36"/>
  <c r="X11" i="36"/>
  <c r="X12" i="36"/>
  <c r="X13" i="36"/>
  <c r="X14" i="36"/>
  <c r="X15" i="36"/>
  <c r="X16" i="36"/>
  <c r="X17" i="36"/>
  <c r="X18" i="36"/>
  <c r="X19" i="36"/>
  <c r="X20" i="36"/>
  <c r="X21" i="36"/>
  <c r="AE12" i="34"/>
  <c r="V12" i="34"/>
  <c r="U12" i="34"/>
  <c r="O12" i="34"/>
  <c r="E12" i="34"/>
  <c r="P39" i="29"/>
  <c r="Z288" i="36"/>
  <c r="Z289" i="36"/>
  <c r="Z290" i="36"/>
  <c r="Z291" i="36"/>
  <c r="Z292" i="36"/>
  <c r="Z293" i="36"/>
  <c r="Z294" i="36"/>
  <c r="Z295" i="36"/>
  <c r="Z296" i="36"/>
  <c r="Z297" i="36"/>
  <c r="Z298" i="36"/>
  <c r="Z299" i="36"/>
  <c r="Z300" i="36"/>
  <c r="Z301" i="36"/>
  <c r="Z302" i="36"/>
  <c r="Z303" i="36"/>
  <c r="Z304" i="36"/>
  <c r="Z305" i="36"/>
  <c r="Z306" i="36"/>
  <c r="P102" i="29"/>
  <c r="Y440" i="36"/>
  <c r="Y441" i="36"/>
  <c r="Y442" i="36"/>
  <c r="Y443" i="36"/>
  <c r="Y444" i="36"/>
  <c r="Y445" i="36"/>
  <c r="Y446" i="36"/>
  <c r="Y447" i="36"/>
  <c r="Y448" i="36"/>
  <c r="Y449" i="36"/>
  <c r="Y450" i="36"/>
  <c r="Y451" i="36"/>
  <c r="Y452" i="36"/>
  <c r="Y453" i="36"/>
  <c r="Y454" i="36"/>
  <c r="Y455" i="36"/>
  <c r="Y456" i="36"/>
  <c r="Y457" i="36"/>
  <c r="Y458" i="36"/>
  <c r="P78" i="29"/>
  <c r="Y383" i="36"/>
  <c r="Y384" i="36"/>
  <c r="Y385" i="36"/>
  <c r="Y386" i="36"/>
  <c r="Y387" i="36"/>
  <c r="Y388" i="36"/>
  <c r="Y389" i="36"/>
  <c r="Y390" i="36"/>
  <c r="Y391" i="36"/>
  <c r="Y392" i="36"/>
  <c r="Y393" i="36"/>
  <c r="Y394" i="36"/>
  <c r="Y395" i="36"/>
  <c r="Y396" i="36"/>
  <c r="Y397" i="36"/>
  <c r="Y398" i="36"/>
  <c r="Y399" i="36"/>
  <c r="Y400" i="36"/>
  <c r="Y401" i="36"/>
  <c r="P45" i="29"/>
  <c r="X307" i="36"/>
  <c r="X308" i="36"/>
  <c r="X309" i="36"/>
  <c r="X310" i="36"/>
  <c r="X311" i="36"/>
  <c r="X312" i="36"/>
  <c r="X313" i="36"/>
  <c r="X314" i="36"/>
  <c r="X315" i="36"/>
  <c r="X316" i="36"/>
  <c r="X317" i="36"/>
  <c r="X318" i="36"/>
  <c r="X319" i="36"/>
  <c r="X320" i="36"/>
  <c r="X321" i="36"/>
  <c r="X322" i="36"/>
  <c r="X323" i="36"/>
  <c r="X324" i="36"/>
  <c r="X325" i="36"/>
  <c r="AC25" i="34"/>
  <c r="AB25" i="34"/>
  <c r="AA25" i="34"/>
  <c r="Z25" i="34"/>
  <c r="U25" i="34"/>
  <c r="K25" i="34"/>
  <c r="J25" i="34"/>
  <c r="I25" i="34"/>
  <c r="B39" i="34"/>
  <c r="P17" i="24"/>
  <c r="AB459" i="36"/>
  <c r="AB460" i="36"/>
  <c r="AB461" i="36"/>
  <c r="AB462" i="36"/>
  <c r="AB463" i="36"/>
  <c r="AB464" i="36"/>
  <c r="AB465" i="36"/>
  <c r="AB466" i="36"/>
  <c r="AB467" i="36"/>
  <c r="AB468" i="36"/>
  <c r="AB469" i="36"/>
  <c r="AB470" i="36"/>
  <c r="AB471" i="36"/>
  <c r="AB472" i="36"/>
  <c r="AB473" i="36"/>
  <c r="AB474" i="36"/>
  <c r="AB475" i="36"/>
  <c r="AB476" i="36"/>
  <c r="AB477" i="36"/>
  <c r="P64" i="24"/>
  <c r="AA573" i="36"/>
  <c r="AA574" i="36"/>
  <c r="AA575" i="36"/>
  <c r="AA576" i="36"/>
  <c r="AA577" i="36"/>
  <c r="AA578" i="36"/>
  <c r="AA579" i="36"/>
  <c r="AA580" i="36"/>
  <c r="AA581" i="36"/>
  <c r="AA582" i="36"/>
  <c r="AA583" i="36"/>
  <c r="AA584" i="36"/>
  <c r="AA585" i="36"/>
  <c r="AA586" i="36"/>
  <c r="AA587" i="36"/>
  <c r="AA588" i="36"/>
  <c r="AA589" i="36"/>
  <c r="AA590" i="36"/>
  <c r="AA591" i="36"/>
  <c r="P48" i="24"/>
  <c r="AA535" i="36"/>
  <c r="AA536" i="36"/>
  <c r="AA537" i="36"/>
  <c r="AA538" i="36"/>
  <c r="AA539" i="36"/>
  <c r="AA540" i="36"/>
  <c r="AA541" i="36"/>
  <c r="AA542" i="36"/>
  <c r="AA543" i="36"/>
  <c r="AA544" i="36"/>
  <c r="AA545" i="36"/>
  <c r="AA546" i="36"/>
  <c r="AA547" i="36"/>
  <c r="AA548" i="36"/>
  <c r="AA549" i="36"/>
  <c r="AA550" i="36"/>
  <c r="AA551" i="36"/>
  <c r="AA552" i="36"/>
  <c r="AA553" i="36"/>
  <c r="P55" i="24"/>
  <c r="Z554" i="36"/>
  <c r="Z555" i="36"/>
  <c r="Z556" i="36"/>
  <c r="Z557" i="36"/>
  <c r="Z558" i="36"/>
  <c r="Z559" i="36"/>
  <c r="Z560" i="36"/>
  <c r="Z561" i="36"/>
  <c r="Z562" i="36"/>
  <c r="Z563" i="36"/>
  <c r="Z564" i="36"/>
  <c r="Z565" i="36"/>
  <c r="Z566" i="36"/>
  <c r="Z567" i="36"/>
  <c r="Z568" i="36"/>
  <c r="Z569" i="36"/>
  <c r="Z570" i="36"/>
  <c r="Z571" i="36"/>
  <c r="Z572" i="36"/>
  <c r="P94" i="24"/>
  <c r="Y649" i="36"/>
  <c r="Y650" i="36"/>
  <c r="Y651" i="36"/>
  <c r="Y652" i="36"/>
  <c r="Y653" i="36"/>
  <c r="Y654" i="36"/>
  <c r="Y655" i="36"/>
  <c r="Y656" i="36"/>
  <c r="Y657" i="36"/>
  <c r="Y658" i="36"/>
  <c r="Y659" i="36"/>
  <c r="Y660" i="36"/>
  <c r="Y661" i="36"/>
  <c r="Y662" i="36"/>
  <c r="Y663" i="36"/>
  <c r="Y664" i="36"/>
  <c r="Y665" i="36"/>
  <c r="Y666" i="36"/>
  <c r="Y667" i="36"/>
  <c r="P69" i="24"/>
  <c r="X592" i="36"/>
  <c r="X593" i="36"/>
  <c r="X594" i="36"/>
  <c r="X595" i="36"/>
  <c r="X596" i="36"/>
  <c r="X597" i="36"/>
  <c r="X598" i="36"/>
  <c r="X599" i="36"/>
  <c r="X600" i="36"/>
  <c r="X601" i="36"/>
  <c r="X602" i="36"/>
  <c r="X603" i="36"/>
  <c r="X604" i="36"/>
  <c r="X605" i="36"/>
  <c r="X606" i="36"/>
  <c r="X607" i="36"/>
  <c r="X608" i="36"/>
  <c r="X609" i="36"/>
  <c r="X610" i="36"/>
  <c r="Y39" i="34"/>
  <c r="W39" i="34"/>
  <c r="R39" i="34"/>
  <c r="I39" i="34"/>
  <c r="H39" i="34"/>
  <c r="F39" i="34"/>
  <c r="P27" i="30"/>
  <c r="AD706" i="36"/>
  <c r="AD707" i="36"/>
  <c r="AD708" i="36"/>
  <c r="AD709" i="36"/>
  <c r="AD710" i="36"/>
  <c r="AD711" i="36"/>
  <c r="AD712" i="36"/>
  <c r="AD713" i="36"/>
  <c r="AD714" i="36"/>
  <c r="AD715" i="36"/>
  <c r="AD716" i="36"/>
  <c r="AD717" i="36"/>
  <c r="AD718" i="36"/>
  <c r="AD719" i="36"/>
  <c r="AD720" i="36"/>
  <c r="AD721" i="36"/>
  <c r="AD722" i="36"/>
  <c r="AD723" i="36"/>
  <c r="AD724" i="36"/>
  <c r="P43" i="30"/>
  <c r="AD744" i="36"/>
  <c r="AD745" i="36"/>
  <c r="AD746" i="36"/>
  <c r="AD747" i="36"/>
  <c r="AD748" i="36"/>
  <c r="AD749" i="36"/>
  <c r="AD750" i="36"/>
  <c r="AD751" i="36"/>
  <c r="AD752" i="36"/>
  <c r="AD753" i="36"/>
  <c r="AD754" i="36"/>
  <c r="AD755" i="36"/>
  <c r="AD756" i="36"/>
  <c r="AD757" i="36"/>
  <c r="AD758" i="36"/>
  <c r="AD759" i="36"/>
  <c r="AD760" i="36"/>
  <c r="AD761" i="36"/>
  <c r="AD762" i="36"/>
  <c r="P26" i="30"/>
  <c r="AC706" i="36"/>
  <c r="AC707" i="36"/>
  <c r="AC708" i="36"/>
  <c r="AC709" i="36"/>
  <c r="AC710" i="36"/>
  <c r="AC711" i="36"/>
  <c r="AC712" i="36"/>
  <c r="AC713" i="36"/>
  <c r="AC714" i="36"/>
  <c r="AC715" i="36"/>
  <c r="AC716" i="36"/>
  <c r="AC717" i="36"/>
  <c r="AC718" i="36"/>
  <c r="AC719" i="36"/>
  <c r="AC720" i="36"/>
  <c r="AC721" i="36"/>
  <c r="AC722" i="36"/>
  <c r="AC723" i="36"/>
  <c r="AC724" i="36"/>
  <c r="P73" i="30"/>
  <c r="AB820" i="36"/>
  <c r="AB821" i="36"/>
  <c r="AB822" i="36"/>
  <c r="AB823" i="36"/>
  <c r="AB824" i="36"/>
  <c r="AB825" i="36"/>
  <c r="AB826" i="36"/>
  <c r="AB827" i="36"/>
  <c r="AB828" i="36"/>
  <c r="AB829" i="36"/>
  <c r="AB830" i="36"/>
  <c r="AB831" i="36"/>
  <c r="AB832" i="36"/>
  <c r="AB833" i="36"/>
  <c r="AB834" i="36"/>
  <c r="AB835" i="36"/>
  <c r="AB836" i="36"/>
  <c r="AB837" i="36"/>
  <c r="AB838" i="36"/>
  <c r="P16" i="30"/>
  <c r="AA687" i="36"/>
  <c r="AA688" i="36"/>
  <c r="AA689" i="36"/>
  <c r="AA690" i="36"/>
  <c r="AA691" i="36"/>
  <c r="AA692" i="36"/>
  <c r="AA693" i="36"/>
  <c r="AA694" i="36"/>
  <c r="AA695" i="36"/>
  <c r="AA696" i="36"/>
  <c r="AA697" i="36"/>
  <c r="AA698" i="36"/>
  <c r="AA699" i="36"/>
  <c r="AA700" i="36"/>
  <c r="AA701" i="36"/>
  <c r="AA702" i="36"/>
  <c r="AA703" i="36"/>
  <c r="AA704" i="36"/>
  <c r="AA705" i="36"/>
  <c r="P96" i="30"/>
  <c r="AA877" i="36"/>
  <c r="AA878" i="36"/>
  <c r="AA879" i="36"/>
  <c r="AA880" i="36"/>
  <c r="AA881" i="36"/>
  <c r="AA882" i="36"/>
  <c r="AA883" i="36"/>
  <c r="AA884" i="36"/>
  <c r="AA885" i="36"/>
  <c r="AA886" i="36"/>
  <c r="AA887" i="36"/>
  <c r="AA888" i="36"/>
  <c r="AA889" i="36"/>
  <c r="AA890" i="36"/>
  <c r="AA891" i="36"/>
  <c r="AA892" i="36"/>
  <c r="AA893" i="36"/>
  <c r="AA894" i="36"/>
  <c r="AA895" i="36"/>
  <c r="P103" i="30"/>
  <c r="Z896" i="36"/>
  <c r="Z897" i="36"/>
  <c r="Z898" i="36"/>
  <c r="Z899" i="36"/>
  <c r="Z900" i="36"/>
  <c r="Z901" i="36"/>
  <c r="Z902" i="36"/>
  <c r="Z903" i="36"/>
  <c r="Z904" i="36"/>
  <c r="Z905" i="36"/>
  <c r="Z906" i="36"/>
  <c r="Z907" i="36"/>
  <c r="Z908" i="36"/>
  <c r="Z909" i="36"/>
  <c r="Z910" i="36"/>
  <c r="Z911" i="36"/>
  <c r="Z912" i="36"/>
  <c r="Z913" i="36"/>
  <c r="Z914" i="36"/>
  <c r="P47" i="30"/>
  <c r="Z763" i="36"/>
  <c r="Z764" i="36"/>
  <c r="Z765" i="36"/>
  <c r="Z766" i="36"/>
  <c r="Z767" i="36"/>
  <c r="Z768" i="36"/>
  <c r="Z769" i="36"/>
  <c r="Z770" i="36"/>
  <c r="Z771" i="36"/>
  <c r="Z772" i="36"/>
  <c r="Z773" i="36"/>
  <c r="Z774" i="36"/>
  <c r="Z775" i="36"/>
  <c r="Z776" i="36"/>
  <c r="Z777" i="36"/>
  <c r="Z778" i="36"/>
  <c r="Z779" i="36"/>
  <c r="Z780" i="36"/>
  <c r="Z781" i="36"/>
  <c r="P54" i="30"/>
  <c r="Y782" i="36"/>
  <c r="Y783" i="36"/>
  <c r="Y784" i="36"/>
  <c r="Y785" i="36"/>
  <c r="Y786" i="36"/>
  <c r="Y787" i="36"/>
  <c r="Y788" i="36"/>
  <c r="Y789" i="36"/>
  <c r="Y790" i="36"/>
  <c r="Y791" i="36"/>
  <c r="Y792" i="36"/>
  <c r="Y793" i="36"/>
  <c r="Y794" i="36"/>
  <c r="Y795" i="36"/>
  <c r="Y796" i="36"/>
  <c r="Y797" i="36"/>
  <c r="Y798" i="36"/>
  <c r="Y799" i="36"/>
  <c r="Y800" i="36"/>
  <c r="P21" i="30"/>
  <c r="X706" i="36"/>
  <c r="X707" i="36"/>
  <c r="X708" i="36"/>
  <c r="X709" i="36"/>
  <c r="X710" i="36"/>
  <c r="X711" i="36"/>
  <c r="X712" i="36"/>
  <c r="X713" i="36"/>
  <c r="X714" i="36"/>
  <c r="X715" i="36"/>
  <c r="X716" i="36"/>
  <c r="X717" i="36"/>
  <c r="X718" i="36"/>
  <c r="X719" i="36"/>
  <c r="X720" i="36"/>
  <c r="X721" i="36"/>
  <c r="X722" i="36"/>
  <c r="X723" i="36"/>
  <c r="X724" i="36"/>
  <c r="P77" i="30"/>
  <c r="X839" i="36"/>
  <c r="X840" i="36"/>
  <c r="X841" i="36"/>
  <c r="X842" i="36"/>
  <c r="X843" i="36"/>
  <c r="X844" i="36"/>
  <c r="X845" i="36"/>
  <c r="X846" i="36"/>
  <c r="X847" i="36"/>
  <c r="X848" i="36"/>
  <c r="X849" i="36"/>
  <c r="X850" i="36"/>
  <c r="X851" i="36"/>
  <c r="X852" i="36"/>
  <c r="X853" i="36"/>
  <c r="X854" i="36"/>
  <c r="X855" i="36"/>
  <c r="X856" i="36"/>
  <c r="X857" i="36"/>
  <c r="P37" i="30"/>
  <c r="X744" i="36"/>
  <c r="X745" i="36"/>
  <c r="X746" i="36"/>
  <c r="X747" i="36"/>
  <c r="X748" i="36"/>
  <c r="X749" i="36"/>
  <c r="X750" i="36"/>
  <c r="X751" i="36"/>
  <c r="X752" i="36"/>
  <c r="X753" i="36"/>
  <c r="X754" i="36"/>
  <c r="X755" i="36"/>
  <c r="X756" i="36"/>
  <c r="X757" i="36"/>
  <c r="X758" i="36"/>
  <c r="X759" i="36"/>
  <c r="X760" i="36"/>
  <c r="X761" i="36"/>
  <c r="X762" i="36"/>
  <c r="Y251" i="27"/>
  <c r="N441" i="36"/>
  <c r="H481" i="36"/>
  <c r="H500" i="36"/>
  <c r="H519" i="36"/>
  <c r="H538" i="36"/>
  <c r="H557" i="36"/>
  <c r="H576" i="36"/>
  <c r="H595" i="36"/>
  <c r="H614" i="36"/>
  <c r="H633" i="36"/>
  <c r="H652" i="36"/>
  <c r="H671" i="36"/>
  <c r="H463" i="36"/>
  <c r="P46" i="29"/>
  <c r="Y307" i="36"/>
  <c r="Y308" i="36"/>
  <c r="Y309" i="36"/>
  <c r="Y310" i="36"/>
  <c r="Y311" i="36"/>
  <c r="Y312" i="36"/>
  <c r="Y313" i="36"/>
  <c r="Y314" i="36"/>
  <c r="Y315" i="36"/>
  <c r="Y316" i="36"/>
  <c r="Y317" i="36"/>
  <c r="Y318" i="36"/>
  <c r="Y319" i="36"/>
  <c r="Y320" i="36"/>
  <c r="Y321" i="36"/>
  <c r="Y322" i="36"/>
  <c r="Y323" i="36"/>
  <c r="Y324" i="36"/>
  <c r="Y325" i="36"/>
  <c r="P101" i="29"/>
  <c r="X440" i="36"/>
  <c r="X441" i="36"/>
  <c r="X442" i="36"/>
  <c r="X443" i="36"/>
  <c r="X444" i="36"/>
  <c r="X445" i="36"/>
  <c r="X446" i="36"/>
  <c r="X447" i="36"/>
  <c r="X448" i="36"/>
  <c r="X449" i="36"/>
  <c r="X450" i="36"/>
  <c r="X451" i="36"/>
  <c r="X452" i="36"/>
  <c r="X453" i="36"/>
  <c r="X454" i="36"/>
  <c r="X455" i="36"/>
  <c r="X456" i="36"/>
  <c r="X457" i="36"/>
  <c r="X458" i="36"/>
  <c r="P25" i="34"/>
  <c r="P95" i="24"/>
  <c r="Z649" i="36"/>
  <c r="Z650" i="36"/>
  <c r="Z651" i="36"/>
  <c r="Z652" i="36"/>
  <c r="Z653" i="36"/>
  <c r="Z654" i="36"/>
  <c r="Z655" i="36"/>
  <c r="Z656" i="36"/>
  <c r="Z657" i="36"/>
  <c r="Z658" i="36"/>
  <c r="Z659" i="36"/>
  <c r="Z660" i="36"/>
  <c r="Z661" i="36"/>
  <c r="Z662" i="36"/>
  <c r="Z663" i="36"/>
  <c r="Z664" i="36"/>
  <c r="Z665" i="36"/>
  <c r="Z666" i="36"/>
  <c r="Z667" i="36"/>
  <c r="P22" i="24"/>
  <c r="Y478" i="36"/>
  <c r="Y479" i="36"/>
  <c r="Y480" i="36"/>
  <c r="Y481" i="36"/>
  <c r="Y482" i="36"/>
  <c r="Y483" i="36"/>
  <c r="Y484" i="36"/>
  <c r="Y485" i="36"/>
  <c r="Y486" i="36"/>
  <c r="Y487" i="36"/>
  <c r="Y488" i="36"/>
  <c r="Y489" i="36"/>
  <c r="Y490" i="36"/>
  <c r="Y491" i="36"/>
  <c r="Y492" i="36"/>
  <c r="Y493" i="36"/>
  <c r="Y494" i="36"/>
  <c r="Y495" i="36"/>
  <c r="Y496" i="36"/>
  <c r="P46" i="24"/>
  <c r="Y535" i="36"/>
  <c r="Y536" i="36"/>
  <c r="Y537" i="36"/>
  <c r="Y538" i="36"/>
  <c r="Y539" i="36"/>
  <c r="Y540" i="36"/>
  <c r="Y541" i="36"/>
  <c r="Y542" i="36"/>
  <c r="Y543" i="36"/>
  <c r="Y544" i="36"/>
  <c r="Y545" i="36"/>
  <c r="Y546" i="36"/>
  <c r="Y547" i="36"/>
  <c r="Y548" i="36"/>
  <c r="Y549" i="36"/>
  <c r="Y550" i="36"/>
  <c r="Y551" i="36"/>
  <c r="Y552" i="36"/>
  <c r="Y553" i="36"/>
  <c r="P61" i="24"/>
  <c r="X573" i="36"/>
  <c r="X574" i="36"/>
  <c r="X575" i="36"/>
  <c r="X576" i="36"/>
  <c r="X577" i="36"/>
  <c r="X578" i="36"/>
  <c r="X579" i="36"/>
  <c r="X580" i="36"/>
  <c r="X581" i="36"/>
  <c r="X582" i="36"/>
  <c r="X583" i="36"/>
  <c r="X584" i="36"/>
  <c r="X585" i="36"/>
  <c r="X586" i="36"/>
  <c r="X587" i="36"/>
  <c r="X588" i="36"/>
  <c r="X589" i="36"/>
  <c r="X590" i="36"/>
  <c r="X591" i="36"/>
  <c r="AD39" i="34"/>
  <c r="P50" i="30"/>
  <c r="AC763" i="36"/>
  <c r="AC764" i="36"/>
  <c r="AC765" i="36"/>
  <c r="AC766" i="36"/>
  <c r="AC767" i="36"/>
  <c r="AC768" i="36"/>
  <c r="AC769" i="36"/>
  <c r="AC770" i="36"/>
  <c r="AC771" i="36"/>
  <c r="AC772" i="36"/>
  <c r="AC773" i="36"/>
  <c r="AC774" i="36"/>
  <c r="AC775" i="36"/>
  <c r="AC776" i="36"/>
  <c r="AC777" i="36"/>
  <c r="AC778" i="36"/>
  <c r="AC779" i="36"/>
  <c r="AC780" i="36"/>
  <c r="AC781" i="36"/>
  <c r="P41" i="30"/>
  <c r="AB744" i="36"/>
  <c r="AB745" i="36"/>
  <c r="AB746" i="36"/>
  <c r="AB747" i="36"/>
  <c r="AB748" i="36"/>
  <c r="AB749" i="36"/>
  <c r="AB750" i="36"/>
  <c r="AB751" i="36"/>
  <c r="AB752" i="36"/>
  <c r="AB753" i="36"/>
  <c r="AB754" i="36"/>
  <c r="AB755" i="36"/>
  <c r="AB756" i="36"/>
  <c r="AB757" i="36"/>
  <c r="AB758" i="36"/>
  <c r="AB759" i="36"/>
  <c r="AB760" i="36"/>
  <c r="AB761" i="36"/>
  <c r="AB762" i="36"/>
  <c r="P87" i="30"/>
  <c r="Z858" i="36"/>
  <c r="Z859" i="36"/>
  <c r="Z860" i="36"/>
  <c r="Z861" i="36"/>
  <c r="Z862" i="36"/>
  <c r="Z863" i="36"/>
  <c r="Z864" i="36"/>
  <c r="Z865" i="36"/>
  <c r="Z866" i="36"/>
  <c r="Z867" i="36"/>
  <c r="Z868" i="36"/>
  <c r="Z869" i="36"/>
  <c r="Z870" i="36"/>
  <c r="Z871" i="36"/>
  <c r="Z872" i="36"/>
  <c r="Z873" i="36"/>
  <c r="Z874" i="36"/>
  <c r="Z875" i="36"/>
  <c r="Z876" i="36"/>
  <c r="P94" i="30"/>
  <c r="Y877" i="36"/>
  <c r="Y878" i="36"/>
  <c r="Y879" i="36"/>
  <c r="Y880" i="36"/>
  <c r="Y881" i="36"/>
  <c r="Y882" i="36"/>
  <c r="Y883" i="36"/>
  <c r="Y884" i="36"/>
  <c r="Y885" i="36"/>
  <c r="Y886" i="36"/>
  <c r="Y887" i="36"/>
  <c r="Y888" i="36"/>
  <c r="Y889" i="36"/>
  <c r="Y890" i="36"/>
  <c r="Y891" i="36"/>
  <c r="Y892" i="36"/>
  <c r="Y893" i="36"/>
  <c r="Y894" i="36"/>
  <c r="Y895" i="36"/>
  <c r="P38" i="30"/>
  <c r="Y744" i="36"/>
  <c r="Y745" i="36"/>
  <c r="Y746" i="36"/>
  <c r="Y747" i="36"/>
  <c r="Y748" i="36"/>
  <c r="Y749" i="36"/>
  <c r="Y750" i="36"/>
  <c r="Y751" i="36"/>
  <c r="Y752" i="36"/>
  <c r="Y753" i="36"/>
  <c r="Y754" i="36"/>
  <c r="Y755" i="36"/>
  <c r="Y756" i="36"/>
  <c r="Y757" i="36"/>
  <c r="Y758" i="36"/>
  <c r="Y759" i="36"/>
  <c r="Y760" i="36"/>
  <c r="Y761" i="36"/>
  <c r="Y762" i="36"/>
  <c r="P61" i="30"/>
  <c r="X801" i="36"/>
  <c r="X802" i="36"/>
  <c r="X803" i="36"/>
  <c r="X804" i="36"/>
  <c r="X805" i="36"/>
  <c r="X806" i="36"/>
  <c r="X807" i="36"/>
  <c r="X808" i="36"/>
  <c r="X809" i="36"/>
  <c r="X810" i="36"/>
  <c r="X811" i="36"/>
  <c r="X812" i="36"/>
  <c r="X813" i="36"/>
  <c r="X814" i="36"/>
  <c r="X815" i="36"/>
  <c r="X816" i="36"/>
  <c r="X817" i="36"/>
  <c r="X818" i="36"/>
  <c r="X819" i="36"/>
  <c r="P6" i="28"/>
  <c r="P90" i="30"/>
  <c r="AC858" i="36"/>
  <c r="AC859" i="36"/>
  <c r="AC860" i="36"/>
  <c r="AC861" i="36"/>
  <c r="AC862" i="36"/>
  <c r="AC863" i="36"/>
  <c r="AC864" i="36"/>
  <c r="AC865" i="36"/>
  <c r="AC866" i="36"/>
  <c r="AC867" i="36"/>
  <c r="AC868" i="36"/>
  <c r="AC869" i="36"/>
  <c r="AC870" i="36"/>
  <c r="AC871" i="36"/>
  <c r="AC872" i="36"/>
  <c r="AC873" i="36"/>
  <c r="AC874" i="36"/>
  <c r="AC875" i="36"/>
  <c r="AC876" i="36"/>
  <c r="M231" i="36"/>
  <c r="Y30" i="27"/>
  <c r="M288" i="36"/>
  <c r="Y90" i="27"/>
  <c r="N288" i="36"/>
  <c r="M725" i="36"/>
  <c r="AB150" i="5"/>
  <c r="AC150" i="5"/>
  <c r="AD150" i="5"/>
  <c r="M40" i="34"/>
  <c r="W40" i="34"/>
  <c r="P26" i="34"/>
  <c r="AA52" i="27"/>
  <c r="AA55" i="27"/>
  <c r="AA59" i="27"/>
  <c r="AB51" i="27"/>
  <c r="A80" i="24"/>
  <c r="A80" i="30"/>
  <c r="P90" i="12"/>
  <c r="AC174" i="36"/>
  <c r="AC175" i="36"/>
  <c r="AC176" i="36"/>
  <c r="AC177" i="36"/>
  <c r="AC178" i="36"/>
  <c r="AC179" i="36"/>
  <c r="AC180" i="36"/>
  <c r="AC181" i="36"/>
  <c r="AC182" i="36"/>
  <c r="AC183" i="36"/>
  <c r="AC184" i="36"/>
  <c r="AC185" i="36"/>
  <c r="AC186" i="36"/>
  <c r="AC187" i="36"/>
  <c r="AC188" i="36"/>
  <c r="AC189" i="36"/>
  <c r="AC190" i="36"/>
  <c r="AC191" i="36"/>
  <c r="AC192" i="36"/>
  <c r="P97" i="12"/>
  <c r="AB193" i="36"/>
  <c r="AB194" i="36"/>
  <c r="AB195" i="36"/>
  <c r="AB196" i="36"/>
  <c r="AB197" i="36"/>
  <c r="AB198" i="36"/>
  <c r="AB199" i="36"/>
  <c r="AB200" i="36"/>
  <c r="AB201" i="36"/>
  <c r="AB202" i="36"/>
  <c r="AB203" i="36"/>
  <c r="AB204" i="36"/>
  <c r="AB205" i="36"/>
  <c r="AB206" i="36"/>
  <c r="AB207" i="36"/>
  <c r="AB208" i="36"/>
  <c r="AB209" i="36"/>
  <c r="AB210" i="36"/>
  <c r="AB211" i="36"/>
  <c r="P57" i="12"/>
  <c r="AB98" i="36"/>
  <c r="AB99" i="36"/>
  <c r="AB100" i="36"/>
  <c r="AB101" i="36"/>
  <c r="AB102" i="36"/>
  <c r="AB103" i="36"/>
  <c r="AB104" i="36"/>
  <c r="AB105" i="36"/>
  <c r="AB106" i="36"/>
  <c r="AB107" i="36"/>
  <c r="AB108" i="36"/>
  <c r="AB109" i="36"/>
  <c r="AB110" i="36"/>
  <c r="AB111" i="36"/>
  <c r="AB112" i="36"/>
  <c r="AB113" i="36"/>
  <c r="AB114" i="36"/>
  <c r="AB115" i="36"/>
  <c r="AB116" i="36"/>
  <c r="P41" i="12"/>
  <c r="AB60" i="36"/>
  <c r="AB61" i="36"/>
  <c r="AB62" i="36"/>
  <c r="AB63" i="36"/>
  <c r="AB64" i="36"/>
  <c r="AB65" i="36"/>
  <c r="AB66" i="36"/>
  <c r="AB67" i="36"/>
  <c r="AB68" i="36"/>
  <c r="AB69" i="36"/>
  <c r="AB70" i="36"/>
  <c r="AB71" i="36"/>
  <c r="AB72" i="36"/>
  <c r="AB73" i="36"/>
  <c r="AB74" i="36"/>
  <c r="AB75" i="36"/>
  <c r="AB76" i="36"/>
  <c r="AB77" i="36"/>
  <c r="AB78" i="36"/>
  <c r="P64" i="12"/>
  <c r="AA117" i="36"/>
  <c r="AA118" i="36"/>
  <c r="AA119" i="36"/>
  <c r="AA120" i="36"/>
  <c r="AA121" i="36"/>
  <c r="AA122" i="36"/>
  <c r="AA123" i="36"/>
  <c r="AA124" i="36"/>
  <c r="AA125" i="36"/>
  <c r="AA126" i="36"/>
  <c r="AA127" i="36"/>
  <c r="AA128" i="36"/>
  <c r="AA129" i="36"/>
  <c r="AA130" i="36"/>
  <c r="AA131" i="36"/>
  <c r="AA132" i="36"/>
  <c r="AA133" i="36"/>
  <c r="AA134" i="36"/>
  <c r="AA135" i="36"/>
  <c r="P87" i="12"/>
  <c r="Z174" i="36"/>
  <c r="Z175" i="36"/>
  <c r="Z176" i="36"/>
  <c r="Z177" i="36"/>
  <c r="Z178" i="36"/>
  <c r="Z179" i="36"/>
  <c r="Z180" i="36"/>
  <c r="Z181" i="36"/>
  <c r="Z182" i="36"/>
  <c r="Z183" i="36"/>
  <c r="Z184" i="36"/>
  <c r="Z185" i="36"/>
  <c r="Z186" i="36"/>
  <c r="Z187" i="36"/>
  <c r="Z188" i="36"/>
  <c r="Z189" i="36"/>
  <c r="Z190" i="36"/>
  <c r="Z191" i="36"/>
  <c r="Z192" i="36"/>
  <c r="P71" i="12"/>
  <c r="Z136" i="36"/>
  <c r="Z137" i="36"/>
  <c r="Z138" i="36"/>
  <c r="Z139" i="36"/>
  <c r="Z140" i="36"/>
  <c r="Z141" i="36"/>
  <c r="Z142" i="36"/>
  <c r="Z143" i="36"/>
  <c r="Z144" i="36"/>
  <c r="Z145" i="36"/>
  <c r="Z146" i="36"/>
  <c r="Z147" i="36"/>
  <c r="Z148" i="36"/>
  <c r="Z149" i="36"/>
  <c r="Z150" i="36"/>
  <c r="Z151" i="36"/>
  <c r="Z152" i="36"/>
  <c r="Z153" i="36"/>
  <c r="Z154" i="36"/>
  <c r="P94" i="12"/>
  <c r="Y193" i="36"/>
  <c r="Y194" i="36"/>
  <c r="Y195" i="36"/>
  <c r="Y196" i="36"/>
  <c r="Y197" i="36"/>
  <c r="Y198" i="36"/>
  <c r="Y199" i="36"/>
  <c r="Y200" i="36"/>
  <c r="Y201" i="36"/>
  <c r="Y202" i="36"/>
  <c r="Y203" i="36"/>
  <c r="Y204" i="36"/>
  <c r="Y205" i="36"/>
  <c r="Y206" i="36"/>
  <c r="Y207" i="36"/>
  <c r="Y208" i="36"/>
  <c r="Y209" i="36"/>
  <c r="Y210" i="36"/>
  <c r="Y211" i="36"/>
  <c r="P78" i="12"/>
  <c r="Y155" i="36"/>
  <c r="Y156" i="36"/>
  <c r="Y157" i="36"/>
  <c r="Y158" i="36"/>
  <c r="Y159" i="36"/>
  <c r="Y160" i="36"/>
  <c r="Y161" i="36"/>
  <c r="Y162" i="36"/>
  <c r="Y163" i="36"/>
  <c r="Y164" i="36"/>
  <c r="Y165" i="36"/>
  <c r="Y166" i="36"/>
  <c r="Y167" i="36"/>
  <c r="Y168" i="36"/>
  <c r="Y169" i="36"/>
  <c r="Y170" i="36"/>
  <c r="Y171" i="36"/>
  <c r="Y172" i="36"/>
  <c r="Y173" i="36"/>
  <c r="P38" i="12"/>
  <c r="Y60" i="36"/>
  <c r="Y61" i="36"/>
  <c r="Y62" i="36"/>
  <c r="Y63" i="36"/>
  <c r="Y64" i="36"/>
  <c r="Y65" i="36"/>
  <c r="Y66" i="36"/>
  <c r="Y67" i="36"/>
  <c r="Y68" i="36"/>
  <c r="Y69" i="36"/>
  <c r="Y70" i="36"/>
  <c r="Y71" i="36"/>
  <c r="Y72" i="36"/>
  <c r="Y73" i="36"/>
  <c r="Y74" i="36"/>
  <c r="Y75" i="36"/>
  <c r="Y76" i="36"/>
  <c r="Y77" i="36"/>
  <c r="Y78" i="36"/>
  <c r="P69" i="12"/>
  <c r="X136" i="36"/>
  <c r="X137" i="36"/>
  <c r="X138" i="36"/>
  <c r="X139" i="36"/>
  <c r="X140" i="36"/>
  <c r="X141" i="36"/>
  <c r="X142" i="36"/>
  <c r="X143" i="36"/>
  <c r="X144" i="36"/>
  <c r="X145" i="36"/>
  <c r="X146" i="36"/>
  <c r="X147" i="36"/>
  <c r="X148" i="36"/>
  <c r="X149" i="36"/>
  <c r="X150" i="36"/>
  <c r="X151" i="36"/>
  <c r="X152" i="36"/>
  <c r="X153" i="36"/>
  <c r="X154" i="36"/>
  <c r="P53" i="12"/>
  <c r="X98" i="36"/>
  <c r="X99" i="36"/>
  <c r="X100" i="36"/>
  <c r="X101" i="36"/>
  <c r="X102" i="36"/>
  <c r="X103" i="36"/>
  <c r="X104" i="36"/>
  <c r="X105" i="36"/>
  <c r="X106" i="36"/>
  <c r="X107" i="36"/>
  <c r="X108" i="36"/>
  <c r="X109" i="36"/>
  <c r="X110" i="36"/>
  <c r="X111" i="36"/>
  <c r="X112" i="36"/>
  <c r="X113" i="36"/>
  <c r="X114" i="36"/>
  <c r="X115" i="36"/>
  <c r="X116" i="36"/>
  <c r="Y12" i="34"/>
  <c r="T12" i="34"/>
  <c r="I12" i="34"/>
  <c r="H12" i="34"/>
  <c r="P14" i="29"/>
  <c r="Y231" i="36"/>
  <c r="Y232" i="36"/>
  <c r="Y233" i="36"/>
  <c r="Y234" i="36"/>
  <c r="Y235" i="36"/>
  <c r="Y236" i="36"/>
  <c r="Y237" i="36"/>
  <c r="Y238" i="36"/>
  <c r="Y239" i="36"/>
  <c r="Y240" i="36"/>
  <c r="Y241" i="36"/>
  <c r="Y242" i="36"/>
  <c r="Y243" i="36"/>
  <c r="Y244" i="36"/>
  <c r="Y245" i="36"/>
  <c r="Y246" i="36"/>
  <c r="Y247" i="36"/>
  <c r="Y248" i="36"/>
  <c r="Y249" i="36"/>
  <c r="P62" i="29"/>
  <c r="Y345" i="36"/>
  <c r="Y346" i="36"/>
  <c r="Y347" i="36"/>
  <c r="Y348" i="36"/>
  <c r="Y349" i="36"/>
  <c r="Y350" i="36"/>
  <c r="Y351" i="36"/>
  <c r="Y352" i="36"/>
  <c r="Y353" i="36"/>
  <c r="Y354" i="36"/>
  <c r="Y355" i="36"/>
  <c r="Y356" i="36"/>
  <c r="Y357" i="36"/>
  <c r="Y358" i="36"/>
  <c r="Y359" i="36"/>
  <c r="Y360" i="36"/>
  <c r="Y361" i="36"/>
  <c r="Y362" i="36"/>
  <c r="Y363" i="36"/>
  <c r="P38" i="29"/>
  <c r="Y288" i="36"/>
  <c r="Y289" i="36"/>
  <c r="Y290" i="36"/>
  <c r="Y291" i="36"/>
  <c r="Y292" i="36"/>
  <c r="Y293" i="36"/>
  <c r="Y294" i="36"/>
  <c r="Y295" i="36"/>
  <c r="Y296" i="36"/>
  <c r="Y297" i="36"/>
  <c r="Y298" i="36"/>
  <c r="Y299" i="36"/>
  <c r="Y300" i="36"/>
  <c r="Y301" i="36"/>
  <c r="Y302" i="36"/>
  <c r="Y303" i="36"/>
  <c r="Y304" i="36"/>
  <c r="Y305" i="36"/>
  <c r="Y306" i="36"/>
  <c r="P21" i="29"/>
  <c r="X250" i="36"/>
  <c r="X251" i="36"/>
  <c r="X252" i="36"/>
  <c r="X253" i="36"/>
  <c r="X254" i="36"/>
  <c r="X255" i="36"/>
  <c r="X256" i="36"/>
  <c r="X257" i="36"/>
  <c r="X258" i="36"/>
  <c r="X259" i="36"/>
  <c r="X260" i="36"/>
  <c r="X261" i="36"/>
  <c r="X262" i="36"/>
  <c r="X263" i="36"/>
  <c r="X264" i="36"/>
  <c r="X265" i="36"/>
  <c r="X266" i="36"/>
  <c r="X267" i="36"/>
  <c r="X268" i="36"/>
  <c r="P93" i="29"/>
  <c r="X421" i="36"/>
  <c r="X422" i="36"/>
  <c r="X423" i="36"/>
  <c r="X424" i="36"/>
  <c r="X425" i="36"/>
  <c r="X426" i="36"/>
  <c r="X427" i="36"/>
  <c r="X428" i="36"/>
  <c r="X429" i="36"/>
  <c r="X430" i="36"/>
  <c r="X431" i="36"/>
  <c r="X432" i="36"/>
  <c r="X433" i="36"/>
  <c r="X434" i="36"/>
  <c r="X435" i="36"/>
  <c r="X436" i="36"/>
  <c r="X437" i="36"/>
  <c r="X438" i="36"/>
  <c r="X439" i="36"/>
  <c r="P77" i="29"/>
  <c r="X383" i="36"/>
  <c r="X384" i="36"/>
  <c r="X385" i="36"/>
  <c r="X386" i="36"/>
  <c r="X387" i="36"/>
  <c r="X388" i="36"/>
  <c r="X389" i="36"/>
  <c r="X390" i="36"/>
  <c r="X391" i="36"/>
  <c r="X392" i="36"/>
  <c r="X393" i="36"/>
  <c r="X394" i="36"/>
  <c r="X395" i="36"/>
  <c r="X396" i="36"/>
  <c r="X397" i="36"/>
  <c r="X398" i="36"/>
  <c r="X399" i="36"/>
  <c r="X400" i="36"/>
  <c r="X401" i="36"/>
  <c r="P37" i="29"/>
  <c r="X288" i="36"/>
  <c r="X289" i="36"/>
  <c r="X290" i="36"/>
  <c r="X291" i="36"/>
  <c r="X292" i="36"/>
  <c r="X293" i="36"/>
  <c r="X294" i="36"/>
  <c r="X295" i="36"/>
  <c r="X296" i="36"/>
  <c r="X297" i="36"/>
  <c r="X298" i="36"/>
  <c r="X299" i="36"/>
  <c r="X300" i="36"/>
  <c r="X301" i="36"/>
  <c r="X302" i="36"/>
  <c r="X303" i="36"/>
  <c r="X304" i="36"/>
  <c r="X305" i="36"/>
  <c r="X306" i="36"/>
  <c r="AD25" i="34"/>
  <c r="M25" i="34"/>
  <c r="H25" i="34"/>
  <c r="P19" i="24"/>
  <c r="AD459" i="36"/>
  <c r="AD460" i="36"/>
  <c r="AD461" i="36"/>
  <c r="AD462" i="36"/>
  <c r="AD463" i="36"/>
  <c r="AD464" i="36"/>
  <c r="AD465" i="36"/>
  <c r="AD466" i="36"/>
  <c r="AD467" i="36"/>
  <c r="AD468" i="36"/>
  <c r="AD469" i="36"/>
  <c r="AD470" i="36"/>
  <c r="AD471" i="36"/>
  <c r="AD472" i="36"/>
  <c r="AD473" i="36"/>
  <c r="AD474" i="36"/>
  <c r="AD475" i="36"/>
  <c r="AD476" i="36"/>
  <c r="AD477" i="36"/>
  <c r="P103" i="24"/>
  <c r="Z668" i="36"/>
  <c r="Z669" i="36"/>
  <c r="Z670" i="36"/>
  <c r="Z671" i="36"/>
  <c r="Z672" i="36"/>
  <c r="Z673" i="36"/>
  <c r="Z674" i="36"/>
  <c r="Z675" i="36"/>
  <c r="Z676" i="36"/>
  <c r="Z677" i="36"/>
  <c r="Z678" i="36"/>
  <c r="Z679" i="36"/>
  <c r="Z680" i="36"/>
  <c r="Z681" i="36"/>
  <c r="Z682" i="36"/>
  <c r="Z683" i="36"/>
  <c r="Z684" i="36"/>
  <c r="Z685" i="36"/>
  <c r="Z686" i="36"/>
  <c r="P47" i="24"/>
  <c r="Z535" i="36"/>
  <c r="Z536" i="36"/>
  <c r="Z537" i="36"/>
  <c r="Z538" i="36"/>
  <c r="Z539" i="36"/>
  <c r="Z540" i="36"/>
  <c r="Z541" i="36"/>
  <c r="Z542" i="36"/>
  <c r="Z543" i="36"/>
  <c r="Z544" i="36"/>
  <c r="Z545" i="36"/>
  <c r="Z546" i="36"/>
  <c r="Z547" i="36"/>
  <c r="Z548" i="36"/>
  <c r="Z549" i="36"/>
  <c r="Z550" i="36"/>
  <c r="Z551" i="36"/>
  <c r="Z552" i="36"/>
  <c r="Z553" i="36"/>
  <c r="P31" i="24"/>
  <c r="Z497" i="36"/>
  <c r="Z498" i="36"/>
  <c r="Z499" i="36"/>
  <c r="Z500" i="36"/>
  <c r="Z501" i="36"/>
  <c r="Z502" i="36"/>
  <c r="Z503" i="36"/>
  <c r="Z504" i="36"/>
  <c r="Z505" i="36"/>
  <c r="Z506" i="36"/>
  <c r="Z507" i="36"/>
  <c r="Z508" i="36"/>
  <c r="Z509" i="36"/>
  <c r="Z510" i="36"/>
  <c r="Z511" i="36"/>
  <c r="Z512" i="36"/>
  <c r="Z513" i="36"/>
  <c r="Z514" i="36"/>
  <c r="Z515" i="36"/>
  <c r="P14" i="24"/>
  <c r="Y459" i="36"/>
  <c r="Y460" i="36"/>
  <c r="Y461" i="36"/>
  <c r="Y462" i="36"/>
  <c r="Y463" i="36"/>
  <c r="Y464" i="36"/>
  <c r="Y465" i="36"/>
  <c r="Y466" i="36"/>
  <c r="Y467" i="36"/>
  <c r="Y468" i="36"/>
  <c r="Y469" i="36"/>
  <c r="Y470" i="36"/>
  <c r="Y471" i="36"/>
  <c r="Y472" i="36"/>
  <c r="Y473" i="36"/>
  <c r="Y474" i="36"/>
  <c r="Y475" i="36"/>
  <c r="Y476" i="36"/>
  <c r="Y477" i="36"/>
  <c r="P54" i="24"/>
  <c r="Y554" i="36"/>
  <c r="Y555" i="36"/>
  <c r="Y556" i="36"/>
  <c r="Y557" i="36"/>
  <c r="Y558" i="36"/>
  <c r="Y559" i="36"/>
  <c r="Y560" i="36"/>
  <c r="Y561" i="36"/>
  <c r="Y562" i="36"/>
  <c r="Y563" i="36"/>
  <c r="Y564" i="36"/>
  <c r="Y565" i="36"/>
  <c r="Y566" i="36"/>
  <c r="Y567" i="36"/>
  <c r="Y568" i="36"/>
  <c r="Y569" i="36"/>
  <c r="Y570" i="36"/>
  <c r="Y571" i="36"/>
  <c r="Y572" i="36"/>
  <c r="P38" i="24"/>
  <c r="Y516" i="36"/>
  <c r="Y517" i="36"/>
  <c r="Y518" i="36"/>
  <c r="Y519" i="36"/>
  <c r="Y520" i="36"/>
  <c r="Y521" i="36"/>
  <c r="Y522" i="36"/>
  <c r="Y523" i="36"/>
  <c r="Y524" i="36"/>
  <c r="Y525" i="36"/>
  <c r="Y526" i="36"/>
  <c r="Y527" i="36"/>
  <c r="Y528" i="36"/>
  <c r="Y529" i="36"/>
  <c r="Y530" i="36"/>
  <c r="Y531" i="36"/>
  <c r="Y532" i="36"/>
  <c r="Y533" i="36"/>
  <c r="Y534" i="36"/>
  <c r="P101" i="24"/>
  <c r="X668" i="36"/>
  <c r="X669" i="36"/>
  <c r="X670" i="36"/>
  <c r="X671" i="36"/>
  <c r="X672" i="36"/>
  <c r="X673" i="36"/>
  <c r="X674" i="36"/>
  <c r="X675" i="36"/>
  <c r="X676" i="36"/>
  <c r="X677" i="36"/>
  <c r="X678" i="36"/>
  <c r="X679" i="36"/>
  <c r="X680" i="36"/>
  <c r="X681" i="36"/>
  <c r="X682" i="36"/>
  <c r="X683" i="36"/>
  <c r="X684" i="36"/>
  <c r="X685" i="36"/>
  <c r="X686" i="36"/>
  <c r="P85" i="24"/>
  <c r="X630" i="36"/>
  <c r="X631" i="36"/>
  <c r="X632" i="36"/>
  <c r="X633" i="36"/>
  <c r="X634" i="36"/>
  <c r="X635" i="36"/>
  <c r="X636" i="36"/>
  <c r="X637" i="36"/>
  <c r="X638" i="36"/>
  <c r="X639" i="36"/>
  <c r="X640" i="36"/>
  <c r="X641" i="36"/>
  <c r="X642" i="36"/>
  <c r="X643" i="36"/>
  <c r="X644" i="36"/>
  <c r="X645" i="36"/>
  <c r="X646" i="36"/>
  <c r="X647" i="36"/>
  <c r="X648" i="36"/>
  <c r="P53" i="24"/>
  <c r="X554" i="36"/>
  <c r="X555" i="36"/>
  <c r="X556" i="36"/>
  <c r="X557" i="36"/>
  <c r="X558" i="36"/>
  <c r="X559" i="36"/>
  <c r="X560" i="36"/>
  <c r="X561" i="36"/>
  <c r="X562" i="36"/>
  <c r="X563" i="36"/>
  <c r="X564" i="36"/>
  <c r="X565" i="36"/>
  <c r="X566" i="36"/>
  <c r="X567" i="36"/>
  <c r="X568" i="36"/>
  <c r="X569" i="36"/>
  <c r="X570" i="36"/>
  <c r="X571" i="36"/>
  <c r="X572" i="36"/>
  <c r="AA39" i="34"/>
  <c r="V39" i="34"/>
  <c r="M39" i="34"/>
  <c r="J39" i="34"/>
  <c r="E39" i="34"/>
  <c r="P20" i="30"/>
  <c r="AE687" i="36"/>
  <c r="AE688" i="36"/>
  <c r="AE689" i="36"/>
  <c r="AE690" i="36"/>
  <c r="AE691" i="36"/>
  <c r="AE692" i="36"/>
  <c r="AE693" i="36"/>
  <c r="AE694" i="36"/>
  <c r="AE695" i="36"/>
  <c r="AE696" i="36"/>
  <c r="AE697" i="36"/>
  <c r="AE698" i="36"/>
  <c r="AE699" i="36"/>
  <c r="AE700" i="36"/>
  <c r="AE701" i="36"/>
  <c r="AE702" i="36"/>
  <c r="AE703" i="36"/>
  <c r="AE704" i="36"/>
  <c r="AE705" i="36"/>
  <c r="P60" i="30"/>
  <c r="AE782" i="36"/>
  <c r="AE783" i="36"/>
  <c r="AE784" i="36"/>
  <c r="AE785" i="36"/>
  <c r="AE786" i="36"/>
  <c r="AE787" i="36"/>
  <c r="AE788" i="36"/>
  <c r="AE789" i="36"/>
  <c r="AE790" i="36"/>
  <c r="AE791" i="36"/>
  <c r="AE792" i="36"/>
  <c r="AE793" i="36"/>
  <c r="AE794" i="36"/>
  <c r="AE795" i="36"/>
  <c r="AE796" i="36"/>
  <c r="AE797" i="36"/>
  <c r="AE798" i="36"/>
  <c r="AE799" i="36"/>
  <c r="AE800" i="36"/>
  <c r="P44" i="30"/>
  <c r="AE744" i="36"/>
  <c r="AE745" i="36"/>
  <c r="AE746" i="36"/>
  <c r="AE747" i="36"/>
  <c r="AE748" i="36"/>
  <c r="AE749" i="36"/>
  <c r="AE750" i="36"/>
  <c r="AE751" i="36"/>
  <c r="AE752" i="36"/>
  <c r="AE753" i="36"/>
  <c r="AE754" i="36"/>
  <c r="AE755" i="36"/>
  <c r="AE756" i="36"/>
  <c r="AE757" i="36"/>
  <c r="AE758" i="36"/>
  <c r="AE759" i="36"/>
  <c r="AE760" i="36"/>
  <c r="AE761" i="36"/>
  <c r="AE762" i="36"/>
  <c r="P18" i="30"/>
  <c r="AC687" i="36"/>
  <c r="AC688" i="36"/>
  <c r="AC689" i="36"/>
  <c r="AC690" i="36"/>
  <c r="AC691" i="36"/>
  <c r="AC692" i="36"/>
  <c r="AC693" i="36"/>
  <c r="AC694" i="36"/>
  <c r="AC695" i="36"/>
  <c r="AC696" i="36"/>
  <c r="AC697" i="36"/>
  <c r="AC698" i="36"/>
  <c r="AC699" i="36"/>
  <c r="AC700" i="36"/>
  <c r="AC701" i="36"/>
  <c r="AC702" i="36"/>
  <c r="AC703" i="36"/>
  <c r="AC704" i="36"/>
  <c r="AC705" i="36"/>
  <c r="P42" i="30"/>
  <c r="AC744" i="36"/>
  <c r="AC745" i="36"/>
  <c r="AC746" i="36"/>
  <c r="AC747" i="36"/>
  <c r="AC748" i="36"/>
  <c r="AC749" i="36"/>
  <c r="AC750" i="36"/>
  <c r="AC751" i="36"/>
  <c r="AC752" i="36"/>
  <c r="AC753" i="36"/>
  <c r="AC754" i="36"/>
  <c r="AC755" i="36"/>
  <c r="AC756" i="36"/>
  <c r="AC757" i="36"/>
  <c r="AC758" i="36"/>
  <c r="AC759" i="36"/>
  <c r="AC760" i="36"/>
  <c r="AC761" i="36"/>
  <c r="AC762" i="36"/>
  <c r="P25" i="30"/>
  <c r="AB706" i="36"/>
  <c r="AB707" i="36"/>
  <c r="AB708" i="36"/>
  <c r="AB709" i="36"/>
  <c r="AB710" i="36"/>
  <c r="AB711" i="36"/>
  <c r="AB712" i="36"/>
  <c r="AB713" i="36"/>
  <c r="AB714" i="36"/>
  <c r="AB715" i="36"/>
  <c r="AB716" i="36"/>
  <c r="AB717" i="36"/>
  <c r="AB718" i="36"/>
  <c r="AB719" i="36"/>
  <c r="AB720" i="36"/>
  <c r="AB721" i="36"/>
  <c r="AB722" i="36"/>
  <c r="AB723" i="36"/>
  <c r="AB724" i="36"/>
  <c r="P49" i="30"/>
  <c r="AB763" i="36"/>
  <c r="AB764" i="36"/>
  <c r="AB765" i="36"/>
  <c r="AB766" i="36"/>
  <c r="AB767" i="36"/>
  <c r="AB768" i="36"/>
  <c r="AB769" i="36"/>
  <c r="AB770" i="36"/>
  <c r="AB771" i="36"/>
  <c r="AB772" i="36"/>
  <c r="AB773" i="36"/>
  <c r="AB774" i="36"/>
  <c r="AB775" i="36"/>
  <c r="AB776" i="36"/>
  <c r="AB777" i="36"/>
  <c r="AB778" i="36"/>
  <c r="AB779" i="36"/>
  <c r="AB780" i="36"/>
  <c r="AB781" i="36"/>
  <c r="P72" i="30"/>
  <c r="AA820" i="36"/>
  <c r="AA821" i="36"/>
  <c r="AA822" i="36"/>
  <c r="AA823" i="36"/>
  <c r="AA824" i="36"/>
  <c r="AA825" i="36"/>
  <c r="AA826" i="36"/>
  <c r="AA827" i="36"/>
  <c r="AA828" i="36"/>
  <c r="AA829" i="36"/>
  <c r="AA830" i="36"/>
  <c r="AA831" i="36"/>
  <c r="AA832" i="36"/>
  <c r="AA833" i="36"/>
  <c r="AA834" i="36"/>
  <c r="AA835" i="36"/>
  <c r="AA836" i="36"/>
  <c r="AA837" i="36"/>
  <c r="AA838" i="36"/>
  <c r="P56" i="30"/>
  <c r="AA782" i="36"/>
  <c r="AA783" i="36"/>
  <c r="AA784" i="36"/>
  <c r="AA785" i="36"/>
  <c r="AA786" i="36"/>
  <c r="AA787" i="36"/>
  <c r="AA788" i="36"/>
  <c r="AA789" i="36"/>
  <c r="AA790" i="36"/>
  <c r="AA791" i="36"/>
  <c r="AA792" i="36"/>
  <c r="AA793" i="36"/>
  <c r="AA794" i="36"/>
  <c r="AA795" i="36"/>
  <c r="AA796" i="36"/>
  <c r="AA797" i="36"/>
  <c r="AA798" i="36"/>
  <c r="AA799" i="36"/>
  <c r="AA800" i="36"/>
  <c r="P95" i="30"/>
  <c r="Z877" i="36"/>
  <c r="Z878" i="36"/>
  <c r="Z879" i="36"/>
  <c r="Z880" i="36"/>
  <c r="Z881" i="36"/>
  <c r="Z882" i="36"/>
  <c r="Z883" i="36"/>
  <c r="Z884" i="36"/>
  <c r="Z885" i="36"/>
  <c r="Z886" i="36"/>
  <c r="Z887" i="36"/>
  <c r="Z888" i="36"/>
  <c r="Z889" i="36"/>
  <c r="Z890" i="36"/>
  <c r="Z891" i="36"/>
  <c r="Z892" i="36"/>
  <c r="Z893" i="36"/>
  <c r="Z894" i="36"/>
  <c r="Z895" i="36"/>
  <c r="P79" i="30"/>
  <c r="Z839" i="36"/>
  <c r="Z840" i="36"/>
  <c r="Z841" i="36"/>
  <c r="Z842" i="36"/>
  <c r="Z843" i="36"/>
  <c r="Z844" i="36"/>
  <c r="Z845" i="36"/>
  <c r="Z846" i="36"/>
  <c r="Z847" i="36"/>
  <c r="Z848" i="36"/>
  <c r="Z849" i="36"/>
  <c r="Z850" i="36"/>
  <c r="Z851" i="36"/>
  <c r="Z852" i="36"/>
  <c r="Z853" i="36"/>
  <c r="Z854" i="36"/>
  <c r="Z855" i="36"/>
  <c r="Z856" i="36"/>
  <c r="Z857" i="36"/>
  <c r="P102" i="30"/>
  <c r="Y896" i="36"/>
  <c r="Y897" i="36"/>
  <c r="Y898" i="36"/>
  <c r="Y899" i="36"/>
  <c r="Y900" i="36"/>
  <c r="Y901" i="36"/>
  <c r="Y902" i="36"/>
  <c r="Y903" i="36"/>
  <c r="Y904" i="36"/>
  <c r="Y905" i="36"/>
  <c r="Y906" i="36"/>
  <c r="Y907" i="36"/>
  <c r="Y908" i="36"/>
  <c r="Y909" i="36"/>
  <c r="Y910" i="36"/>
  <c r="Y911" i="36"/>
  <c r="Y912" i="36"/>
  <c r="Y913" i="36"/>
  <c r="Y914" i="36"/>
  <c r="P86" i="30"/>
  <c r="Y858" i="36"/>
  <c r="Y859" i="36"/>
  <c r="Y860" i="36"/>
  <c r="Y861" i="36"/>
  <c r="Y862" i="36"/>
  <c r="Y863" i="36"/>
  <c r="Y864" i="36"/>
  <c r="Y865" i="36"/>
  <c r="Y866" i="36"/>
  <c r="Y867" i="36"/>
  <c r="Y868" i="36"/>
  <c r="Y869" i="36"/>
  <c r="Y870" i="36"/>
  <c r="Y871" i="36"/>
  <c r="Y872" i="36"/>
  <c r="Y873" i="36"/>
  <c r="Y874" i="36"/>
  <c r="Y875" i="36"/>
  <c r="Y876" i="36"/>
  <c r="P46" i="30"/>
  <c r="Y763" i="36"/>
  <c r="Y764" i="36"/>
  <c r="Y765" i="36"/>
  <c r="Y766" i="36"/>
  <c r="Y767" i="36"/>
  <c r="Y768" i="36"/>
  <c r="Y769" i="36"/>
  <c r="Y770" i="36"/>
  <c r="Y771" i="36"/>
  <c r="Y772" i="36"/>
  <c r="Y773" i="36"/>
  <c r="Y774" i="36"/>
  <c r="Y775" i="36"/>
  <c r="Y776" i="36"/>
  <c r="Y777" i="36"/>
  <c r="Y778" i="36"/>
  <c r="Y779" i="36"/>
  <c r="Y780" i="36"/>
  <c r="Y781" i="36"/>
  <c r="P30" i="30"/>
  <c r="Y725" i="36"/>
  <c r="Y726" i="36"/>
  <c r="Y727" i="36"/>
  <c r="Y728" i="36"/>
  <c r="Y729" i="36"/>
  <c r="Y730" i="36"/>
  <c r="Y731" i="36"/>
  <c r="Y732" i="36"/>
  <c r="Y733" i="36"/>
  <c r="Y734" i="36"/>
  <c r="Y735" i="36"/>
  <c r="Y736" i="36"/>
  <c r="Y737" i="36"/>
  <c r="Y738" i="36"/>
  <c r="Y739" i="36"/>
  <c r="Y740" i="36"/>
  <c r="Y741" i="36"/>
  <c r="Y742" i="36"/>
  <c r="Y743" i="36"/>
  <c r="P69" i="30"/>
  <c r="X820" i="36"/>
  <c r="X821" i="36"/>
  <c r="X822" i="36"/>
  <c r="X823" i="36"/>
  <c r="X824" i="36"/>
  <c r="X825" i="36"/>
  <c r="X826" i="36"/>
  <c r="X827" i="36"/>
  <c r="X828" i="36"/>
  <c r="X829" i="36"/>
  <c r="X830" i="36"/>
  <c r="X831" i="36"/>
  <c r="X832" i="36"/>
  <c r="X833" i="36"/>
  <c r="X834" i="36"/>
  <c r="X835" i="36"/>
  <c r="X836" i="36"/>
  <c r="X837" i="36"/>
  <c r="X838" i="36"/>
  <c r="P53" i="30"/>
  <c r="X782" i="36"/>
  <c r="X783" i="36"/>
  <c r="X784" i="36"/>
  <c r="X785" i="36"/>
  <c r="X786" i="36"/>
  <c r="X787" i="36"/>
  <c r="X788" i="36"/>
  <c r="X789" i="36"/>
  <c r="X790" i="36"/>
  <c r="X791" i="36"/>
  <c r="X792" i="36"/>
  <c r="X793" i="36"/>
  <c r="X794" i="36"/>
  <c r="X795" i="36"/>
  <c r="X796" i="36"/>
  <c r="X797" i="36"/>
  <c r="X798" i="36"/>
  <c r="X799" i="36"/>
  <c r="X800" i="36"/>
  <c r="Y171" i="27"/>
  <c r="N365" i="36"/>
  <c r="Y251" i="28"/>
  <c r="N897" i="36"/>
  <c r="H253" i="36"/>
  <c r="H272" i="36"/>
  <c r="H291" i="36"/>
  <c r="H310" i="36"/>
  <c r="H329" i="36"/>
  <c r="H348" i="36"/>
  <c r="H367" i="36"/>
  <c r="H386" i="36"/>
  <c r="H405" i="36"/>
  <c r="H424" i="36"/>
  <c r="H443" i="36"/>
  <c r="H235" i="36"/>
  <c r="B12" i="34"/>
  <c r="P42" i="12"/>
  <c r="AC60" i="36"/>
  <c r="AC61" i="36"/>
  <c r="AC62" i="36"/>
  <c r="AC63" i="36"/>
  <c r="AC64" i="36"/>
  <c r="AC65" i="36"/>
  <c r="AC66" i="36"/>
  <c r="AC67" i="36"/>
  <c r="AC68" i="36"/>
  <c r="AC69" i="36"/>
  <c r="AC70" i="36"/>
  <c r="AC71" i="36"/>
  <c r="AC72" i="36"/>
  <c r="AC73" i="36"/>
  <c r="AC74" i="36"/>
  <c r="AC75" i="36"/>
  <c r="AC76" i="36"/>
  <c r="AC77" i="36"/>
  <c r="AC78" i="36"/>
  <c r="P56" i="12"/>
  <c r="AA98" i="36"/>
  <c r="AA99" i="36"/>
  <c r="AA100" i="36"/>
  <c r="AA101" i="36"/>
  <c r="AA102" i="36"/>
  <c r="AA103" i="36"/>
  <c r="AA104" i="36"/>
  <c r="AA105" i="36"/>
  <c r="AA106" i="36"/>
  <c r="AA107" i="36"/>
  <c r="AA108" i="36"/>
  <c r="AA109" i="36"/>
  <c r="AA110" i="36"/>
  <c r="AA111" i="36"/>
  <c r="AA112" i="36"/>
  <c r="AA113" i="36"/>
  <c r="AA114" i="36"/>
  <c r="AA115" i="36"/>
  <c r="AA116" i="36"/>
  <c r="P63" i="12"/>
  <c r="Z117" i="36"/>
  <c r="Z118" i="36"/>
  <c r="Z119" i="36"/>
  <c r="Z120" i="36"/>
  <c r="Z121" i="36"/>
  <c r="Z122" i="36"/>
  <c r="Z123" i="36"/>
  <c r="Z124" i="36"/>
  <c r="Z125" i="36"/>
  <c r="Z126" i="36"/>
  <c r="Z127" i="36"/>
  <c r="Z128" i="36"/>
  <c r="Z129" i="36"/>
  <c r="Z130" i="36"/>
  <c r="Z131" i="36"/>
  <c r="Z132" i="36"/>
  <c r="Z133" i="36"/>
  <c r="Z134" i="36"/>
  <c r="Z135" i="36"/>
  <c r="P102" i="12"/>
  <c r="Y212" i="36"/>
  <c r="Y213" i="36"/>
  <c r="Y214" i="36"/>
  <c r="Y215" i="36"/>
  <c r="Y216" i="36"/>
  <c r="Y217" i="36"/>
  <c r="Y218" i="36"/>
  <c r="Y219" i="36"/>
  <c r="Y220" i="36"/>
  <c r="Y221" i="36"/>
  <c r="Y222" i="36"/>
  <c r="Y223" i="36"/>
  <c r="Y224" i="36"/>
  <c r="Y225" i="36"/>
  <c r="Y226" i="36"/>
  <c r="Y227" i="36"/>
  <c r="Y228" i="36"/>
  <c r="Y229" i="36"/>
  <c r="Y230" i="36"/>
  <c r="P61" i="12"/>
  <c r="X117" i="36"/>
  <c r="X118" i="36"/>
  <c r="X119" i="36"/>
  <c r="X120" i="36"/>
  <c r="X121" i="36"/>
  <c r="X122" i="36"/>
  <c r="X123" i="36"/>
  <c r="X124" i="36"/>
  <c r="X125" i="36"/>
  <c r="X126" i="36"/>
  <c r="X127" i="36"/>
  <c r="X128" i="36"/>
  <c r="X129" i="36"/>
  <c r="X130" i="36"/>
  <c r="X131" i="36"/>
  <c r="X132" i="36"/>
  <c r="X133" i="36"/>
  <c r="X134" i="36"/>
  <c r="X135" i="36"/>
  <c r="AB12" i="34"/>
  <c r="P70" i="29"/>
  <c r="Y364" i="36"/>
  <c r="Y365" i="36"/>
  <c r="Y366" i="36"/>
  <c r="Y367" i="36"/>
  <c r="Y368" i="36"/>
  <c r="Y369" i="36"/>
  <c r="Y370" i="36"/>
  <c r="Y371" i="36"/>
  <c r="Y372" i="36"/>
  <c r="Y373" i="36"/>
  <c r="Y374" i="36"/>
  <c r="Y375" i="36"/>
  <c r="Y376" i="36"/>
  <c r="Y377" i="36"/>
  <c r="Y378" i="36"/>
  <c r="Y379" i="36"/>
  <c r="Y380" i="36"/>
  <c r="Y381" i="36"/>
  <c r="Y382" i="36"/>
  <c r="P85" i="29"/>
  <c r="X402" i="36"/>
  <c r="X403" i="36"/>
  <c r="X404" i="36"/>
  <c r="X405" i="36"/>
  <c r="X406" i="36"/>
  <c r="X407" i="36"/>
  <c r="X408" i="36"/>
  <c r="X409" i="36"/>
  <c r="X410" i="36"/>
  <c r="X411" i="36"/>
  <c r="X412" i="36"/>
  <c r="X413" i="36"/>
  <c r="X414" i="36"/>
  <c r="X415" i="36"/>
  <c r="X416" i="36"/>
  <c r="X417" i="36"/>
  <c r="X418" i="36"/>
  <c r="X419" i="36"/>
  <c r="X420" i="36"/>
  <c r="W25" i="34"/>
  <c r="V25" i="34"/>
  <c r="P18" i="24"/>
  <c r="AC459" i="36"/>
  <c r="AC460" i="36"/>
  <c r="AC461" i="36"/>
  <c r="AC462" i="36"/>
  <c r="AC463" i="36"/>
  <c r="AC464" i="36"/>
  <c r="AC465" i="36"/>
  <c r="AC466" i="36"/>
  <c r="AC467" i="36"/>
  <c r="AC468" i="36"/>
  <c r="AC469" i="36"/>
  <c r="AC470" i="36"/>
  <c r="AC471" i="36"/>
  <c r="AC472" i="36"/>
  <c r="AC473" i="36"/>
  <c r="AC474" i="36"/>
  <c r="AC475" i="36"/>
  <c r="AC476" i="36"/>
  <c r="AC477" i="36"/>
  <c r="P72" i="24"/>
  <c r="AA592" i="36"/>
  <c r="AA593" i="36"/>
  <c r="AA594" i="36"/>
  <c r="AA595" i="36"/>
  <c r="AA596" i="36"/>
  <c r="AA597" i="36"/>
  <c r="AA598" i="36"/>
  <c r="AA599" i="36"/>
  <c r="AA600" i="36"/>
  <c r="AA601" i="36"/>
  <c r="AA602" i="36"/>
  <c r="AA603" i="36"/>
  <c r="AA604" i="36"/>
  <c r="AA605" i="36"/>
  <c r="AA606" i="36"/>
  <c r="AA607" i="36"/>
  <c r="AA608" i="36"/>
  <c r="AA609" i="36"/>
  <c r="AA610" i="36"/>
  <c r="P15" i="24"/>
  <c r="Z459" i="36"/>
  <c r="Z460" i="36"/>
  <c r="Z461" i="36"/>
  <c r="Z462" i="36"/>
  <c r="Z463" i="36"/>
  <c r="Z464" i="36"/>
  <c r="Z465" i="36"/>
  <c r="Z466" i="36"/>
  <c r="Z467" i="36"/>
  <c r="Z468" i="36"/>
  <c r="Z469" i="36"/>
  <c r="Z470" i="36"/>
  <c r="Z471" i="36"/>
  <c r="Z472" i="36"/>
  <c r="Z473" i="36"/>
  <c r="Z474" i="36"/>
  <c r="Z475" i="36"/>
  <c r="Z476" i="36"/>
  <c r="Z477" i="36"/>
  <c r="P39" i="24"/>
  <c r="Z516" i="36"/>
  <c r="Z517" i="36"/>
  <c r="Z518" i="36"/>
  <c r="Z519" i="36"/>
  <c r="Z520" i="36"/>
  <c r="Z521" i="36"/>
  <c r="Z522" i="36"/>
  <c r="Z523" i="36"/>
  <c r="Z524" i="36"/>
  <c r="Z525" i="36"/>
  <c r="Z526" i="36"/>
  <c r="Z527" i="36"/>
  <c r="Z528" i="36"/>
  <c r="Z529" i="36"/>
  <c r="Z530" i="36"/>
  <c r="Z531" i="36"/>
  <c r="Z532" i="36"/>
  <c r="Z533" i="36"/>
  <c r="Z534" i="36"/>
  <c r="P62" i="24"/>
  <c r="Y573" i="36"/>
  <c r="Y574" i="36"/>
  <c r="Y575" i="36"/>
  <c r="Y576" i="36"/>
  <c r="Y577" i="36"/>
  <c r="Y578" i="36"/>
  <c r="Y579" i="36"/>
  <c r="Y580" i="36"/>
  <c r="Y581" i="36"/>
  <c r="Y582" i="36"/>
  <c r="Y583" i="36"/>
  <c r="Y584" i="36"/>
  <c r="Y585" i="36"/>
  <c r="Y586" i="36"/>
  <c r="Y587" i="36"/>
  <c r="Y588" i="36"/>
  <c r="Y589" i="36"/>
  <c r="Y590" i="36"/>
  <c r="Y591" i="36"/>
  <c r="P93" i="24"/>
  <c r="X649" i="36"/>
  <c r="X650" i="36"/>
  <c r="X651" i="36"/>
  <c r="X652" i="36"/>
  <c r="X653" i="36"/>
  <c r="X654" i="36"/>
  <c r="X655" i="36"/>
  <c r="X656" i="36"/>
  <c r="X657" i="36"/>
  <c r="X658" i="36"/>
  <c r="X659" i="36"/>
  <c r="X660" i="36"/>
  <c r="X661" i="36"/>
  <c r="X662" i="36"/>
  <c r="X663" i="36"/>
  <c r="X664" i="36"/>
  <c r="X665" i="36"/>
  <c r="X666" i="36"/>
  <c r="X667" i="36"/>
  <c r="P37" i="24"/>
  <c r="X516" i="36"/>
  <c r="X517" i="36"/>
  <c r="X518" i="36"/>
  <c r="X519" i="36"/>
  <c r="X520" i="36"/>
  <c r="X521" i="36"/>
  <c r="X522" i="36"/>
  <c r="X523" i="36"/>
  <c r="X524" i="36"/>
  <c r="X525" i="36"/>
  <c r="X526" i="36"/>
  <c r="X527" i="36"/>
  <c r="X528" i="36"/>
  <c r="X529" i="36"/>
  <c r="X530" i="36"/>
  <c r="X531" i="36"/>
  <c r="X532" i="36"/>
  <c r="X533" i="36"/>
  <c r="X534" i="36"/>
  <c r="P28" i="30"/>
  <c r="AE706" i="36"/>
  <c r="AE707" i="36"/>
  <c r="AE708" i="36"/>
  <c r="AE709" i="36"/>
  <c r="AE710" i="36"/>
  <c r="AE711" i="36"/>
  <c r="AE712" i="36"/>
  <c r="AE713" i="36"/>
  <c r="AE714" i="36"/>
  <c r="AE715" i="36"/>
  <c r="AE716" i="36"/>
  <c r="AE717" i="36"/>
  <c r="AE718" i="36"/>
  <c r="AE719" i="36"/>
  <c r="AE720" i="36"/>
  <c r="AE721" i="36"/>
  <c r="AE722" i="36"/>
  <c r="AE723" i="36"/>
  <c r="AE724" i="36"/>
  <c r="P24" i="30"/>
  <c r="AA706" i="36"/>
  <c r="AA707" i="36"/>
  <c r="AA708" i="36"/>
  <c r="AA709" i="36"/>
  <c r="AA710" i="36"/>
  <c r="AA711" i="36"/>
  <c r="AA712" i="36"/>
  <c r="AA713" i="36"/>
  <c r="AA714" i="36"/>
  <c r="AA715" i="36"/>
  <c r="AA716" i="36"/>
  <c r="AA717" i="36"/>
  <c r="AA718" i="36"/>
  <c r="AA719" i="36"/>
  <c r="AA720" i="36"/>
  <c r="AA721" i="36"/>
  <c r="AA722" i="36"/>
  <c r="AA723" i="36"/>
  <c r="AA724" i="36"/>
  <c r="P14" i="30"/>
  <c r="Y687" i="36"/>
  <c r="Y688" i="36"/>
  <c r="Y689" i="36"/>
  <c r="Y690" i="36"/>
  <c r="Y691" i="36"/>
  <c r="Y692" i="36"/>
  <c r="Y693" i="36"/>
  <c r="Y694" i="36"/>
  <c r="Y695" i="36"/>
  <c r="Y696" i="36"/>
  <c r="Y697" i="36"/>
  <c r="Y698" i="36"/>
  <c r="Y699" i="36"/>
  <c r="Y700" i="36"/>
  <c r="Y701" i="36"/>
  <c r="Y702" i="36"/>
  <c r="Y703" i="36"/>
  <c r="Y704" i="36"/>
  <c r="Y705" i="36"/>
  <c r="P45" i="30"/>
  <c r="X763" i="36"/>
  <c r="X764" i="36"/>
  <c r="X765" i="36"/>
  <c r="X766" i="36"/>
  <c r="X767" i="36"/>
  <c r="X768" i="36"/>
  <c r="X769" i="36"/>
  <c r="X770" i="36"/>
  <c r="X771" i="36"/>
  <c r="X772" i="36"/>
  <c r="X773" i="36"/>
  <c r="X774" i="36"/>
  <c r="X775" i="36"/>
  <c r="X776" i="36"/>
  <c r="X777" i="36"/>
  <c r="X778" i="36"/>
  <c r="X779" i="36"/>
  <c r="X780" i="36"/>
  <c r="X781" i="36"/>
  <c r="N460" i="36"/>
  <c r="Y91" i="22"/>
  <c r="Y111" i="22"/>
  <c r="Y131" i="22"/>
  <c r="V6" i="22"/>
  <c r="H709" i="36"/>
  <c r="H728" i="36"/>
  <c r="H747" i="36"/>
  <c r="H766" i="36"/>
  <c r="H785" i="36"/>
  <c r="H804" i="36"/>
  <c r="H823" i="36"/>
  <c r="H842" i="36"/>
  <c r="H861" i="36"/>
  <c r="H880" i="36"/>
  <c r="H899" i="36"/>
  <c r="H691" i="36"/>
  <c r="M459" i="36"/>
  <c r="Y30" i="22"/>
  <c r="Z30" i="22"/>
  <c r="M801" i="36"/>
  <c r="F40" i="34"/>
  <c r="T40" i="34"/>
  <c r="AB40" i="34"/>
  <c r="E26" i="34"/>
  <c r="W26" i="34"/>
  <c r="A87" i="29"/>
  <c r="T5" i="27"/>
  <c r="T5" i="22"/>
  <c r="Z150" i="28"/>
  <c r="Z70" i="28"/>
  <c r="P43" i="12"/>
  <c r="AD60" i="36"/>
  <c r="AD61" i="36"/>
  <c r="AD62" i="36"/>
  <c r="AD63" i="36"/>
  <c r="AD64" i="36"/>
  <c r="AD65" i="36"/>
  <c r="AD66" i="36"/>
  <c r="AD67" i="36"/>
  <c r="AD68" i="36"/>
  <c r="AD69" i="36"/>
  <c r="AD70" i="36"/>
  <c r="AD71" i="36"/>
  <c r="AD72" i="36"/>
  <c r="AD73" i="36"/>
  <c r="AD74" i="36"/>
  <c r="AD75" i="36"/>
  <c r="AD76" i="36"/>
  <c r="AD77" i="36"/>
  <c r="AD78" i="36"/>
  <c r="P89" i="12"/>
  <c r="AB174" i="36"/>
  <c r="AB175" i="36"/>
  <c r="AB176" i="36"/>
  <c r="AB177" i="36"/>
  <c r="AB178" i="36"/>
  <c r="AB179" i="36"/>
  <c r="AB180" i="36"/>
  <c r="AB181" i="36"/>
  <c r="AB182" i="36"/>
  <c r="AB183" i="36"/>
  <c r="AB184" i="36"/>
  <c r="AB185" i="36"/>
  <c r="AB186" i="36"/>
  <c r="AB187" i="36"/>
  <c r="AB188" i="36"/>
  <c r="AB189" i="36"/>
  <c r="AB190" i="36"/>
  <c r="AB191" i="36"/>
  <c r="AB192" i="36"/>
  <c r="P40" i="12"/>
  <c r="AA60" i="36"/>
  <c r="AA61" i="36"/>
  <c r="AA62" i="36"/>
  <c r="AA63" i="36"/>
  <c r="AA64" i="36"/>
  <c r="AA65" i="36"/>
  <c r="AA66" i="36"/>
  <c r="AA67" i="36"/>
  <c r="AA68" i="36"/>
  <c r="AA69" i="36"/>
  <c r="AA70" i="36"/>
  <c r="AA71" i="36"/>
  <c r="AA72" i="36"/>
  <c r="AA73" i="36"/>
  <c r="AA74" i="36"/>
  <c r="AA75" i="36"/>
  <c r="AA76" i="36"/>
  <c r="AA77" i="36"/>
  <c r="AA78" i="36"/>
  <c r="P103" i="12"/>
  <c r="Z212" i="36"/>
  <c r="Z213" i="36"/>
  <c r="Z214" i="36"/>
  <c r="Z215" i="36"/>
  <c r="Z216" i="36"/>
  <c r="Z217" i="36"/>
  <c r="Z218" i="36"/>
  <c r="Z219" i="36"/>
  <c r="Z220" i="36"/>
  <c r="Z221" i="36"/>
  <c r="Z222" i="36"/>
  <c r="Z223" i="36"/>
  <c r="Z224" i="36"/>
  <c r="Z225" i="36"/>
  <c r="Z226" i="36"/>
  <c r="Z227" i="36"/>
  <c r="Z228" i="36"/>
  <c r="Z229" i="36"/>
  <c r="Z230" i="36"/>
  <c r="P22" i="12"/>
  <c r="Y22" i="36"/>
  <c r="Y23" i="36"/>
  <c r="Y24" i="36"/>
  <c r="Y25" i="36"/>
  <c r="Y26" i="36"/>
  <c r="Y27" i="36"/>
  <c r="Y28" i="36"/>
  <c r="Y29" i="36"/>
  <c r="Y30" i="36"/>
  <c r="Y31" i="36"/>
  <c r="Y32" i="36"/>
  <c r="Y33" i="36"/>
  <c r="Y34" i="36"/>
  <c r="Y35" i="36"/>
  <c r="Y36" i="36"/>
  <c r="Y37" i="36"/>
  <c r="Y38" i="36"/>
  <c r="Y39" i="36"/>
  <c r="Y40" i="36"/>
  <c r="P70" i="12"/>
  <c r="Y136" i="36"/>
  <c r="Y137" i="36"/>
  <c r="Y138" i="36"/>
  <c r="Y139" i="36"/>
  <c r="Y140" i="36"/>
  <c r="Y141" i="36"/>
  <c r="Y142" i="36"/>
  <c r="Y143" i="36"/>
  <c r="Y144" i="36"/>
  <c r="Y145" i="36"/>
  <c r="Y146" i="36"/>
  <c r="Y147" i="36"/>
  <c r="Y148" i="36"/>
  <c r="Y149" i="36"/>
  <c r="Y150" i="36"/>
  <c r="Y151" i="36"/>
  <c r="Y152" i="36"/>
  <c r="Y153" i="36"/>
  <c r="Y154" i="36"/>
  <c r="P54" i="12"/>
  <c r="Y98" i="36"/>
  <c r="Y99" i="36"/>
  <c r="Y100" i="36"/>
  <c r="Y101" i="36"/>
  <c r="Y102" i="36"/>
  <c r="Y103" i="36"/>
  <c r="Y104" i="36"/>
  <c r="Y105" i="36"/>
  <c r="Y106" i="36"/>
  <c r="Y107" i="36"/>
  <c r="Y108" i="36"/>
  <c r="Y109" i="36"/>
  <c r="Y110" i="36"/>
  <c r="Y111" i="36"/>
  <c r="Y112" i="36"/>
  <c r="Y113" i="36"/>
  <c r="Y114" i="36"/>
  <c r="Y115" i="36"/>
  <c r="Y116" i="36"/>
  <c r="P85" i="12"/>
  <c r="X174" i="36"/>
  <c r="X175" i="36"/>
  <c r="X176" i="36"/>
  <c r="X177" i="36"/>
  <c r="X178" i="36"/>
  <c r="X179" i="36"/>
  <c r="X180" i="36"/>
  <c r="X181" i="36"/>
  <c r="X182" i="36"/>
  <c r="X183" i="36"/>
  <c r="X184" i="36"/>
  <c r="X185" i="36"/>
  <c r="X186" i="36"/>
  <c r="X187" i="36"/>
  <c r="X188" i="36"/>
  <c r="X189" i="36"/>
  <c r="X190" i="36"/>
  <c r="X191" i="36"/>
  <c r="X192" i="36"/>
  <c r="P45" i="12"/>
  <c r="X79" i="36"/>
  <c r="X80" i="36"/>
  <c r="X81" i="36"/>
  <c r="X82" i="36"/>
  <c r="X83" i="36"/>
  <c r="X84" i="36"/>
  <c r="X85" i="36"/>
  <c r="X86" i="36"/>
  <c r="X87" i="36"/>
  <c r="X88" i="36"/>
  <c r="X89" i="36"/>
  <c r="X90" i="36"/>
  <c r="X91" i="36"/>
  <c r="X92" i="36"/>
  <c r="X93" i="36"/>
  <c r="X94" i="36"/>
  <c r="X95" i="36"/>
  <c r="X96" i="36"/>
  <c r="X97" i="36"/>
  <c r="P29" i="12"/>
  <c r="X41" i="36"/>
  <c r="X42" i="36"/>
  <c r="X43" i="36"/>
  <c r="X44" i="36"/>
  <c r="X45" i="36"/>
  <c r="X46" i="36"/>
  <c r="X47" i="36"/>
  <c r="X48" i="36"/>
  <c r="X49" i="36"/>
  <c r="X50" i="36"/>
  <c r="X51" i="36"/>
  <c r="X52" i="36"/>
  <c r="X53" i="36"/>
  <c r="X54" i="36"/>
  <c r="X55" i="36"/>
  <c r="X56" i="36"/>
  <c r="X57" i="36"/>
  <c r="X58" i="36"/>
  <c r="X59" i="36"/>
  <c r="AD12" i="34"/>
  <c r="AC12" i="34"/>
  <c r="X12" i="34"/>
  <c r="N12" i="34"/>
  <c r="M12" i="34"/>
  <c r="L12" i="34"/>
  <c r="G12" i="34"/>
  <c r="B25" i="34"/>
  <c r="P71" i="29"/>
  <c r="Z364" i="36"/>
  <c r="Z365" i="36"/>
  <c r="Z366" i="36"/>
  <c r="Z367" i="36"/>
  <c r="Z368" i="36"/>
  <c r="Z369" i="36"/>
  <c r="Z370" i="36"/>
  <c r="Z371" i="36"/>
  <c r="Z372" i="36"/>
  <c r="Z373" i="36"/>
  <c r="Z374" i="36"/>
  <c r="Z375" i="36"/>
  <c r="Z376" i="36"/>
  <c r="Z377" i="36"/>
  <c r="Z378" i="36"/>
  <c r="Z379" i="36"/>
  <c r="Z380" i="36"/>
  <c r="Z381" i="36"/>
  <c r="Z382" i="36"/>
  <c r="P94" i="29"/>
  <c r="Y421" i="36"/>
  <c r="Y422" i="36"/>
  <c r="Y423" i="36"/>
  <c r="Y424" i="36"/>
  <c r="Y425" i="36"/>
  <c r="Y426" i="36"/>
  <c r="Y427" i="36"/>
  <c r="Y428" i="36"/>
  <c r="Y429" i="36"/>
  <c r="Y430" i="36"/>
  <c r="Y431" i="36"/>
  <c r="Y432" i="36"/>
  <c r="Y433" i="36"/>
  <c r="Y434" i="36"/>
  <c r="Y435" i="36"/>
  <c r="Y436" i="36"/>
  <c r="Y437" i="36"/>
  <c r="Y438" i="36"/>
  <c r="Y439" i="36"/>
  <c r="P13" i="29"/>
  <c r="X231" i="36"/>
  <c r="X232" i="36"/>
  <c r="X233" i="36"/>
  <c r="X234" i="36"/>
  <c r="X235" i="36"/>
  <c r="X236" i="36"/>
  <c r="X237" i="36"/>
  <c r="X238" i="36"/>
  <c r="X239" i="36"/>
  <c r="X240" i="36"/>
  <c r="X241" i="36"/>
  <c r="X242" i="36"/>
  <c r="X243" i="36"/>
  <c r="X244" i="36"/>
  <c r="X245" i="36"/>
  <c r="X246" i="36"/>
  <c r="X247" i="36"/>
  <c r="X248" i="36"/>
  <c r="X249" i="36"/>
  <c r="P69" i="29"/>
  <c r="X364" i="36"/>
  <c r="X365" i="36"/>
  <c r="X366" i="36"/>
  <c r="X367" i="36"/>
  <c r="X368" i="36"/>
  <c r="X369" i="36"/>
  <c r="X370" i="36"/>
  <c r="X371" i="36"/>
  <c r="X372" i="36"/>
  <c r="X373" i="36"/>
  <c r="X374" i="36"/>
  <c r="X375" i="36"/>
  <c r="X376" i="36"/>
  <c r="X377" i="36"/>
  <c r="X378" i="36"/>
  <c r="X379" i="36"/>
  <c r="X380" i="36"/>
  <c r="X381" i="36"/>
  <c r="X382" i="36"/>
  <c r="P53" i="29"/>
  <c r="X326" i="36"/>
  <c r="X327" i="36"/>
  <c r="X328" i="36"/>
  <c r="X329" i="36"/>
  <c r="X330" i="36"/>
  <c r="X331" i="36"/>
  <c r="X332" i="36"/>
  <c r="X333" i="36"/>
  <c r="X334" i="36"/>
  <c r="X335" i="36"/>
  <c r="X336" i="36"/>
  <c r="X337" i="36"/>
  <c r="X338" i="36"/>
  <c r="X339" i="36"/>
  <c r="X340" i="36"/>
  <c r="X341" i="36"/>
  <c r="X342" i="36"/>
  <c r="X343" i="36"/>
  <c r="X344" i="36"/>
  <c r="T25" i="34"/>
  <c r="R25" i="34"/>
  <c r="L25" i="34"/>
  <c r="P49" i="24"/>
  <c r="AB535" i="36"/>
  <c r="AB536" i="36"/>
  <c r="AB537" i="36"/>
  <c r="AB538" i="36"/>
  <c r="AB539" i="36"/>
  <c r="AB540" i="36"/>
  <c r="AB541" i="36"/>
  <c r="AB542" i="36"/>
  <c r="AB543" i="36"/>
  <c r="AB544" i="36"/>
  <c r="AB545" i="36"/>
  <c r="AB546" i="36"/>
  <c r="AB547" i="36"/>
  <c r="AB548" i="36"/>
  <c r="AB549" i="36"/>
  <c r="AB550" i="36"/>
  <c r="AB551" i="36"/>
  <c r="AB552" i="36"/>
  <c r="AB553" i="36"/>
  <c r="P16" i="24"/>
  <c r="AA459" i="36"/>
  <c r="AA460" i="36"/>
  <c r="AA461" i="36"/>
  <c r="AA462" i="36"/>
  <c r="AA463" i="36"/>
  <c r="AA464" i="36"/>
  <c r="AA465" i="36"/>
  <c r="AA466" i="36"/>
  <c r="AA467" i="36"/>
  <c r="AA468" i="36"/>
  <c r="AA469" i="36"/>
  <c r="AA470" i="36"/>
  <c r="AA471" i="36"/>
  <c r="AA472" i="36"/>
  <c r="AA473" i="36"/>
  <c r="AA474" i="36"/>
  <c r="AA475" i="36"/>
  <c r="AA476" i="36"/>
  <c r="AA477" i="36"/>
  <c r="P40" i="24"/>
  <c r="AA516" i="36"/>
  <c r="AA517" i="36"/>
  <c r="AA518" i="36"/>
  <c r="AA519" i="36"/>
  <c r="AA520" i="36"/>
  <c r="AA521" i="36"/>
  <c r="AA522" i="36"/>
  <c r="AA523" i="36"/>
  <c r="AA524" i="36"/>
  <c r="AA525" i="36"/>
  <c r="AA526" i="36"/>
  <c r="AA527" i="36"/>
  <c r="AA528" i="36"/>
  <c r="AA529" i="36"/>
  <c r="AA530" i="36"/>
  <c r="AA531" i="36"/>
  <c r="AA532" i="36"/>
  <c r="AA533" i="36"/>
  <c r="AA534" i="36"/>
  <c r="P63" i="24"/>
  <c r="Z573" i="36"/>
  <c r="Z574" i="36"/>
  <c r="Z575" i="36"/>
  <c r="Z576" i="36"/>
  <c r="Z577" i="36"/>
  <c r="Z578" i="36"/>
  <c r="Z579" i="36"/>
  <c r="Z580" i="36"/>
  <c r="Z581" i="36"/>
  <c r="Z582" i="36"/>
  <c r="Z583" i="36"/>
  <c r="Z584" i="36"/>
  <c r="Z585" i="36"/>
  <c r="Z586" i="36"/>
  <c r="Z587" i="36"/>
  <c r="Z588" i="36"/>
  <c r="Z589" i="36"/>
  <c r="Z590" i="36"/>
  <c r="Z591" i="36"/>
  <c r="P70" i="24"/>
  <c r="Y592" i="36"/>
  <c r="Y593" i="36"/>
  <c r="Y594" i="36"/>
  <c r="Y595" i="36"/>
  <c r="Y596" i="36"/>
  <c r="Y597" i="36"/>
  <c r="Y598" i="36"/>
  <c r="Y599" i="36"/>
  <c r="Y600" i="36"/>
  <c r="Y601" i="36"/>
  <c r="Y602" i="36"/>
  <c r="Y603" i="36"/>
  <c r="Y604" i="36"/>
  <c r="Y605" i="36"/>
  <c r="Y606" i="36"/>
  <c r="Y607" i="36"/>
  <c r="Y608" i="36"/>
  <c r="Y609" i="36"/>
  <c r="Y610" i="36"/>
  <c r="P30" i="24"/>
  <c r="Y497" i="36"/>
  <c r="Y498" i="36"/>
  <c r="Y499" i="36"/>
  <c r="Y500" i="36"/>
  <c r="Y501" i="36"/>
  <c r="Y502" i="36"/>
  <c r="Y503" i="36"/>
  <c r="Y504" i="36"/>
  <c r="Y505" i="36"/>
  <c r="Y506" i="36"/>
  <c r="Y507" i="36"/>
  <c r="Y508" i="36"/>
  <c r="Y509" i="36"/>
  <c r="Y510" i="36"/>
  <c r="Y511" i="36"/>
  <c r="Y512" i="36"/>
  <c r="Y513" i="36"/>
  <c r="Y514" i="36"/>
  <c r="Y515" i="36"/>
  <c r="P21" i="24"/>
  <c r="X478" i="36"/>
  <c r="X479" i="36"/>
  <c r="X480" i="36"/>
  <c r="X481" i="36"/>
  <c r="X482" i="36"/>
  <c r="X483" i="36"/>
  <c r="X484" i="36"/>
  <c r="X485" i="36"/>
  <c r="X486" i="36"/>
  <c r="X487" i="36"/>
  <c r="X488" i="36"/>
  <c r="X489" i="36"/>
  <c r="X490" i="36"/>
  <c r="X491" i="36"/>
  <c r="X492" i="36"/>
  <c r="X493" i="36"/>
  <c r="X494" i="36"/>
  <c r="X495" i="36"/>
  <c r="X496" i="36"/>
  <c r="P77" i="24"/>
  <c r="X611" i="36"/>
  <c r="X612" i="36"/>
  <c r="X613" i="36"/>
  <c r="X614" i="36"/>
  <c r="X615" i="36"/>
  <c r="X616" i="36"/>
  <c r="X617" i="36"/>
  <c r="X618" i="36"/>
  <c r="X619" i="36"/>
  <c r="X620" i="36"/>
  <c r="X621" i="36"/>
  <c r="X622" i="36"/>
  <c r="X623" i="36"/>
  <c r="X624" i="36"/>
  <c r="X625" i="36"/>
  <c r="X626" i="36"/>
  <c r="X627" i="36"/>
  <c r="X628" i="36"/>
  <c r="X629" i="36"/>
  <c r="P45" i="24"/>
  <c r="X535" i="36"/>
  <c r="X536" i="36"/>
  <c r="X537" i="36"/>
  <c r="X538" i="36"/>
  <c r="X539" i="36"/>
  <c r="X540" i="36"/>
  <c r="X541" i="36"/>
  <c r="X542" i="36"/>
  <c r="X543" i="36"/>
  <c r="X544" i="36"/>
  <c r="X545" i="36"/>
  <c r="X546" i="36"/>
  <c r="X547" i="36"/>
  <c r="X548" i="36"/>
  <c r="X549" i="36"/>
  <c r="X550" i="36"/>
  <c r="X551" i="36"/>
  <c r="X552" i="36"/>
  <c r="X553" i="36"/>
  <c r="P29" i="24"/>
  <c r="X497" i="36"/>
  <c r="X498" i="36"/>
  <c r="X499" i="36"/>
  <c r="X500" i="36"/>
  <c r="X501" i="36"/>
  <c r="X502" i="36"/>
  <c r="X503" i="36"/>
  <c r="X504" i="36"/>
  <c r="X505" i="36"/>
  <c r="X506" i="36"/>
  <c r="X507" i="36"/>
  <c r="X508" i="36"/>
  <c r="X509" i="36"/>
  <c r="X510" i="36"/>
  <c r="X511" i="36"/>
  <c r="X512" i="36"/>
  <c r="X513" i="36"/>
  <c r="X514" i="36"/>
  <c r="X515" i="36"/>
  <c r="AE39" i="34"/>
  <c r="Z39" i="34"/>
  <c r="P39" i="34"/>
  <c r="N39" i="34"/>
  <c r="P76" i="30"/>
  <c r="AE820" i="36"/>
  <c r="AE821" i="36"/>
  <c r="AE822" i="36"/>
  <c r="AE823" i="36"/>
  <c r="AE824" i="36"/>
  <c r="AE825" i="36"/>
  <c r="AE826" i="36"/>
  <c r="AE827" i="36"/>
  <c r="AE828" i="36"/>
  <c r="AE829" i="36"/>
  <c r="AE830" i="36"/>
  <c r="AE831" i="36"/>
  <c r="AE832" i="36"/>
  <c r="AE833" i="36"/>
  <c r="AE834" i="36"/>
  <c r="AE835" i="36"/>
  <c r="AE836" i="36"/>
  <c r="AE837" i="36"/>
  <c r="AE838" i="36"/>
  <c r="P19" i="30"/>
  <c r="AD687" i="36"/>
  <c r="AD688" i="36"/>
  <c r="AD689" i="36"/>
  <c r="AD690" i="36"/>
  <c r="AD691" i="36"/>
  <c r="AD692" i="36"/>
  <c r="AD693" i="36"/>
  <c r="AD694" i="36"/>
  <c r="AD695" i="36"/>
  <c r="AD696" i="36"/>
  <c r="AD697" i="36"/>
  <c r="AD698" i="36"/>
  <c r="AD699" i="36"/>
  <c r="AD700" i="36"/>
  <c r="AD701" i="36"/>
  <c r="AD702" i="36"/>
  <c r="AD703" i="36"/>
  <c r="AD704" i="36"/>
  <c r="AD705" i="36"/>
  <c r="P58" i="30"/>
  <c r="AC782" i="36"/>
  <c r="AC783" i="36"/>
  <c r="AC784" i="36"/>
  <c r="AC785" i="36"/>
  <c r="AC786" i="36"/>
  <c r="AC787" i="36"/>
  <c r="AC788" i="36"/>
  <c r="AC789" i="36"/>
  <c r="AC790" i="36"/>
  <c r="AC791" i="36"/>
  <c r="AC792" i="36"/>
  <c r="AC793" i="36"/>
  <c r="AC794" i="36"/>
  <c r="AC795" i="36"/>
  <c r="AC796" i="36"/>
  <c r="AC797" i="36"/>
  <c r="AC798" i="36"/>
  <c r="AC799" i="36"/>
  <c r="AC800" i="36"/>
  <c r="P88" i="30"/>
  <c r="AA858" i="36"/>
  <c r="AA859" i="36"/>
  <c r="AA860" i="36"/>
  <c r="AA861" i="36"/>
  <c r="AA862" i="36"/>
  <c r="AA863" i="36"/>
  <c r="AA864" i="36"/>
  <c r="AA865" i="36"/>
  <c r="AA866" i="36"/>
  <c r="AA867" i="36"/>
  <c r="AA868" i="36"/>
  <c r="AA869" i="36"/>
  <c r="AA870" i="36"/>
  <c r="AA871" i="36"/>
  <c r="AA872" i="36"/>
  <c r="AA873" i="36"/>
  <c r="AA874" i="36"/>
  <c r="AA875" i="36"/>
  <c r="AA876" i="36"/>
  <c r="P48" i="30"/>
  <c r="AA763" i="36"/>
  <c r="AA764" i="36"/>
  <c r="AA765" i="36"/>
  <c r="AA766" i="36"/>
  <c r="AA767" i="36"/>
  <c r="AA768" i="36"/>
  <c r="AA769" i="36"/>
  <c r="AA770" i="36"/>
  <c r="AA771" i="36"/>
  <c r="AA772" i="36"/>
  <c r="AA773" i="36"/>
  <c r="AA774" i="36"/>
  <c r="AA775" i="36"/>
  <c r="AA776" i="36"/>
  <c r="AA777" i="36"/>
  <c r="AA778" i="36"/>
  <c r="AA779" i="36"/>
  <c r="AA780" i="36"/>
  <c r="AA781" i="36"/>
  <c r="P15" i="30"/>
  <c r="Z687" i="36"/>
  <c r="Z688" i="36"/>
  <c r="Z689" i="36"/>
  <c r="Z690" i="36"/>
  <c r="Z691" i="36"/>
  <c r="Z692" i="36"/>
  <c r="Z693" i="36"/>
  <c r="Z694" i="36"/>
  <c r="Z695" i="36"/>
  <c r="Z696" i="36"/>
  <c r="Z697" i="36"/>
  <c r="Z698" i="36"/>
  <c r="Z699" i="36"/>
  <c r="Z700" i="36"/>
  <c r="Z701" i="36"/>
  <c r="Z702" i="36"/>
  <c r="Z703" i="36"/>
  <c r="Z704" i="36"/>
  <c r="Z705" i="36"/>
  <c r="P39" i="30"/>
  <c r="Z744" i="36"/>
  <c r="Z745" i="36"/>
  <c r="Z746" i="36"/>
  <c r="Z747" i="36"/>
  <c r="Z748" i="36"/>
  <c r="Z749" i="36"/>
  <c r="Z750" i="36"/>
  <c r="Z751" i="36"/>
  <c r="Z752" i="36"/>
  <c r="Z753" i="36"/>
  <c r="Z754" i="36"/>
  <c r="Z755" i="36"/>
  <c r="Z756" i="36"/>
  <c r="Z757" i="36"/>
  <c r="Z758" i="36"/>
  <c r="Z759" i="36"/>
  <c r="Z760" i="36"/>
  <c r="Z761" i="36"/>
  <c r="Z762" i="36"/>
  <c r="P22" i="30"/>
  <c r="Y706" i="36"/>
  <c r="Y707" i="36"/>
  <c r="Y708" i="36"/>
  <c r="Y709" i="36"/>
  <c r="Y710" i="36"/>
  <c r="Y711" i="36"/>
  <c r="Y712" i="36"/>
  <c r="Y713" i="36"/>
  <c r="Y714" i="36"/>
  <c r="Y715" i="36"/>
  <c r="Y716" i="36"/>
  <c r="Y717" i="36"/>
  <c r="Y718" i="36"/>
  <c r="Y719" i="36"/>
  <c r="Y720" i="36"/>
  <c r="Y721" i="36"/>
  <c r="Y722" i="36"/>
  <c r="Y723" i="36"/>
  <c r="Y724" i="36"/>
  <c r="P78" i="30"/>
  <c r="Y839" i="36"/>
  <c r="Y840" i="36"/>
  <c r="Y841" i="36"/>
  <c r="Y842" i="36"/>
  <c r="Y843" i="36"/>
  <c r="Y844" i="36"/>
  <c r="Y845" i="36"/>
  <c r="Y846" i="36"/>
  <c r="Y847" i="36"/>
  <c r="Y848" i="36"/>
  <c r="Y849" i="36"/>
  <c r="Y850" i="36"/>
  <c r="Y851" i="36"/>
  <c r="Y852" i="36"/>
  <c r="Y853" i="36"/>
  <c r="Y854" i="36"/>
  <c r="Y855" i="36"/>
  <c r="Y856" i="36"/>
  <c r="Y857" i="36"/>
  <c r="P62" i="30"/>
  <c r="Y801" i="36"/>
  <c r="Y802" i="36"/>
  <c r="Y803" i="36"/>
  <c r="Y804" i="36"/>
  <c r="Y805" i="36"/>
  <c r="Y806" i="36"/>
  <c r="Y807" i="36"/>
  <c r="Y808" i="36"/>
  <c r="Y809" i="36"/>
  <c r="Y810" i="36"/>
  <c r="Y811" i="36"/>
  <c r="Y812" i="36"/>
  <c r="Y813" i="36"/>
  <c r="Y814" i="36"/>
  <c r="Y815" i="36"/>
  <c r="Y816" i="36"/>
  <c r="Y817" i="36"/>
  <c r="Y818" i="36"/>
  <c r="Y819" i="36"/>
  <c r="P101" i="30"/>
  <c r="X896" i="36"/>
  <c r="X897" i="36"/>
  <c r="X898" i="36"/>
  <c r="X899" i="36"/>
  <c r="X900" i="36"/>
  <c r="X901" i="36"/>
  <c r="X902" i="36"/>
  <c r="X903" i="36"/>
  <c r="X904" i="36"/>
  <c r="X905" i="36"/>
  <c r="X906" i="36"/>
  <c r="X907" i="36"/>
  <c r="X908" i="36"/>
  <c r="X909" i="36"/>
  <c r="X910" i="36"/>
  <c r="X911" i="36"/>
  <c r="X912" i="36"/>
  <c r="X913" i="36"/>
  <c r="X914" i="36"/>
  <c r="P85" i="30"/>
  <c r="X858" i="36"/>
  <c r="X859" i="36"/>
  <c r="X860" i="36"/>
  <c r="X861" i="36"/>
  <c r="X862" i="36"/>
  <c r="X863" i="36"/>
  <c r="X864" i="36"/>
  <c r="X865" i="36"/>
  <c r="X866" i="36"/>
  <c r="X867" i="36"/>
  <c r="X868" i="36"/>
  <c r="X869" i="36"/>
  <c r="X870" i="36"/>
  <c r="X871" i="36"/>
  <c r="X872" i="36"/>
  <c r="X873" i="36"/>
  <c r="X874" i="36"/>
  <c r="X875" i="36"/>
  <c r="X876" i="36"/>
  <c r="A252" i="28"/>
  <c r="A104" i="30"/>
  <c r="Y70" i="28"/>
  <c r="D23" i="28"/>
  <c r="T96" i="27"/>
  <c r="R238" i="5"/>
  <c r="R237" i="5"/>
  <c r="R137" i="5"/>
  <c r="P137" i="5"/>
  <c r="R138" i="5"/>
  <c r="T256" i="5"/>
  <c r="AA252" i="5"/>
  <c r="AA259" i="5"/>
  <c r="AB251" i="5"/>
  <c r="S256" i="5"/>
  <c r="S96" i="5"/>
  <c r="Q57" i="28"/>
  <c r="P56" i="28"/>
  <c r="Q97" i="5"/>
  <c r="Q98" i="5"/>
  <c r="P96" i="5"/>
  <c r="Q137" i="5"/>
  <c r="Q136" i="5"/>
  <c r="P156" i="27"/>
  <c r="Q158" i="27"/>
  <c r="Q157" i="27"/>
  <c r="P196" i="28"/>
  <c r="Q198" i="28"/>
  <c r="Q197" i="28"/>
  <c r="Q237" i="22"/>
  <c r="P236" i="22"/>
  <c r="X11" i="28"/>
  <c r="R78" i="27"/>
  <c r="R77" i="27"/>
  <c r="AA110" i="5"/>
  <c r="AA118" i="5"/>
  <c r="AB110" i="5"/>
  <c r="AC110" i="5"/>
  <c r="AD110" i="5"/>
  <c r="AC110" i="22"/>
  <c r="AD110" i="22"/>
  <c r="T156" i="22"/>
  <c r="R196" i="5"/>
  <c r="R198" i="28"/>
  <c r="R197" i="28"/>
  <c r="R196" i="22"/>
  <c r="R236" i="22"/>
  <c r="AA132" i="28"/>
  <c r="AA139" i="28"/>
  <c r="AB131" i="28"/>
  <c r="AC131" i="28"/>
  <c r="AD131" i="28"/>
  <c r="R138" i="27"/>
  <c r="R137" i="27"/>
  <c r="R178" i="27"/>
  <c r="R177" i="27"/>
  <c r="R256" i="5"/>
  <c r="AA252" i="28"/>
  <c r="AA259" i="28"/>
  <c r="AB251" i="28"/>
  <c r="R258" i="27"/>
  <c r="R257" i="27"/>
  <c r="B144" i="34"/>
  <c r="S136" i="5"/>
  <c r="Q58" i="28"/>
  <c r="Q78" i="27"/>
  <c r="P76" i="27"/>
  <c r="Q77" i="27"/>
  <c r="P116" i="28"/>
  <c r="Q118" i="28"/>
  <c r="Q117" i="28"/>
  <c r="Q157" i="22"/>
  <c r="P156" i="22"/>
  <c r="Q197" i="5"/>
  <c r="P196" i="5"/>
  <c r="P216" i="22"/>
  <c r="Q218" i="22"/>
  <c r="Q238" i="22"/>
  <c r="R216" i="22"/>
  <c r="R56" i="22"/>
  <c r="R118" i="28"/>
  <c r="R117" i="28"/>
  <c r="Q77" i="22"/>
  <c r="S256" i="27"/>
  <c r="P105" i="12"/>
  <c r="AB212" i="36"/>
  <c r="AB213" i="36"/>
  <c r="AB214" i="36"/>
  <c r="AB215" i="36"/>
  <c r="AB216" i="36"/>
  <c r="AB217" i="36"/>
  <c r="AB218" i="36"/>
  <c r="AB219" i="36"/>
  <c r="AB220" i="36"/>
  <c r="AB221" i="36"/>
  <c r="AB222" i="36"/>
  <c r="AB223" i="36"/>
  <c r="AB224" i="36"/>
  <c r="AB225" i="36"/>
  <c r="AB226" i="36"/>
  <c r="AB227" i="36"/>
  <c r="AB228" i="36"/>
  <c r="AB229" i="36"/>
  <c r="AB230" i="36"/>
  <c r="U116" i="27"/>
  <c r="U136" i="27"/>
  <c r="R11" i="27"/>
  <c r="AA130" i="28"/>
  <c r="AA138" i="28"/>
  <c r="AB130" i="28"/>
  <c r="AC130" i="28"/>
  <c r="AD130" i="28"/>
  <c r="T156" i="5"/>
  <c r="R156" i="22"/>
  <c r="R158" i="27"/>
  <c r="R157" i="27"/>
  <c r="AA190" i="5"/>
  <c r="AA198" i="5"/>
  <c r="AA190" i="22"/>
  <c r="AA198" i="22"/>
  <c r="AB190" i="22"/>
  <c r="AC190" i="22"/>
  <c r="AD190" i="22"/>
  <c r="T236" i="5"/>
  <c r="R238" i="28"/>
  <c r="R237" i="28"/>
  <c r="R238" i="27"/>
  <c r="R237" i="27"/>
  <c r="AC70" i="22"/>
  <c r="AD70" i="22"/>
  <c r="AA92" i="22"/>
  <c r="AA99" i="22"/>
  <c r="AB91" i="22"/>
  <c r="T136" i="5"/>
  <c r="AA132" i="5"/>
  <c r="AA139" i="5"/>
  <c r="AB131" i="5"/>
  <c r="T136" i="27"/>
  <c r="R178" i="22"/>
  <c r="T176" i="27"/>
  <c r="Q56" i="5"/>
  <c r="R56" i="28"/>
  <c r="T36" i="22"/>
  <c r="S176" i="5"/>
  <c r="Q117" i="5"/>
  <c r="P116" i="5"/>
  <c r="Q138" i="5"/>
  <c r="P136" i="22"/>
  <c r="Q138" i="22"/>
  <c r="Q158" i="22"/>
  <c r="Q198" i="5"/>
  <c r="Q217" i="28"/>
  <c r="P216" i="28"/>
  <c r="Q257" i="5"/>
  <c r="Q258" i="5"/>
  <c r="P256" i="5"/>
  <c r="Q258" i="27"/>
  <c r="R218" i="27"/>
  <c r="R217" i="27"/>
  <c r="R78" i="28"/>
  <c r="P11" i="28"/>
  <c r="P11" i="22"/>
  <c r="R78" i="5"/>
  <c r="R118" i="27"/>
  <c r="R117" i="27"/>
  <c r="R158" i="28"/>
  <c r="R157" i="28"/>
  <c r="R198" i="27"/>
  <c r="R197" i="27"/>
  <c r="P137" i="27"/>
  <c r="T176" i="5"/>
  <c r="AA172" i="5"/>
  <c r="AA179" i="5"/>
  <c r="T216" i="5"/>
  <c r="AA212" i="5"/>
  <c r="AA219" i="5"/>
  <c r="AB211" i="5"/>
  <c r="T56" i="27"/>
  <c r="S216" i="5"/>
  <c r="R217" i="5"/>
  <c r="P217" i="5"/>
  <c r="Q58" i="5"/>
  <c r="Q58" i="22"/>
  <c r="P56" i="22"/>
  <c r="Q57" i="22"/>
  <c r="Q137" i="28"/>
  <c r="P136" i="28"/>
  <c r="Q177" i="5"/>
  <c r="Q178" i="5"/>
  <c r="P176" i="5"/>
  <c r="Q217" i="5"/>
  <c r="Q216" i="5"/>
  <c r="P236" i="27"/>
  <c r="Q238" i="27"/>
  <c r="Q237" i="27"/>
  <c r="R196" i="27"/>
  <c r="R36" i="27"/>
  <c r="Q11" i="27"/>
  <c r="P156" i="28"/>
  <c r="Q157" i="28"/>
  <c r="U76" i="5"/>
  <c r="U56" i="5"/>
  <c r="R11" i="5"/>
  <c r="V11" i="28"/>
  <c r="P72" i="29"/>
  <c r="AA364" i="36"/>
  <c r="AA365" i="36"/>
  <c r="AA366" i="36"/>
  <c r="AA367" i="36"/>
  <c r="AA368" i="36"/>
  <c r="AA369" i="36"/>
  <c r="AA370" i="36"/>
  <c r="AA371" i="36"/>
  <c r="AA372" i="36"/>
  <c r="AA373" i="36"/>
  <c r="AA374" i="36"/>
  <c r="AA375" i="36"/>
  <c r="AA376" i="36"/>
  <c r="AA377" i="36"/>
  <c r="AA378" i="36"/>
  <c r="AA379" i="36"/>
  <c r="AA380" i="36"/>
  <c r="AA381" i="36"/>
  <c r="AA382" i="36"/>
  <c r="R11" i="28"/>
  <c r="P79" i="12"/>
  <c r="Z155" i="36"/>
  <c r="Z156" i="36"/>
  <c r="Z157" i="36"/>
  <c r="Z158" i="36"/>
  <c r="Z159" i="36"/>
  <c r="Z160" i="36"/>
  <c r="Z161" i="36"/>
  <c r="Z162" i="36"/>
  <c r="Z163" i="36"/>
  <c r="Z164" i="36"/>
  <c r="Z165" i="36"/>
  <c r="Z166" i="36"/>
  <c r="Z167" i="36"/>
  <c r="Z168" i="36"/>
  <c r="Z169" i="36"/>
  <c r="Z170" i="36"/>
  <c r="Z171" i="36"/>
  <c r="Z172" i="36"/>
  <c r="Z173" i="36"/>
  <c r="N11" i="28"/>
  <c r="AH12" i="34"/>
  <c r="P95" i="29"/>
  <c r="Z421" i="36"/>
  <c r="Z422" i="36"/>
  <c r="Z423" i="36"/>
  <c r="Z424" i="36"/>
  <c r="Z425" i="36"/>
  <c r="Z426" i="36"/>
  <c r="Z427" i="36"/>
  <c r="Z428" i="36"/>
  <c r="Z429" i="36"/>
  <c r="Z430" i="36"/>
  <c r="Z431" i="36"/>
  <c r="Z432" i="36"/>
  <c r="Z433" i="36"/>
  <c r="Z434" i="36"/>
  <c r="Z435" i="36"/>
  <c r="Z436" i="36"/>
  <c r="Z437" i="36"/>
  <c r="Z438" i="36"/>
  <c r="Z439" i="36"/>
  <c r="AH25" i="34"/>
  <c r="Q39" i="34"/>
  <c r="B23" i="22"/>
  <c r="T11" i="28"/>
  <c r="AH39" i="34"/>
  <c r="P98" i="12"/>
  <c r="AC193" i="36"/>
  <c r="AC194" i="36"/>
  <c r="AC195" i="36"/>
  <c r="AC196" i="36"/>
  <c r="AC197" i="36"/>
  <c r="AC198" i="36"/>
  <c r="AC199" i="36"/>
  <c r="AC200" i="36"/>
  <c r="AC201" i="36"/>
  <c r="AC202" i="36"/>
  <c r="AC203" i="36"/>
  <c r="AC204" i="36"/>
  <c r="AC205" i="36"/>
  <c r="AC206" i="36"/>
  <c r="AC207" i="36"/>
  <c r="AC208" i="36"/>
  <c r="AC209" i="36"/>
  <c r="AC210" i="36"/>
  <c r="AC211" i="36"/>
  <c r="P79" i="29"/>
  <c r="Z383" i="36"/>
  <c r="Z384" i="36"/>
  <c r="Z385" i="36"/>
  <c r="Z386" i="36"/>
  <c r="Z387" i="36"/>
  <c r="Z388" i="36"/>
  <c r="Z389" i="36"/>
  <c r="Z390" i="36"/>
  <c r="Z391" i="36"/>
  <c r="Z392" i="36"/>
  <c r="Z393" i="36"/>
  <c r="Z394" i="36"/>
  <c r="Z395" i="36"/>
  <c r="Z396" i="36"/>
  <c r="Z397" i="36"/>
  <c r="Z398" i="36"/>
  <c r="Z399" i="36"/>
  <c r="Z400" i="36"/>
  <c r="Z401" i="36"/>
  <c r="P22" i="29"/>
  <c r="Y250" i="36"/>
  <c r="Y251" i="36"/>
  <c r="Y252" i="36"/>
  <c r="Y253" i="36"/>
  <c r="Y254" i="36"/>
  <c r="Y255" i="36"/>
  <c r="Y256" i="36"/>
  <c r="Y257" i="36"/>
  <c r="Y258" i="36"/>
  <c r="Y259" i="36"/>
  <c r="Y260" i="36"/>
  <c r="Y261" i="36"/>
  <c r="Y262" i="36"/>
  <c r="Y263" i="36"/>
  <c r="Y264" i="36"/>
  <c r="Y265" i="36"/>
  <c r="Y266" i="36"/>
  <c r="Y267" i="36"/>
  <c r="Y268" i="36"/>
  <c r="N11" i="22"/>
  <c r="P63" i="29"/>
  <c r="Z345" i="36"/>
  <c r="Z346" i="36"/>
  <c r="Z347" i="36"/>
  <c r="Z348" i="36"/>
  <c r="Z349" i="36"/>
  <c r="Z350" i="36"/>
  <c r="Z351" i="36"/>
  <c r="Z352" i="36"/>
  <c r="Z353" i="36"/>
  <c r="Z354" i="36"/>
  <c r="Z355" i="36"/>
  <c r="Z356" i="36"/>
  <c r="Z357" i="36"/>
  <c r="Z358" i="36"/>
  <c r="Z359" i="36"/>
  <c r="Z360" i="36"/>
  <c r="Z361" i="36"/>
  <c r="Z362" i="36"/>
  <c r="Z363" i="36"/>
  <c r="P40" i="29"/>
  <c r="AA288" i="36"/>
  <c r="AA289" i="36"/>
  <c r="AA290" i="36"/>
  <c r="AA291" i="36"/>
  <c r="AA292" i="36"/>
  <c r="AA293" i="36"/>
  <c r="AA294" i="36"/>
  <c r="AA295" i="36"/>
  <c r="AA296" i="36"/>
  <c r="AA297" i="36"/>
  <c r="AA298" i="36"/>
  <c r="AA299" i="36"/>
  <c r="AA300" i="36"/>
  <c r="AA301" i="36"/>
  <c r="AA302" i="36"/>
  <c r="AA303" i="36"/>
  <c r="AA304" i="36"/>
  <c r="AA305" i="36"/>
  <c r="AA306" i="36"/>
  <c r="P97" i="30"/>
  <c r="AB877" i="36"/>
  <c r="AB878" i="36"/>
  <c r="AB879" i="36"/>
  <c r="AB880" i="36"/>
  <c r="AB881" i="36"/>
  <c r="AB882" i="36"/>
  <c r="AB883" i="36"/>
  <c r="AB884" i="36"/>
  <c r="AB885" i="36"/>
  <c r="AB886" i="36"/>
  <c r="AB887" i="36"/>
  <c r="AB888" i="36"/>
  <c r="AB889" i="36"/>
  <c r="AB890" i="36"/>
  <c r="AB891" i="36"/>
  <c r="AB892" i="36"/>
  <c r="AB893" i="36"/>
  <c r="AB894" i="36"/>
  <c r="AB895" i="36"/>
  <c r="N11" i="27"/>
  <c r="P31" i="29"/>
  <c r="Z269" i="36"/>
  <c r="Z270" i="36"/>
  <c r="Z271" i="36"/>
  <c r="Z272" i="36"/>
  <c r="Z273" i="36"/>
  <c r="Z274" i="36"/>
  <c r="Z275" i="36"/>
  <c r="Z276" i="36"/>
  <c r="Z277" i="36"/>
  <c r="Z278" i="36"/>
  <c r="Z279" i="36"/>
  <c r="Z280" i="36"/>
  <c r="Z281" i="36"/>
  <c r="Z282" i="36"/>
  <c r="Z283" i="36"/>
  <c r="Z284" i="36"/>
  <c r="Z285" i="36"/>
  <c r="Z286" i="36"/>
  <c r="Z287" i="36"/>
  <c r="N11" i="5"/>
  <c r="P104" i="29"/>
  <c r="AA440" i="36"/>
  <c r="AA441" i="36"/>
  <c r="AA442" i="36"/>
  <c r="AA443" i="36"/>
  <c r="AA444" i="36"/>
  <c r="AA445" i="36"/>
  <c r="AA446" i="36"/>
  <c r="AA447" i="36"/>
  <c r="AA448" i="36"/>
  <c r="AA449" i="36"/>
  <c r="AA450" i="36"/>
  <c r="AA451" i="36"/>
  <c r="AA452" i="36"/>
  <c r="AA453" i="36"/>
  <c r="AA454" i="36"/>
  <c r="AA455" i="36"/>
  <c r="AA456" i="36"/>
  <c r="AA457" i="36"/>
  <c r="AA458" i="36"/>
  <c r="P54" i="29"/>
  <c r="Y326" i="36"/>
  <c r="Y327" i="36"/>
  <c r="Y328" i="36"/>
  <c r="Y329" i="36"/>
  <c r="Y330" i="36"/>
  <c r="Y331" i="36"/>
  <c r="Y332" i="36"/>
  <c r="Y333" i="36"/>
  <c r="Y334" i="36"/>
  <c r="Y335" i="36"/>
  <c r="Y336" i="36"/>
  <c r="Y337" i="36"/>
  <c r="Y338" i="36"/>
  <c r="Y339" i="36"/>
  <c r="Y340" i="36"/>
  <c r="Y341" i="36"/>
  <c r="Y342" i="36"/>
  <c r="Y343" i="36"/>
  <c r="Y344" i="36"/>
  <c r="P23" i="24"/>
  <c r="Z478" i="36"/>
  <c r="Z479" i="36"/>
  <c r="Z480" i="36"/>
  <c r="Z481" i="36"/>
  <c r="Z482" i="36"/>
  <c r="Z483" i="36"/>
  <c r="Z484" i="36"/>
  <c r="Z485" i="36"/>
  <c r="Z486" i="36"/>
  <c r="Z487" i="36"/>
  <c r="Z488" i="36"/>
  <c r="Z489" i="36"/>
  <c r="Z490" i="36"/>
  <c r="Z491" i="36"/>
  <c r="Z492" i="36"/>
  <c r="Z493" i="36"/>
  <c r="Z494" i="36"/>
  <c r="Z495" i="36"/>
  <c r="Z496" i="36"/>
  <c r="P104" i="30"/>
  <c r="AA896" i="36"/>
  <c r="AA897" i="36"/>
  <c r="AA898" i="36"/>
  <c r="AA899" i="36"/>
  <c r="AA900" i="36"/>
  <c r="AA901" i="36"/>
  <c r="AA902" i="36"/>
  <c r="AA903" i="36"/>
  <c r="AA904" i="36"/>
  <c r="AA905" i="36"/>
  <c r="AA906" i="36"/>
  <c r="AA907" i="36"/>
  <c r="AA908" i="36"/>
  <c r="AA909" i="36"/>
  <c r="AA910" i="36"/>
  <c r="AA911" i="36"/>
  <c r="AA912" i="36"/>
  <c r="AA913" i="36"/>
  <c r="AA914" i="36"/>
  <c r="BP24" i="34"/>
  <c r="BP25" i="34"/>
  <c r="BP23" i="34"/>
  <c r="BP11" i="34"/>
  <c r="BO37" i="34"/>
  <c r="BO23" i="34"/>
  <c r="BO38" i="34"/>
  <c r="BO39" i="34"/>
  <c r="BO10" i="34"/>
  <c r="BO11" i="34"/>
  <c r="BO12" i="34"/>
  <c r="BP37" i="34"/>
  <c r="I75" i="27"/>
  <c r="I95" i="27"/>
  <c r="I115" i="27"/>
  <c r="I135" i="27"/>
  <c r="I155" i="27"/>
  <c r="H8" i="27"/>
  <c r="J8" i="27"/>
  <c r="K8" i="27"/>
  <c r="H8" i="28"/>
  <c r="I155" i="28"/>
  <c r="AA151" i="28"/>
  <c r="I195" i="28"/>
  <c r="H9" i="22"/>
  <c r="K9" i="22"/>
  <c r="J9" i="22"/>
  <c r="I95" i="28"/>
  <c r="I235" i="22"/>
  <c r="I255" i="22"/>
  <c r="I8" i="22"/>
  <c r="K13" i="27"/>
  <c r="H13" i="27"/>
  <c r="J13" i="27"/>
  <c r="K8" i="22"/>
  <c r="J8" i="22"/>
  <c r="H8" i="22"/>
  <c r="J8" i="5"/>
  <c r="K8" i="5"/>
  <c r="H8" i="5"/>
  <c r="I175" i="28"/>
  <c r="AA172" i="28"/>
  <c r="AA179" i="28"/>
  <c r="AB171" i="28"/>
  <c r="AC171" i="28"/>
  <c r="AD171" i="28"/>
  <c r="I215" i="28"/>
  <c r="I195" i="27"/>
  <c r="I255" i="27"/>
  <c r="AA251" i="27"/>
  <c r="K9" i="27"/>
  <c r="J9" i="27"/>
  <c r="H9" i="27"/>
  <c r="I75" i="28"/>
  <c r="I115" i="28"/>
  <c r="Q37" i="27"/>
  <c r="I14" i="27"/>
  <c r="R37" i="5"/>
  <c r="I13" i="5"/>
  <c r="Q37" i="5"/>
  <c r="I14" i="5"/>
  <c r="R37" i="28"/>
  <c r="I13" i="28"/>
  <c r="Q37" i="28"/>
  <c r="I14" i="28"/>
  <c r="R37" i="22"/>
  <c r="I13" i="22"/>
  <c r="Q37" i="22"/>
  <c r="I14" i="22"/>
  <c r="AN213" i="27"/>
  <c r="AR213" i="27"/>
  <c r="AK12" i="34"/>
  <c r="AB190" i="5"/>
  <c r="AG174" i="22"/>
  <c r="AO150" i="27"/>
  <c r="AO53" i="27"/>
  <c r="AN194" i="27"/>
  <c r="AR194" i="27"/>
  <c r="Z52" i="27"/>
  <c r="Z53" i="27"/>
  <c r="Z54" i="27"/>
  <c r="Z55" i="27"/>
  <c r="Z56" i="27"/>
  <c r="M840" i="36"/>
  <c r="Z191" i="28"/>
  <c r="Y191" i="28"/>
  <c r="N840" i="36"/>
  <c r="Y95" i="22"/>
  <c r="N529" i="36"/>
  <c r="AA232" i="28"/>
  <c r="AA239" i="28"/>
  <c r="AB231" i="28"/>
  <c r="AA235" i="28"/>
  <c r="AA233" i="28"/>
  <c r="AA231" i="28"/>
  <c r="AA230" i="28"/>
  <c r="AA238" i="28"/>
  <c r="AB230" i="28"/>
  <c r="AA234" i="28"/>
  <c r="AN213" i="28"/>
  <c r="AR213" i="28"/>
  <c r="H7" i="36"/>
  <c r="AC51" i="27"/>
  <c r="AD51" i="27"/>
  <c r="S9" i="5"/>
  <c r="U176" i="5"/>
  <c r="M155" i="36"/>
  <c r="AG190" i="28"/>
  <c r="AO130" i="22"/>
  <c r="AP210" i="22"/>
  <c r="AO210" i="22"/>
  <c r="AN70" i="27"/>
  <c r="AM70" i="27"/>
  <c r="AO153" i="22"/>
  <c r="AP193" i="22"/>
  <c r="AO234" i="22"/>
  <c r="AP234" i="22"/>
  <c r="AO34" i="22"/>
  <c r="AN34" i="22"/>
  <c r="AR34" i="22"/>
  <c r="AM54" i="22"/>
  <c r="AP134" i="27"/>
  <c r="AO134" i="27"/>
  <c r="AP193" i="27"/>
  <c r="AN193" i="27"/>
  <c r="AQ193" i="27"/>
  <c r="AM194" i="5"/>
  <c r="U256" i="28"/>
  <c r="U236" i="22"/>
  <c r="U176" i="27"/>
  <c r="S7" i="27"/>
  <c r="AH173" i="27"/>
  <c r="AG173" i="27"/>
  <c r="AN173" i="27"/>
  <c r="AR173" i="27"/>
  <c r="AG250" i="27"/>
  <c r="AH250" i="27"/>
  <c r="M546" i="36"/>
  <c r="Y114" i="22"/>
  <c r="N546" i="36"/>
  <c r="Z114" i="22"/>
  <c r="AG210" i="5"/>
  <c r="AH210" i="5"/>
  <c r="AN210" i="5"/>
  <c r="M907" i="36"/>
  <c r="Y254" i="28"/>
  <c r="N907" i="36"/>
  <c r="Z254" i="28"/>
  <c r="M764" i="36"/>
  <c r="Z111" i="28"/>
  <c r="Y111" i="28"/>
  <c r="N764" i="36"/>
  <c r="M422" i="36"/>
  <c r="Z231" i="27"/>
  <c r="Y231" i="27"/>
  <c r="N422" i="36"/>
  <c r="M735" i="36"/>
  <c r="Z73" i="28"/>
  <c r="Y73" i="28"/>
  <c r="N735" i="36"/>
  <c r="Z132" i="22"/>
  <c r="Z133" i="22"/>
  <c r="Z134" i="22"/>
  <c r="Z135" i="22"/>
  <c r="Z136" i="22"/>
  <c r="Y132" i="22"/>
  <c r="X136" i="22"/>
  <c r="AC131" i="22"/>
  <c r="AD131" i="22"/>
  <c r="AH170" i="22"/>
  <c r="AB170" i="22"/>
  <c r="AC170" i="22"/>
  <c r="AD170" i="22"/>
  <c r="AG170" i="22"/>
  <c r="M650" i="36"/>
  <c r="Z231" i="22"/>
  <c r="Y231" i="22"/>
  <c r="N650" i="36"/>
  <c r="S10" i="22"/>
  <c r="AN74" i="27"/>
  <c r="AQ74" i="27"/>
  <c r="J9" i="5"/>
  <c r="J8" i="28"/>
  <c r="AB171" i="5"/>
  <c r="AB230" i="5"/>
  <c r="AM213" i="28"/>
  <c r="AM234" i="28"/>
  <c r="AO34" i="28"/>
  <c r="AM53" i="28"/>
  <c r="AN53" i="28"/>
  <c r="AR53" i="28"/>
  <c r="AH174" i="22"/>
  <c r="AN174" i="22"/>
  <c r="AP233" i="22"/>
  <c r="AO33" i="22"/>
  <c r="AP33" i="22"/>
  <c r="AM74" i="27"/>
  <c r="AR74" i="27"/>
  <c r="AS74" i="27"/>
  <c r="AN133" i="27"/>
  <c r="AQ133" i="27"/>
  <c r="AM154" i="27"/>
  <c r="AN154" i="27"/>
  <c r="AQ154" i="27"/>
  <c r="AM213" i="27"/>
  <c r="AO134" i="5"/>
  <c r="AO193" i="5"/>
  <c r="AG193" i="5"/>
  <c r="AH193" i="5"/>
  <c r="AN193" i="5"/>
  <c r="AR193" i="5"/>
  <c r="AG130" i="22"/>
  <c r="AP70" i="27"/>
  <c r="AQ70" i="27"/>
  <c r="AO70" i="27"/>
  <c r="AR70" i="27"/>
  <c r="AN94" i="28"/>
  <c r="AN134" i="28"/>
  <c r="AQ134" i="28"/>
  <c r="AN214" i="28"/>
  <c r="AR214" i="28"/>
  <c r="AM214" i="28"/>
  <c r="AN253" i="28"/>
  <c r="AQ253" i="28"/>
  <c r="AM253" i="28"/>
  <c r="AN54" i="28"/>
  <c r="AQ54" i="28"/>
  <c r="AM54" i="28"/>
  <c r="AN94" i="22"/>
  <c r="AQ94" i="22"/>
  <c r="AM94" i="22"/>
  <c r="AM153" i="22"/>
  <c r="AO213" i="22"/>
  <c r="AO54" i="22"/>
  <c r="AM113" i="27"/>
  <c r="AO90" i="28"/>
  <c r="I9" i="28"/>
  <c r="AM174" i="28"/>
  <c r="AM194" i="28"/>
  <c r="AN194" i="28"/>
  <c r="AM194" i="22"/>
  <c r="AM253" i="22"/>
  <c r="AN253" i="22"/>
  <c r="AP93" i="27"/>
  <c r="AO114" i="27"/>
  <c r="AN34" i="27"/>
  <c r="AO113" i="5"/>
  <c r="AO154" i="5"/>
  <c r="AH190" i="27"/>
  <c r="AG190" i="27"/>
  <c r="AL90" i="22"/>
  <c r="U156" i="28"/>
  <c r="AH153" i="28"/>
  <c r="AN113" i="27"/>
  <c r="AM193" i="27"/>
  <c r="AN214" i="27"/>
  <c r="AM214" i="27"/>
  <c r="AN33" i="27"/>
  <c r="AM33" i="27"/>
  <c r="AM90" i="28"/>
  <c r="AO254" i="28"/>
  <c r="AP194" i="22"/>
  <c r="AP214" i="22"/>
  <c r="AO214" i="22"/>
  <c r="AO253" i="22"/>
  <c r="AN93" i="27"/>
  <c r="AM173" i="27"/>
  <c r="AM194" i="27"/>
  <c r="AQ194" i="27"/>
  <c r="AS194" i="27"/>
  <c r="AN253" i="27"/>
  <c r="AQ253" i="27"/>
  <c r="AM34" i="27"/>
  <c r="AO34" i="27"/>
  <c r="AP113" i="5"/>
  <c r="AM213" i="5"/>
  <c r="AN213" i="5"/>
  <c r="AQ213" i="5"/>
  <c r="AP250" i="28"/>
  <c r="AM170" i="22"/>
  <c r="AH110" i="27"/>
  <c r="AG110" i="27"/>
  <c r="AN110" i="27"/>
  <c r="AM190" i="27"/>
  <c r="AP74" i="28"/>
  <c r="AO153" i="28"/>
  <c r="AP33" i="28"/>
  <c r="AP74" i="22"/>
  <c r="AO114" i="22"/>
  <c r="AP74" i="5"/>
  <c r="AP254" i="5"/>
  <c r="AP53" i="5"/>
  <c r="AQ53" i="5"/>
  <c r="AP230" i="28"/>
  <c r="AQ230" i="28"/>
  <c r="AP130" i="28"/>
  <c r="AO210" i="28"/>
  <c r="AM70" i="22"/>
  <c r="AG70" i="22"/>
  <c r="AM150" i="22"/>
  <c r="AN150" i="22"/>
  <c r="AP250" i="5"/>
  <c r="AP150" i="5"/>
  <c r="U76" i="22"/>
  <c r="M630" i="36"/>
  <c r="Y210" i="22"/>
  <c r="N630" i="36"/>
  <c r="Z210" i="22"/>
  <c r="M792" i="36"/>
  <c r="Z133" i="28"/>
  <c r="Y133" i="28"/>
  <c r="N792" i="36"/>
  <c r="M573" i="36"/>
  <c r="Y150" i="22"/>
  <c r="N573" i="36"/>
  <c r="Z150" i="22"/>
  <c r="W256" i="22"/>
  <c r="X156" i="27"/>
  <c r="Z152" i="27"/>
  <c r="Z153" i="27"/>
  <c r="Z154" i="27"/>
  <c r="Z155" i="27"/>
  <c r="Z156" i="27"/>
  <c r="M354" i="36"/>
  <c r="Y152" i="27"/>
  <c r="W236" i="5"/>
  <c r="M489" i="36"/>
  <c r="Y54" i="22"/>
  <c r="N489" i="36"/>
  <c r="Z54" i="22"/>
  <c r="R6" i="28"/>
  <c r="W36" i="22"/>
  <c r="M260" i="36"/>
  <c r="N260" i="36"/>
  <c r="AB211" i="22"/>
  <c r="X236" i="28"/>
  <c r="Y232" i="28"/>
  <c r="Z232" i="28"/>
  <c r="Z236" i="28"/>
  <c r="M886" i="36"/>
  <c r="W156" i="28"/>
  <c r="AB191" i="22"/>
  <c r="AP170" i="22"/>
  <c r="AO170" i="22"/>
  <c r="AP110" i="27"/>
  <c r="AP190" i="27"/>
  <c r="AO190" i="27"/>
  <c r="AM74" i="28"/>
  <c r="AN74" i="28"/>
  <c r="AM114" i="28"/>
  <c r="AN114" i="28"/>
  <c r="AM233" i="28"/>
  <c r="AN233" i="28"/>
  <c r="AM33" i="28"/>
  <c r="AN74" i="22"/>
  <c r="AM74" i="22"/>
  <c r="AP73" i="27"/>
  <c r="AN94" i="27"/>
  <c r="AM94" i="27"/>
  <c r="AM233" i="27"/>
  <c r="AN254" i="27"/>
  <c r="AM254" i="27"/>
  <c r="AO74" i="5"/>
  <c r="AM114" i="5"/>
  <c r="AM133" i="5"/>
  <c r="AN133" i="5"/>
  <c r="AM174" i="5"/>
  <c r="AN174" i="5"/>
  <c r="AM214" i="5"/>
  <c r="AN214" i="5"/>
  <c r="AP50" i="28"/>
  <c r="AO50" i="28"/>
  <c r="AM210" i="28"/>
  <c r="AN210" i="28"/>
  <c r="AO70" i="22"/>
  <c r="AP70" i="22"/>
  <c r="AO150" i="22"/>
  <c r="AR150" i="22"/>
  <c r="AP150" i="22"/>
  <c r="AQ150" i="22"/>
  <c r="AM170" i="27"/>
  <c r="AN170" i="27"/>
  <c r="M564" i="36"/>
  <c r="Y133" i="22"/>
  <c r="N564" i="36"/>
  <c r="U236" i="27"/>
  <c r="U256" i="27"/>
  <c r="S11" i="27"/>
  <c r="M421" i="36"/>
  <c r="Y230" i="27"/>
  <c r="N421" i="36"/>
  <c r="Z230" i="27"/>
  <c r="M555" i="36"/>
  <c r="M507" i="36"/>
  <c r="Z73" i="22"/>
  <c r="Y73" i="22"/>
  <c r="N507" i="36"/>
  <c r="U216" i="5"/>
  <c r="N555" i="36"/>
  <c r="AC150" i="22"/>
  <c r="AD150" i="22"/>
  <c r="AA213" i="5"/>
  <c r="AA214" i="5"/>
  <c r="AA215" i="5"/>
  <c r="AC230" i="27"/>
  <c r="AD230" i="27"/>
  <c r="AO50" i="27"/>
  <c r="AR73" i="28"/>
  <c r="AP174" i="28"/>
  <c r="AP173" i="5"/>
  <c r="AQ94" i="27"/>
  <c r="AR94" i="27"/>
  <c r="AQ254" i="27"/>
  <c r="AR254" i="27"/>
  <c r="AS254" i="27"/>
  <c r="AO114" i="5"/>
  <c r="AQ133" i="5"/>
  <c r="AR174" i="5"/>
  <c r="AQ174" i="5"/>
  <c r="AR214" i="5"/>
  <c r="AQ214" i="5"/>
  <c r="AS214" i="5"/>
  <c r="AN30" i="27"/>
  <c r="AH130" i="28"/>
  <c r="AH70" i="22"/>
  <c r="AM250" i="5"/>
  <c r="AM130" i="5"/>
  <c r="AP130" i="5"/>
  <c r="AM50" i="5"/>
  <c r="U216" i="22"/>
  <c r="AB231" i="27"/>
  <c r="M223" i="36"/>
  <c r="Y254" i="5"/>
  <c r="N223" i="36"/>
  <c r="Z254" i="5"/>
  <c r="X196" i="27"/>
  <c r="M392" i="36"/>
  <c r="Z192" i="27"/>
  <c r="Z196" i="27"/>
  <c r="Y192" i="27"/>
  <c r="M833" i="36"/>
  <c r="Y175" i="28"/>
  <c r="N833" i="36"/>
  <c r="Z175" i="28"/>
  <c r="W96" i="28"/>
  <c r="M601" i="36"/>
  <c r="Y172" i="22"/>
  <c r="X176" i="22"/>
  <c r="AC171" i="22"/>
  <c r="AD171" i="22"/>
  <c r="Z172" i="22"/>
  <c r="Z176" i="22"/>
  <c r="R7" i="22"/>
  <c r="U36" i="22"/>
  <c r="U56" i="22"/>
  <c r="U116" i="22"/>
  <c r="U156" i="22"/>
  <c r="R11" i="22"/>
  <c r="W196" i="28"/>
  <c r="W116" i="28"/>
  <c r="AA210" i="5"/>
  <c r="AA218" i="5"/>
  <c r="AB210" i="5"/>
  <c r="AB31" i="22"/>
  <c r="Z6" i="22"/>
  <c r="AB51" i="28"/>
  <c r="S9" i="22"/>
  <c r="S6" i="22"/>
  <c r="O11" i="22"/>
  <c r="AG234" i="5"/>
  <c r="AH234" i="5"/>
  <c r="AN234" i="5"/>
  <c r="AH113" i="5"/>
  <c r="AG113" i="5"/>
  <c r="AN113" i="5"/>
  <c r="S6" i="27"/>
  <c r="O11" i="27"/>
  <c r="AG170" i="5"/>
  <c r="AH170" i="5"/>
  <c r="AN170" i="5"/>
  <c r="AG233" i="5"/>
  <c r="AH233" i="5"/>
  <c r="AG230" i="5"/>
  <c r="AH230" i="5"/>
  <c r="AN230" i="5"/>
  <c r="AG134" i="5"/>
  <c r="Z133" i="5"/>
  <c r="AH134" i="5"/>
  <c r="AH150" i="5"/>
  <c r="AG150" i="5"/>
  <c r="S9" i="27"/>
  <c r="S6" i="28"/>
  <c r="O11" i="28"/>
  <c r="AG253" i="5"/>
  <c r="AH253" i="5"/>
  <c r="AH173" i="5"/>
  <c r="AG173" i="5"/>
  <c r="S7" i="5"/>
  <c r="AG73" i="5"/>
  <c r="AH73" i="5"/>
  <c r="AH114" i="5"/>
  <c r="AG114" i="5"/>
  <c r="AN114" i="5"/>
  <c r="AQ193" i="5"/>
  <c r="AH153" i="5"/>
  <c r="AG153" i="5"/>
  <c r="AH250" i="5"/>
  <c r="AG250" i="5"/>
  <c r="AB111" i="5"/>
  <c r="S9" i="28"/>
  <c r="Y215" i="22"/>
  <c r="N643" i="36"/>
  <c r="M643" i="36"/>
  <c r="Z215" i="22"/>
  <c r="Y215" i="27"/>
  <c r="N415" i="36"/>
  <c r="M415" i="36"/>
  <c r="Z215" i="27"/>
  <c r="Z193" i="22"/>
  <c r="M621" i="36"/>
  <c r="Y193" i="22"/>
  <c r="N621" i="36"/>
  <c r="AP54" i="5"/>
  <c r="AQ54" i="5"/>
  <c r="S5" i="22"/>
  <c r="M783" i="36"/>
  <c r="Z131" i="28"/>
  <c r="Y131" i="28"/>
  <c r="N783" i="36"/>
  <c r="AG150" i="27"/>
  <c r="AN150" i="27"/>
  <c r="I8" i="27"/>
  <c r="AA35" i="27"/>
  <c r="AA34" i="27"/>
  <c r="AA30" i="27"/>
  <c r="AA31" i="27"/>
  <c r="AA38" i="27"/>
  <c r="AB30" i="27"/>
  <c r="AA32" i="27"/>
  <c r="AA33" i="27"/>
  <c r="AA39" i="27"/>
  <c r="AB31" i="27"/>
  <c r="Z27" i="27"/>
  <c r="AL33" i="5"/>
  <c r="AK33" i="5"/>
  <c r="W36" i="5"/>
  <c r="M545" i="36"/>
  <c r="Z113" i="22"/>
  <c r="Y113" i="22"/>
  <c r="N545" i="36"/>
  <c r="AR234" i="5"/>
  <c r="Y250" i="22"/>
  <c r="N668" i="36"/>
  <c r="Z250" i="22"/>
  <c r="M668" i="36"/>
  <c r="Y255" i="27"/>
  <c r="N453" i="36"/>
  <c r="M453" i="36"/>
  <c r="Z255" i="27"/>
  <c r="AP50" i="27"/>
  <c r="U116" i="28"/>
  <c r="AQ154" i="22"/>
  <c r="AR253" i="22"/>
  <c r="Z175" i="27"/>
  <c r="M377" i="36"/>
  <c r="Y175" i="27"/>
  <c r="N377" i="36"/>
  <c r="M888" i="36"/>
  <c r="Z234" i="28"/>
  <c r="Y234" i="28"/>
  <c r="N888" i="36"/>
  <c r="AR70" i="28"/>
  <c r="AR150" i="28"/>
  <c r="AQ74" i="28"/>
  <c r="AQ74" i="22"/>
  <c r="AG74" i="5"/>
  <c r="AH74" i="5"/>
  <c r="AH254" i="5"/>
  <c r="AN254" i="5"/>
  <c r="AO53" i="5"/>
  <c r="AR53" i="5"/>
  <c r="AS53" i="5"/>
  <c r="U5" i="22"/>
  <c r="AR210" i="28"/>
  <c r="AH190" i="5"/>
  <c r="AN190" i="5"/>
  <c r="AR190" i="5"/>
  <c r="AH110" i="5"/>
  <c r="AN110" i="5"/>
  <c r="AR110" i="5"/>
  <c r="M298" i="36"/>
  <c r="Y93" i="27"/>
  <c r="N298" i="36"/>
  <c r="Y173" i="27"/>
  <c r="N374" i="36"/>
  <c r="Z173" i="27"/>
  <c r="M374" i="36"/>
  <c r="X56" i="28"/>
  <c r="Y52" i="28"/>
  <c r="M715" i="36"/>
  <c r="Z52" i="28"/>
  <c r="Z73" i="27"/>
  <c r="M279" i="36"/>
  <c r="Y73" i="27"/>
  <c r="N279" i="36"/>
  <c r="A251" i="22"/>
  <c r="A103" i="24"/>
  <c r="A95" i="24"/>
  <c r="AB250" i="28"/>
  <c r="AC250" i="28"/>
  <c r="AD250" i="28"/>
  <c r="M830" i="36"/>
  <c r="Y173" i="28"/>
  <c r="N830" i="36"/>
  <c r="Z173" i="28"/>
  <c r="AH93" i="5"/>
  <c r="AN93" i="5"/>
  <c r="AQ93" i="5"/>
  <c r="AM54" i="5"/>
  <c r="M820" i="36"/>
  <c r="Y170" i="28"/>
  <c r="N820" i="36"/>
  <c r="Z170" i="28"/>
  <c r="M535" i="36"/>
  <c r="Y110" i="22"/>
  <c r="N535" i="36"/>
  <c r="Z110" i="22"/>
  <c r="Z191" i="27"/>
  <c r="M384" i="36"/>
  <c r="Y191" i="27"/>
  <c r="N384" i="36"/>
  <c r="AR150" i="27"/>
  <c r="I8" i="28"/>
  <c r="AA34" i="28"/>
  <c r="Z27" i="28"/>
  <c r="AA32" i="28"/>
  <c r="AA39" i="28"/>
  <c r="AB31" i="28"/>
  <c r="AA31" i="28"/>
  <c r="AA33" i="28"/>
  <c r="AG194" i="5"/>
  <c r="AN194" i="5"/>
  <c r="M744" i="36"/>
  <c r="Z90" i="28"/>
  <c r="Y90" i="28"/>
  <c r="N744" i="36"/>
  <c r="M478" i="36"/>
  <c r="Z50" i="22"/>
  <c r="Y50" i="22"/>
  <c r="N478" i="36"/>
  <c r="AG90" i="28"/>
  <c r="AH170" i="28"/>
  <c r="AG110" i="22"/>
  <c r="AG174" i="28"/>
  <c r="AH254" i="28"/>
  <c r="S8" i="28"/>
  <c r="AG194" i="22"/>
  <c r="AQ113" i="5"/>
  <c r="AR113" i="5"/>
  <c r="M738" i="36"/>
  <c r="Z75" i="28"/>
  <c r="Y75" i="28"/>
  <c r="N738" i="36"/>
  <c r="AH250" i="28"/>
  <c r="AN250" i="28"/>
  <c r="AQ250" i="28"/>
  <c r="AH114" i="22"/>
  <c r="AU254" i="27"/>
  <c r="AT254" i="27"/>
  <c r="AR114" i="5"/>
  <c r="AS174" i="5"/>
  <c r="S5" i="27"/>
  <c r="Y94" i="27"/>
  <c r="N299" i="36"/>
  <c r="M299" i="36"/>
  <c r="AK30" i="27"/>
  <c r="AL30" i="27"/>
  <c r="AS150" i="22"/>
  <c r="AK50" i="5"/>
  <c r="AP50" i="5"/>
  <c r="AA35" i="28"/>
  <c r="Y153" i="27"/>
  <c r="N355" i="36"/>
  <c r="M355" i="36"/>
  <c r="Y95" i="27"/>
  <c r="Y96" i="27"/>
  <c r="N297" i="36"/>
  <c r="AP93" i="28"/>
  <c r="AQ93" i="28"/>
  <c r="AO93" i="28"/>
  <c r="AR93" i="28"/>
  <c r="AP133" i="28"/>
  <c r="AQ133" i="28"/>
  <c r="AO133" i="28"/>
  <c r="AR133" i="28"/>
  <c r="AO154" i="28"/>
  <c r="AR154" i="28"/>
  <c r="AN234" i="28"/>
  <c r="AR234" i="28"/>
  <c r="M906" i="36"/>
  <c r="Y253" i="28"/>
  <c r="N906" i="36"/>
  <c r="Z253" i="28"/>
  <c r="AP34" i="28"/>
  <c r="AP53" i="28"/>
  <c r="AQ53" i="28"/>
  <c r="AM93" i="22"/>
  <c r="AN93" i="22"/>
  <c r="AR93" i="22"/>
  <c r="AM174" i="22"/>
  <c r="AO233" i="22"/>
  <c r="AO53" i="22"/>
  <c r="AR53" i="22"/>
  <c r="AP53" i="22"/>
  <c r="AQ53" i="22"/>
  <c r="AM133" i="27"/>
  <c r="AM234" i="27"/>
  <c r="AN234" i="27"/>
  <c r="M51" i="36"/>
  <c r="Y73" i="5"/>
  <c r="N51" i="36"/>
  <c r="Z73" i="5"/>
  <c r="AO93" i="5"/>
  <c r="AP233" i="5"/>
  <c r="M839" i="36"/>
  <c r="Z190" i="28"/>
  <c r="Y190" i="28"/>
  <c r="N839" i="36"/>
  <c r="Z130" i="22"/>
  <c r="M554" i="36"/>
  <c r="Y130" i="22"/>
  <c r="N554" i="36"/>
  <c r="AP190" i="28"/>
  <c r="AO50" i="22"/>
  <c r="AP50" i="22"/>
  <c r="AH130" i="22"/>
  <c r="AN130" i="22"/>
  <c r="AM230" i="27"/>
  <c r="AN230" i="27"/>
  <c r="W36" i="27"/>
  <c r="AM94" i="28"/>
  <c r="AM134" i="28"/>
  <c r="AM173" i="28"/>
  <c r="AN173" i="28"/>
  <c r="AN193" i="28"/>
  <c r="AQ193" i="28"/>
  <c r="AM193" i="28"/>
  <c r="AP153" i="22"/>
  <c r="M602" i="36"/>
  <c r="Y173" i="22"/>
  <c r="N602" i="36"/>
  <c r="Z173" i="22"/>
  <c r="AO193" i="22"/>
  <c r="AM213" i="22"/>
  <c r="AP213" i="22"/>
  <c r="AN54" i="22"/>
  <c r="AR54" i="22"/>
  <c r="AO113" i="27"/>
  <c r="AR113" i="27"/>
  <c r="AP113" i="27"/>
  <c r="AQ113" i="27"/>
  <c r="AO193" i="27"/>
  <c r="AP214" i="27"/>
  <c r="AQ214" i="27"/>
  <c r="AO214" i="27"/>
  <c r="AR214" i="27"/>
  <c r="AK33" i="27"/>
  <c r="AP33" i="27"/>
  <c r="AQ33" i="27"/>
  <c r="AP53" i="27"/>
  <c r="AN53" i="27"/>
  <c r="AQ53" i="27"/>
  <c r="AP94" i="5"/>
  <c r="AQ94" i="5"/>
  <c r="AO94" i="5"/>
  <c r="AR94" i="5"/>
  <c r="AO153" i="5"/>
  <c r="AP153" i="5"/>
  <c r="AO194" i="5"/>
  <c r="AP194" i="5"/>
  <c r="M763" i="36"/>
  <c r="Y110" i="28"/>
  <c r="N763" i="36"/>
  <c r="Z110" i="28"/>
  <c r="N301" i="36"/>
  <c r="M301" i="36"/>
  <c r="M529" i="36"/>
  <c r="AO30" i="22"/>
  <c r="AR30" i="22"/>
  <c r="AP30" i="22"/>
  <c r="AQ30" i="22"/>
  <c r="AP90" i="28"/>
  <c r="AO170" i="28"/>
  <c r="AP110" i="22"/>
  <c r="AO110" i="22"/>
  <c r="AN50" i="27"/>
  <c r="AR50" i="27"/>
  <c r="AP130" i="27"/>
  <c r="AQ130" i="27"/>
  <c r="AO130" i="27"/>
  <c r="AR130" i="27"/>
  <c r="AP210" i="27"/>
  <c r="U76" i="28"/>
  <c r="AH113" i="28"/>
  <c r="AN113" i="28"/>
  <c r="AR113" i="28"/>
  <c r="AO174" i="28"/>
  <c r="AO194" i="28"/>
  <c r="AR194" i="28"/>
  <c r="AP254" i="28"/>
  <c r="S7" i="28"/>
  <c r="AO73" i="22"/>
  <c r="AP113" i="22"/>
  <c r="AQ113" i="22"/>
  <c r="AO113" i="22"/>
  <c r="AR113" i="22"/>
  <c r="AO133" i="22"/>
  <c r="AO154" i="22"/>
  <c r="AR154" i="22"/>
  <c r="AO194" i="22"/>
  <c r="AP253" i="22"/>
  <c r="AQ253" i="22"/>
  <c r="AS253" i="22"/>
  <c r="AM93" i="27"/>
  <c r="AM114" i="27"/>
  <c r="AN114" i="27"/>
  <c r="AM253" i="27"/>
  <c r="AR34" i="27"/>
  <c r="AN54" i="27"/>
  <c r="AR54" i="27"/>
  <c r="AP73" i="5"/>
  <c r="AM73" i="5"/>
  <c r="AN154" i="5"/>
  <c r="AR154" i="5"/>
  <c r="AM253" i="5"/>
  <c r="M375" i="36"/>
  <c r="Y174" i="27"/>
  <c r="N375" i="36"/>
  <c r="Z174" i="27"/>
  <c r="M605" i="36"/>
  <c r="Z175" i="22"/>
  <c r="Y175" i="22"/>
  <c r="N605" i="36"/>
  <c r="AP70" i="28"/>
  <c r="AQ70" i="28"/>
  <c r="AP150" i="28"/>
  <c r="AQ150" i="28"/>
  <c r="AS150" i="28"/>
  <c r="AO250" i="28"/>
  <c r="AM90" i="22"/>
  <c r="AN90" i="22"/>
  <c r="AM250" i="22"/>
  <c r="AN250" i="22"/>
  <c r="AM110" i="27"/>
  <c r="AL30" i="5"/>
  <c r="AK30" i="5"/>
  <c r="AP30" i="5"/>
  <c r="AQ30" i="5"/>
  <c r="AO74" i="28"/>
  <c r="AR74" i="28"/>
  <c r="AO114" i="28"/>
  <c r="AP153" i="28"/>
  <c r="AO233" i="28"/>
  <c r="AR233" i="28"/>
  <c r="AP233" i="28"/>
  <c r="AQ233" i="28"/>
  <c r="AO33" i="28"/>
  <c r="AO74" i="22"/>
  <c r="AP114" i="22"/>
  <c r="AM134" i="22"/>
  <c r="AN134" i="22"/>
  <c r="AO73" i="27"/>
  <c r="AM153" i="27"/>
  <c r="AN153" i="27"/>
  <c r="AQ153" i="27"/>
  <c r="AN174" i="27"/>
  <c r="AM174" i="27"/>
  <c r="AN233" i="27"/>
  <c r="AR233" i="27"/>
  <c r="AM74" i="5"/>
  <c r="AM254" i="5"/>
  <c r="M782" i="36"/>
  <c r="Y130" i="28"/>
  <c r="N782" i="36"/>
  <c r="Z130" i="28"/>
  <c r="M307" i="36"/>
  <c r="Y110" i="27"/>
  <c r="N307" i="36"/>
  <c r="AO130" i="28"/>
  <c r="AP210" i="28"/>
  <c r="AQ210" i="28"/>
  <c r="AS210" i="28"/>
  <c r="AN230" i="22"/>
  <c r="AM230" i="22"/>
  <c r="AO170" i="27"/>
  <c r="AR170" i="27"/>
  <c r="AP170" i="27"/>
  <c r="AQ170" i="27"/>
  <c r="AS170" i="27"/>
  <c r="AM230" i="5"/>
  <c r="AM210" i="5"/>
  <c r="AM190" i="5"/>
  <c r="AM170" i="5"/>
  <c r="AM110" i="5"/>
  <c r="AM90" i="5"/>
  <c r="M697" i="36"/>
  <c r="T8" i="28"/>
  <c r="Y33" i="28"/>
  <c r="Z33" i="28"/>
  <c r="Q11" i="22"/>
  <c r="M687" i="36"/>
  <c r="Y30" i="28"/>
  <c r="T5" i="28"/>
  <c r="Z30" i="28"/>
  <c r="M318" i="36"/>
  <c r="Z114" i="27"/>
  <c r="Y114" i="27"/>
  <c r="N318" i="36"/>
  <c r="S10" i="28"/>
  <c r="S8" i="22"/>
  <c r="Y133" i="27"/>
  <c r="N336" i="36"/>
  <c r="Z133" i="27"/>
  <c r="M336" i="36"/>
  <c r="AP213" i="28"/>
  <c r="AQ213" i="28"/>
  <c r="AS213" i="28"/>
  <c r="AP234" i="28"/>
  <c r="AQ234" i="28"/>
  <c r="AN34" i="28"/>
  <c r="AR34" i="28"/>
  <c r="AM34" i="28"/>
  <c r="AP93" i="22"/>
  <c r="AQ93" i="22"/>
  <c r="AO174" i="22"/>
  <c r="AP174" i="22"/>
  <c r="AN233" i="22"/>
  <c r="AQ233" i="22"/>
  <c r="AM233" i="22"/>
  <c r="AM33" i="22"/>
  <c r="AN33" i="22"/>
  <c r="AQ33" i="22"/>
  <c r="S11" i="22"/>
  <c r="AO133" i="27"/>
  <c r="AR133" i="27"/>
  <c r="AP213" i="27"/>
  <c r="AQ213" i="27"/>
  <c r="AO234" i="27"/>
  <c r="AR234" i="27"/>
  <c r="AP234" i="27"/>
  <c r="AQ234" i="27"/>
  <c r="AM93" i="5"/>
  <c r="AM134" i="5"/>
  <c r="AM193" i="5"/>
  <c r="AM233" i="5"/>
  <c r="AO54" i="5"/>
  <c r="AR54" i="5"/>
  <c r="Y230" i="22"/>
  <c r="N649" i="36"/>
  <c r="Z230" i="22"/>
  <c r="M649" i="36"/>
  <c r="AN110" i="28"/>
  <c r="AR110" i="28"/>
  <c r="AM110" i="28"/>
  <c r="AH190" i="28"/>
  <c r="AN190" i="28"/>
  <c r="AR190" i="28"/>
  <c r="AH50" i="22"/>
  <c r="AN50" i="22"/>
  <c r="AN210" i="22"/>
  <c r="AM210" i="22"/>
  <c r="AP150" i="27"/>
  <c r="AQ150" i="27"/>
  <c r="AS150" i="27"/>
  <c r="AO230" i="27"/>
  <c r="AR230" i="27"/>
  <c r="AP230" i="27"/>
  <c r="AQ230" i="27"/>
  <c r="AA30" i="28"/>
  <c r="AA38" i="28"/>
  <c r="AB30" i="28"/>
  <c r="M232" i="36"/>
  <c r="Y31" i="27"/>
  <c r="T6" i="27"/>
  <c r="Z31" i="27"/>
  <c r="Z51" i="27"/>
  <c r="Z131" i="27"/>
  <c r="X6" i="27"/>
  <c r="AO94" i="28"/>
  <c r="AO134" i="28"/>
  <c r="AR134" i="28"/>
  <c r="AO173" i="28"/>
  <c r="AR173" i="28"/>
  <c r="AP173" i="28"/>
  <c r="AQ173" i="28"/>
  <c r="AO193" i="28"/>
  <c r="AR193" i="28"/>
  <c r="AP214" i="28"/>
  <c r="AQ214" i="28"/>
  <c r="AH153" i="22"/>
  <c r="AN153" i="22"/>
  <c r="AN193" i="22"/>
  <c r="AQ193" i="22"/>
  <c r="AM193" i="22"/>
  <c r="AN213" i="22"/>
  <c r="AR213" i="22"/>
  <c r="AM234" i="22"/>
  <c r="AN234" i="22"/>
  <c r="AR234" i="22"/>
  <c r="AM34" i="22"/>
  <c r="AP54" i="22"/>
  <c r="AN134" i="27"/>
  <c r="AQ134" i="27"/>
  <c r="AM134" i="27"/>
  <c r="AO33" i="27"/>
  <c r="AR33" i="27"/>
  <c r="AR53" i="27"/>
  <c r="AM234" i="5"/>
  <c r="M516" i="36"/>
  <c r="Y90" i="22"/>
  <c r="N516" i="36"/>
  <c r="Z90" i="22"/>
  <c r="M339" i="36"/>
  <c r="Z135" i="27"/>
  <c r="Y135" i="27"/>
  <c r="N339" i="36"/>
  <c r="M567" i="36"/>
  <c r="Y135" i="22"/>
  <c r="N567" i="36"/>
  <c r="AH90" i="28"/>
  <c r="AM170" i="28"/>
  <c r="AG170" i="28"/>
  <c r="AN170" i="28"/>
  <c r="AQ170" i="28"/>
  <c r="AH110" i="22"/>
  <c r="AM190" i="22"/>
  <c r="AN190" i="22"/>
  <c r="AQ190" i="22"/>
  <c r="AM50" i="27"/>
  <c r="AM210" i="27"/>
  <c r="AN210" i="27"/>
  <c r="AR210" i="27"/>
  <c r="AM30" i="28"/>
  <c r="AN30" i="28"/>
  <c r="AQ30" i="28"/>
  <c r="AP73" i="28"/>
  <c r="AQ73" i="28"/>
  <c r="AS73" i="28"/>
  <c r="AP113" i="28"/>
  <c r="AQ113" i="28"/>
  <c r="AH174" i="28"/>
  <c r="AN174" i="28"/>
  <c r="AQ174" i="28"/>
  <c r="AG254" i="28"/>
  <c r="AM254" i="28"/>
  <c r="AN73" i="22"/>
  <c r="AQ73" i="22"/>
  <c r="AM73" i="22"/>
  <c r="AM133" i="22"/>
  <c r="AN133" i="22"/>
  <c r="AQ133" i="22"/>
  <c r="AH194" i="22"/>
  <c r="AN214" i="22"/>
  <c r="AQ214" i="22"/>
  <c r="AM214" i="22"/>
  <c r="M488" i="36"/>
  <c r="Z53" i="22"/>
  <c r="Y53" i="22"/>
  <c r="N488" i="36"/>
  <c r="AO93" i="27"/>
  <c r="AP114" i="27"/>
  <c r="AQ114" i="27"/>
  <c r="AP173" i="27"/>
  <c r="AO253" i="27"/>
  <c r="AP54" i="27"/>
  <c r="AQ54" i="27"/>
  <c r="AM54" i="27"/>
  <c r="AO73" i="5"/>
  <c r="AP154" i="5"/>
  <c r="AO173" i="5"/>
  <c r="AO213" i="5"/>
  <c r="AR213" i="5"/>
  <c r="AP253" i="5"/>
  <c r="AO253" i="5"/>
  <c r="S10" i="27"/>
  <c r="AM250" i="28"/>
  <c r="AO90" i="22"/>
  <c r="AR90" i="22"/>
  <c r="AP90" i="22"/>
  <c r="AQ90" i="22"/>
  <c r="AO250" i="22"/>
  <c r="AR250" i="22"/>
  <c r="AP250" i="22"/>
  <c r="AQ250" i="22"/>
  <c r="AO110" i="27"/>
  <c r="AA32" i="5"/>
  <c r="AA33" i="5"/>
  <c r="AA34" i="5"/>
  <c r="AA35" i="5"/>
  <c r="AA39" i="5"/>
  <c r="AB31" i="5"/>
  <c r="AB71" i="5"/>
  <c r="AB51" i="5"/>
  <c r="Z6" i="5"/>
  <c r="AA30" i="5"/>
  <c r="AA38" i="5"/>
  <c r="AB30" i="5"/>
  <c r="AB70" i="5"/>
  <c r="AB90" i="5"/>
  <c r="AB130" i="5"/>
  <c r="Z5" i="5"/>
  <c r="Z27" i="5"/>
  <c r="AN153" i="28"/>
  <c r="AR153" i="28"/>
  <c r="AM153" i="28"/>
  <c r="AN33" i="28"/>
  <c r="AM114" i="22"/>
  <c r="AG114" i="22"/>
  <c r="AN114" i="22"/>
  <c r="AO134" i="22"/>
  <c r="AR134" i="22"/>
  <c r="AP134" i="22"/>
  <c r="AQ134" i="22"/>
  <c r="AO173" i="22"/>
  <c r="AR173" i="22"/>
  <c r="AS173" i="22"/>
  <c r="AN73" i="27"/>
  <c r="AQ73" i="27"/>
  <c r="AO153" i="27"/>
  <c r="AR153" i="27"/>
  <c r="AP174" i="27"/>
  <c r="AQ174" i="27"/>
  <c r="AO174" i="27"/>
  <c r="AR174" i="27"/>
  <c r="AS174" i="27"/>
  <c r="AP233" i="27"/>
  <c r="AP114" i="5"/>
  <c r="AQ114" i="5"/>
  <c r="AO133" i="5"/>
  <c r="AR133" i="5"/>
  <c r="AS133" i="5"/>
  <c r="AO254" i="5"/>
  <c r="AO230" i="28"/>
  <c r="AR230" i="28"/>
  <c r="AS230" i="28"/>
  <c r="M497" i="36"/>
  <c r="Y70" i="22"/>
  <c r="N497" i="36"/>
  <c r="Z70" i="22"/>
  <c r="M326" i="36"/>
  <c r="Y130" i="27"/>
  <c r="N326" i="36"/>
  <c r="AO30" i="27"/>
  <c r="AR30" i="27"/>
  <c r="AN50" i="28"/>
  <c r="AQ50" i="28"/>
  <c r="AM50" i="28"/>
  <c r="AM130" i="28"/>
  <c r="AG130" i="28"/>
  <c r="AN130" i="28"/>
  <c r="AP230" i="22"/>
  <c r="AQ230" i="22"/>
  <c r="AO230" i="22"/>
  <c r="AR230" i="22"/>
  <c r="AS230" i="22"/>
  <c r="AN90" i="27"/>
  <c r="AQ90" i="27"/>
  <c r="AM90" i="27"/>
  <c r="AP230" i="5"/>
  <c r="AQ230" i="5"/>
  <c r="AO230" i="5"/>
  <c r="AR230" i="5"/>
  <c r="AS230" i="5"/>
  <c r="AP210" i="5"/>
  <c r="AO210" i="5"/>
  <c r="AP190" i="5"/>
  <c r="AP170" i="5"/>
  <c r="AQ170" i="5"/>
  <c r="AO170" i="5"/>
  <c r="AR170" i="5"/>
  <c r="AS170" i="5"/>
  <c r="AO150" i="5"/>
  <c r="AP110" i="5"/>
  <c r="AP90" i="5"/>
  <c r="AP70" i="5"/>
  <c r="M887" i="36"/>
  <c r="Y233" i="28"/>
  <c r="N887" i="36"/>
  <c r="Z233" i="28"/>
  <c r="M640" i="36"/>
  <c r="Y213" i="22"/>
  <c r="N640" i="36"/>
  <c r="Z213" i="22"/>
  <c r="Z213" i="27"/>
  <c r="M412" i="36"/>
  <c r="Y213" i="27"/>
  <c r="N412" i="36"/>
  <c r="Q11" i="28"/>
  <c r="S5" i="28"/>
  <c r="Z233" i="27"/>
  <c r="Y233" i="27"/>
  <c r="N431" i="36"/>
  <c r="M431" i="36"/>
  <c r="M317" i="36"/>
  <c r="Z113" i="27"/>
  <c r="Y113" i="27"/>
  <c r="N317" i="36"/>
  <c r="M450" i="36"/>
  <c r="Y253" i="27"/>
  <c r="N450" i="36"/>
  <c r="Z253" i="27"/>
  <c r="Y193" i="27"/>
  <c r="N393" i="36"/>
  <c r="M393" i="36"/>
  <c r="Z193" i="27"/>
  <c r="AC130" i="22"/>
  <c r="AD130" i="22"/>
  <c r="AC90" i="22"/>
  <c r="AD90" i="22"/>
  <c r="O39" i="34"/>
  <c r="AB39" i="34"/>
  <c r="G39" i="34"/>
  <c r="AK39" i="34"/>
  <c r="K39" i="34"/>
  <c r="X39" i="34"/>
  <c r="AI39" i="34"/>
  <c r="S25" i="34"/>
  <c r="N25" i="34"/>
  <c r="AE25" i="34"/>
  <c r="A151" i="5"/>
  <c r="A55" i="30"/>
  <c r="A55" i="12"/>
  <c r="A55" i="24"/>
  <c r="U256" i="5"/>
  <c r="AC130" i="5"/>
  <c r="AD130" i="5"/>
  <c r="I9" i="5"/>
  <c r="M221" i="36"/>
  <c r="Y30" i="5"/>
  <c r="T5" i="5"/>
  <c r="Z30" i="5"/>
  <c r="Z70" i="5"/>
  <c r="Z50" i="5"/>
  <c r="Z90" i="5"/>
  <c r="Z130" i="5"/>
  <c r="X5" i="5"/>
  <c r="M3" i="36"/>
  <c r="U236" i="5"/>
  <c r="U116" i="5"/>
  <c r="Q26" i="34"/>
  <c r="Q40" i="34"/>
  <c r="AK26" i="34"/>
  <c r="AK40" i="34"/>
  <c r="S6" i="5"/>
  <c r="Y133" i="5"/>
  <c r="N108" i="36"/>
  <c r="M145" i="36"/>
  <c r="Y172" i="5"/>
  <c r="X176" i="5"/>
  <c r="AC171" i="5"/>
  <c r="AD171" i="5"/>
  <c r="Z172" i="5"/>
  <c r="Z176" i="5"/>
  <c r="M109" i="36"/>
  <c r="Y134" i="5"/>
  <c r="N109" i="36"/>
  <c r="Z134" i="5"/>
  <c r="S10" i="5"/>
  <c r="U196" i="5"/>
  <c r="M4" i="36"/>
  <c r="Y31" i="5"/>
  <c r="Z31" i="5"/>
  <c r="Z71" i="5"/>
  <c r="Z51" i="5"/>
  <c r="Z91" i="5"/>
  <c r="Z131" i="5"/>
  <c r="X6" i="5"/>
  <c r="T6" i="5"/>
  <c r="U156" i="5"/>
  <c r="M70" i="36"/>
  <c r="Y93" i="5"/>
  <c r="N70" i="36"/>
  <c r="Z93" i="5"/>
  <c r="M184" i="36"/>
  <c r="Y213" i="5"/>
  <c r="N184" i="36"/>
  <c r="Z213" i="5"/>
  <c r="AB250" i="5"/>
  <c r="Z252" i="5"/>
  <c r="Z256" i="5"/>
  <c r="AB151" i="5"/>
  <c r="M146" i="36"/>
  <c r="Y173" i="5"/>
  <c r="N146" i="36"/>
  <c r="Z173" i="5"/>
  <c r="M156" i="36"/>
  <c r="Y191" i="5"/>
  <c r="N156" i="36"/>
  <c r="Z191" i="5"/>
  <c r="AB170" i="5"/>
  <c r="Y210" i="5"/>
  <c r="N174" i="36"/>
  <c r="M174" i="36"/>
  <c r="Z210" i="5"/>
  <c r="M222" i="36"/>
  <c r="Y253" i="5"/>
  <c r="N222" i="36"/>
  <c r="Z253" i="5"/>
  <c r="AB191" i="5"/>
  <c r="AC210" i="5"/>
  <c r="AD210" i="5"/>
  <c r="Y132" i="5"/>
  <c r="X136" i="5"/>
  <c r="AC131" i="5"/>
  <c r="AD131" i="5"/>
  <c r="M107" i="36"/>
  <c r="Z132" i="5"/>
  <c r="Z135" i="5"/>
  <c r="Z136" i="5"/>
  <c r="Y130" i="5"/>
  <c r="N98" i="36"/>
  <c r="M98" i="36"/>
  <c r="AF12" i="34"/>
  <c r="S5" i="5"/>
  <c r="Y50" i="5"/>
  <c r="N22" i="36"/>
  <c r="M22" i="36"/>
  <c r="AC50" i="5"/>
  <c r="AD50" i="5"/>
  <c r="O11" i="5"/>
  <c r="X96" i="5"/>
  <c r="AC91" i="5"/>
  <c r="AD91" i="5"/>
  <c r="Y92" i="5"/>
  <c r="M69" i="36"/>
  <c r="Z92" i="5"/>
  <c r="Z94" i="5"/>
  <c r="Z95" i="5"/>
  <c r="Z96" i="5"/>
  <c r="Z12" i="34"/>
  <c r="Y110" i="5"/>
  <c r="N79" i="36"/>
  <c r="M79" i="36"/>
  <c r="Z110" i="5"/>
  <c r="P14" i="12"/>
  <c r="Y3" i="36"/>
  <c r="Y4" i="36"/>
  <c r="Y5" i="36"/>
  <c r="Y6" i="36"/>
  <c r="Y7" i="36"/>
  <c r="Y8" i="36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M80" i="36"/>
  <c r="Y111" i="5"/>
  <c r="N80" i="36"/>
  <c r="Z111" i="5"/>
  <c r="Z72" i="5"/>
  <c r="Z52" i="5"/>
  <c r="X7" i="5"/>
  <c r="BP12" i="34"/>
  <c r="S11" i="5"/>
  <c r="M31" i="36"/>
  <c r="AC70" i="5"/>
  <c r="AD70" i="5"/>
  <c r="N12" i="36"/>
  <c r="Y72" i="5"/>
  <c r="Y52" i="5"/>
  <c r="V7" i="5"/>
  <c r="S8" i="5"/>
  <c r="Q11" i="5"/>
  <c r="P269" i="36"/>
  <c r="P270" i="36"/>
  <c r="P271" i="36"/>
  <c r="P272" i="36"/>
  <c r="P273" i="36"/>
  <c r="P274" i="36"/>
  <c r="P275" i="36"/>
  <c r="P276" i="36"/>
  <c r="P277" i="36"/>
  <c r="P278" i="36"/>
  <c r="P279" i="36"/>
  <c r="P280" i="36"/>
  <c r="P281" i="36"/>
  <c r="P282" i="36"/>
  <c r="P283" i="36"/>
  <c r="P284" i="36"/>
  <c r="P285" i="36"/>
  <c r="P286" i="36"/>
  <c r="P287" i="36"/>
  <c r="Q478" i="36"/>
  <c r="Q479" i="36"/>
  <c r="Q480" i="36"/>
  <c r="Q481" i="36"/>
  <c r="Q482" i="36"/>
  <c r="Q483" i="36"/>
  <c r="Q484" i="36"/>
  <c r="Q485" i="36"/>
  <c r="Q486" i="36"/>
  <c r="Q487" i="36"/>
  <c r="Q488" i="36"/>
  <c r="Q489" i="36"/>
  <c r="Q490" i="36"/>
  <c r="Q491" i="36"/>
  <c r="Q492" i="36"/>
  <c r="Q493" i="36"/>
  <c r="Q494" i="36"/>
  <c r="Q495" i="36"/>
  <c r="Q496" i="36"/>
  <c r="B3" i="29"/>
  <c r="C3" i="29"/>
  <c r="Q440" i="36"/>
  <c r="Q441" i="36"/>
  <c r="Q442" i="36"/>
  <c r="Q443" i="36"/>
  <c r="Q444" i="36"/>
  <c r="Q445" i="36"/>
  <c r="Q446" i="36"/>
  <c r="Q447" i="36"/>
  <c r="Q448" i="36"/>
  <c r="Q449" i="36"/>
  <c r="Q450" i="36"/>
  <c r="Q451" i="36"/>
  <c r="Q452" i="36"/>
  <c r="Q453" i="36"/>
  <c r="Q454" i="36"/>
  <c r="Q455" i="36"/>
  <c r="Q456" i="36"/>
  <c r="Q457" i="36"/>
  <c r="Q458" i="36"/>
  <c r="Q288" i="36"/>
  <c r="Q289" i="36"/>
  <c r="Q290" i="36"/>
  <c r="Q291" i="36"/>
  <c r="Q292" i="36"/>
  <c r="Q293" i="36"/>
  <c r="Q294" i="36"/>
  <c r="Q295" i="36"/>
  <c r="Q296" i="36"/>
  <c r="Q297" i="36"/>
  <c r="Q298" i="36"/>
  <c r="Q299" i="36"/>
  <c r="Q300" i="36"/>
  <c r="Q301" i="36"/>
  <c r="Q302" i="36"/>
  <c r="Q303" i="36"/>
  <c r="Q304" i="36"/>
  <c r="Q305" i="36"/>
  <c r="Q306" i="36"/>
  <c r="P421" i="36"/>
  <c r="P422" i="36"/>
  <c r="P423" i="36"/>
  <c r="P424" i="36"/>
  <c r="P425" i="36"/>
  <c r="P426" i="36"/>
  <c r="P427" i="36"/>
  <c r="P428" i="36"/>
  <c r="P429" i="36"/>
  <c r="P430" i="36"/>
  <c r="P431" i="36"/>
  <c r="P432" i="36"/>
  <c r="P433" i="36"/>
  <c r="P434" i="36"/>
  <c r="P435" i="36"/>
  <c r="P436" i="36"/>
  <c r="P437" i="36"/>
  <c r="P438" i="36"/>
  <c r="P439" i="36"/>
  <c r="P250" i="36"/>
  <c r="P251" i="36"/>
  <c r="P252" i="36"/>
  <c r="P253" i="36"/>
  <c r="P254" i="36"/>
  <c r="P255" i="36"/>
  <c r="P256" i="36"/>
  <c r="P257" i="36"/>
  <c r="P258" i="36"/>
  <c r="P259" i="36"/>
  <c r="P260" i="36"/>
  <c r="P261" i="36"/>
  <c r="P262" i="36"/>
  <c r="P263" i="36"/>
  <c r="P264" i="36"/>
  <c r="P265" i="36"/>
  <c r="P266" i="36"/>
  <c r="P267" i="36"/>
  <c r="P268" i="36"/>
  <c r="S193" i="36"/>
  <c r="S194" i="36"/>
  <c r="S195" i="36"/>
  <c r="S196" i="36"/>
  <c r="S197" i="36"/>
  <c r="S198" i="36"/>
  <c r="S199" i="36"/>
  <c r="S200" i="36"/>
  <c r="S201" i="36"/>
  <c r="S202" i="36"/>
  <c r="S203" i="36"/>
  <c r="S204" i="36"/>
  <c r="S205" i="36"/>
  <c r="S206" i="36"/>
  <c r="S207" i="36"/>
  <c r="S208" i="36"/>
  <c r="S209" i="36"/>
  <c r="S210" i="36"/>
  <c r="S211" i="36"/>
  <c r="Q155" i="36"/>
  <c r="Q156" i="36"/>
  <c r="Q157" i="36"/>
  <c r="Q158" i="36"/>
  <c r="Q159" i="36"/>
  <c r="Q160" i="36"/>
  <c r="Q161" i="36"/>
  <c r="Q162" i="36"/>
  <c r="Q163" i="36"/>
  <c r="Q164" i="36"/>
  <c r="Q165" i="36"/>
  <c r="Q166" i="36"/>
  <c r="Q167" i="36"/>
  <c r="Q168" i="36"/>
  <c r="Q169" i="36"/>
  <c r="Q170" i="36"/>
  <c r="Q171" i="36"/>
  <c r="Q172" i="36"/>
  <c r="Q173" i="36"/>
  <c r="R364" i="36"/>
  <c r="R365" i="36"/>
  <c r="R366" i="36"/>
  <c r="R367" i="36"/>
  <c r="R368" i="36"/>
  <c r="R369" i="36"/>
  <c r="R370" i="36"/>
  <c r="R371" i="36"/>
  <c r="R372" i="36"/>
  <c r="R373" i="36"/>
  <c r="R374" i="36"/>
  <c r="R375" i="36"/>
  <c r="R376" i="36"/>
  <c r="R377" i="36"/>
  <c r="R378" i="36"/>
  <c r="R379" i="36"/>
  <c r="R380" i="36"/>
  <c r="R381" i="36"/>
  <c r="R382" i="36"/>
  <c r="P820" i="36"/>
  <c r="P821" i="36"/>
  <c r="P822" i="36"/>
  <c r="P823" i="36"/>
  <c r="P824" i="36"/>
  <c r="P825" i="36"/>
  <c r="P826" i="36"/>
  <c r="P827" i="36"/>
  <c r="P828" i="36"/>
  <c r="P829" i="36"/>
  <c r="P830" i="36"/>
  <c r="P831" i="36"/>
  <c r="P832" i="36"/>
  <c r="P833" i="36"/>
  <c r="P834" i="36"/>
  <c r="P835" i="36"/>
  <c r="P836" i="36"/>
  <c r="P837" i="36"/>
  <c r="P838" i="36"/>
  <c r="P136" i="36"/>
  <c r="P137" i="36"/>
  <c r="P138" i="36"/>
  <c r="P139" i="36"/>
  <c r="P140" i="36"/>
  <c r="P141" i="36"/>
  <c r="P142" i="36"/>
  <c r="P143" i="36"/>
  <c r="P144" i="36"/>
  <c r="P145" i="36"/>
  <c r="P146" i="36"/>
  <c r="P147" i="36"/>
  <c r="P148" i="36"/>
  <c r="P149" i="36"/>
  <c r="P150" i="36"/>
  <c r="P151" i="36"/>
  <c r="P152" i="36"/>
  <c r="P153" i="36"/>
  <c r="P154" i="36"/>
  <c r="P858" i="36"/>
  <c r="P859" i="36"/>
  <c r="P860" i="36"/>
  <c r="P861" i="36"/>
  <c r="P862" i="36"/>
  <c r="P863" i="36"/>
  <c r="P864" i="36"/>
  <c r="P865" i="36"/>
  <c r="P866" i="36"/>
  <c r="P867" i="36"/>
  <c r="P868" i="36"/>
  <c r="P869" i="36"/>
  <c r="P870" i="36"/>
  <c r="P871" i="36"/>
  <c r="P872" i="36"/>
  <c r="P873" i="36"/>
  <c r="P874" i="36"/>
  <c r="P875" i="36"/>
  <c r="P876" i="36"/>
  <c r="P516" i="36"/>
  <c r="P517" i="36"/>
  <c r="P518" i="36"/>
  <c r="P519" i="36"/>
  <c r="P520" i="36"/>
  <c r="P521" i="36"/>
  <c r="P522" i="36"/>
  <c r="P523" i="36"/>
  <c r="P524" i="36"/>
  <c r="P525" i="36"/>
  <c r="P526" i="36"/>
  <c r="P527" i="36"/>
  <c r="P528" i="36"/>
  <c r="P529" i="36"/>
  <c r="P530" i="36"/>
  <c r="P531" i="36"/>
  <c r="P532" i="36"/>
  <c r="P533" i="36"/>
  <c r="P534" i="36"/>
  <c r="P326" i="36"/>
  <c r="P327" i="36"/>
  <c r="P328" i="36"/>
  <c r="P329" i="36"/>
  <c r="P330" i="36"/>
  <c r="P331" i="36"/>
  <c r="P332" i="36"/>
  <c r="P333" i="36"/>
  <c r="P334" i="36"/>
  <c r="P335" i="36"/>
  <c r="P336" i="36"/>
  <c r="P337" i="36"/>
  <c r="P338" i="36"/>
  <c r="P339" i="36"/>
  <c r="P340" i="36"/>
  <c r="P341" i="36"/>
  <c r="P342" i="36"/>
  <c r="P343" i="36"/>
  <c r="P344" i="36"/>
  <c r="P611" i="36"/>
  <c r="P612" i="36"/>
  <c r="P613" i="36"/>
  <c r="P614" i="36"/>
  <c r="P615" i="36"/>
  <c r="P616" i="36"/>
  <c r="P617" i="36"/>
  <c r="P618" i="36"/>
  <c r="P619" i="36"/>
  <c r="P620" i="36"/>
  <c r="P621" i="36"/>
  <c r="P622" i="36"/>
  <c r="P623" i="36"/>
  <c r="P624" i="36"/>
  <c r="P625" i="36"/>
  <c r="P626" i="36"/>
  <c r="P627" i="36"/>
  <c r="P628" i="36"/>
  <c r="P629" i="36"/>
  <c r="P307" i="36"/>
  <c r="P308" i="36"/>
  <c r="P309" i="36"/>
  <c r="P310" i="36"/>
  <c r="P311" i="36"/>
  <c r="P312" i="36"/>
  <c r="P313" i="36"/>
  <c r="P314" i="36"/>
  <c r="P315" i="36"/>
  <c r="P316" i="36"/>
  <c r="P317" i="36"/>
  <c r="P318" i="36"/>
  <c r="P319" i="36"/>
  <c r="P320" i="36"/>
  <c r="P321" i="36"/>
  <c r="P322" i="36"/>
  <c r="P323" i="36"/>
  <c r="P324" i="36"/>
  <c r="P325" i="36"/>
  <c r="P402" i="36"/>
  <c r="P403" i="36"/>
  <c r="P404" i="36"/>
  <c r="P405" i="36"/>
  <c r="P406" i="36"/>
  <c r="P407" i="36"/>
  <c r="P408" i="36"/>
  <c r="P409" i="36"/>
  <c r="P410" i="36"/>
  <c r="P411" i="36"/>
  <c r="P412" i="36"/>
  <c r="P413" i="36"/>
  <c r="P414" i="36"/>
  <c r="P415" i="36"/>
  <c r="P416" i="36"/>
  <c r="P417" i="36"/>
  <c r="P418" i="36"/>
  <c r="P419" i="36"/>
  <c r="P420" i="36"/>
  <c r="P383" i="36"/>
  <c r="P384" i="36"/>
  <c r="P385" i="36"/>
  <c r="P386" i="36"/>
  <c r="P387" i="36"/>
  <c r="P388" i="36"/>
  <c r="P389" i="36"/>
  <c r="P390" i="36"/>
  <c r="P391" i="36"/>
  <c r="P392" i="36"/>
  <c r="P393" i="36"/>
  <c r="P394" i="36"/>
  <c r="P395" i="36"/>
  <c r="P396" i="36"/>
  <c r="P397" i="36"/>
  <c r="P398" i="36"/>
  <c r="P399" i="36"/>
  <c r="P400" i="36"/>
  <c r="P401" i="36"/>
  <c r="S535" i="36"/>
  <c r="S536" i="36"/>
  <c r="S537" i="36"/>
  <c r="S538" i="36"/>
  <c r="S539" i="36"/>
  <c r="S540" i="36"/>
  <c r="S541" i="36"/>
  <c r="S542" i="36"/>
  <c r="S543" i="36"/>
  <c r="S544" i="36"/>
  <c r="S545" i="36"/>
  <c r="S546" i="36"/>
  <c r="S547" i="36"/>
  <c r="S548" i="36"/>
  <c r="S549" i="36"/>
  <c r="S550" i="36"/>
  <c r="S551" i="36"/>
  <c r="S552" i="36"/>
  <c r="S553" i="36"/>
  <c r="P174" i="36"/>
  <c r="P175" i="36"/>
  <c r="P176" i="36"/>
  <c r="P177" i="36"/>
  <c r="P178" i="36"/>
  <c r="P179" i="36"/>
  <c r="P180" i="36"/>
  <c r="P181" i="36"/>
  <c r="P182" i="36"/>
  <c r="P183" i="36"/>
  <c r="P184" i="36"/>
  <c r="P185" i="36"/>
  <c r="P186" i="36"/>
  <c r="P187" i="36"/>
  <c r="P188" i="36"/>
  <c r="P189" i="36"/>
  <c r="P190" i="36"/>
  <c r="P191" i="36"/>
  <c r="P192" i="36"/>
  <c r="S117" i="36"/>
  <c r="S118" i="36"/>
  <c r="S119" i="36"/>
  <c r="S120" i="36"/>
  <c r="S121" i="36"/>
  <c r="S122" i="36"/>
  <c r="S123" i="36"/>
  <c r="S124" i="36"/>
  <c r="S125" i="36"/>
  <c r="S126" i="36"/>
  <c r="S127" i="36"/>
  <c r="S128" i="36"/>
  <c r="S129" i="36"/>
  <c r="S130" i="36"/>
  <c r="S131" i="36"/>
  <c r="S132" i="36"/>
  <c r="S133" i="36"/>
  <c r="S134" i="36"/>
  <c r="S135" i="36"/>
  <c r="Q364" i="36"/>
  <c r="Q365" i="36"/>
  <c r="Q366" i="36"/>
  <c r="Q367" i="36"/>
  <c r="Q368" i="36"/>
  <c r="Q369" i="36"/>
  <c r="Q370" i="36"/>
  <c r="Q371" i="36"/>
  <c r="Q372" i="36"/>
  <c r="Q373" i="36"/>
  <c r="Q374" i="36"/>
  <c r="Q375" i="36"/>
  <c r="Q376" i="36"/>
  <c r="Q377" i="36"/>
  <c r="Q378" i="36"/>
  <c r="Q379" i="36"/>
  <c r="Q380" i="36"/>
  <c r="Q381" i="36"/>
  <c r="Q382" i="36"/>
  <c r="R896" i="36"/>
  <c r="R897" i="36"/>
  <c r="R898" i="36"/>
  <c r="R899" i="36"/>
  <c r="R900" i="36"/>
  <c r="R901" i="36"/>
  <c r="R902" i="36"/>
  <c r="R903" i="36"/>
  <c r="R904" i="36"/>
  <c r="R905" i="36"/>
  <c r="R906" i="36"/>
  <c r="R907" i="36"/>
  <c r="R908" i="36"/>
  <c r="R909" i="36"/>
  <c r="R910" i="36"/>
  <c r="R911" i="36"/>
  <c r="R912" i="36"/>
  <c r="R913" i="36"/>
  <c r="R914" i="36"/>
  <c r="T535" i="36"/>
  <c r="T536" i="36"/>
  <c r="T537" i="36"/>
  <c r="T538" i="36"/>
  <c r="T539" i="36"/>
  <c r="T540" i="36"/>
  <c r="T541" i="36"/>
  <c r="T542" i="36"/>
  <c r="T543" i="36"/>
  <c r="T544" i="36"/>
  <c r="T545" i="36"/>
  <c r="T546" i="36"/>
  <c r="T547" i="36"/>
  <c r="T548" i="36"/>
  <c r="T549" i="36"/>
  <c r="T550" i="36"/>
  <c r="T551" i="36"/>
  <c r="T552" i="36"/>
  <c r="T553" i="36"/>
  <c r="R288" i="36"/>
  <c r="R289" i="36"/>
  <c r="R290" i="36"/>
  <c r="R291" i="36"/>
  <c r="R292" i="36"/>
  <c r="R293" i="36"/>
  <c r="R294" i="36"/>
  <c r="R295" i="36"/>
  <c r="R296" i="36"/>
  <c r="R297" i="36"/>
  <c r="R298" i="36"/>
  <c r="R299" i="36"/>
  <c r="R300" i="36"/>
  <c r="R301" i="36"/>
  <c r="R302" i="36"/>
  <c r="R303" i="36"/>
  <c r="R304" i="36"/>
  <c r="R305" i="36"/>
  <c r="R306" i="36"/>
  <c r="Q383" i="36"/>
  <c r="Q384" i="36"/>
  <c r="Q385" i="36"/>
  <c r="Q386" i="36"/>
  <c r="Q387" i="36"/>
  <c r="Q388" i="36"/>
  <c r="Q389" i="36"/>
  <c r="Q390" i="36"/>
  <c r="Q391" i="36"/>
  <c r="Q392" i="36"/>
  <c r="Q393" i="36"/>
  <c r="Q394" i="36"/>
  <c r="Q395" i="36"/>
  <c r="Q396" i="36"/>
  <c r="Q397" i="36"/>
  <c r="Q398" i="36"/>
  <c r="Q399" i="36"/>
  <c r="Q400" i="36"/>
  <c r="Q401" i="36"/>
  <c r="P98" i="36"/>
  <c r="P99" i="36"/>
  <c r="P100" i="36"/>
  <c r="P101" i="36"/>
  <c r="P102" i="36"/>
  <c r="P103" i="36"/>
  <c r="P104" i="36"/>
  <c r="P105" i="36"/>
  <c r="P106" i="36"/>
  <c r="P107" i="36"/>
  <c r="P108" i="36"/>
  <c r="P109" i="36"/>
  <c r="P110" i="36"/>
  <c r="P111" i="36"/>
  <c r="P112" i="36"/>
  <c r="P113" i="36"/>
  <c r="P114" i="36"/>
  <c r="P115" i="36"/>
  <c r="P116" i="36"/>
  <c r="P877" i="36"/>
  <c r="P878" i="36"/>
  <c r="P879" i="36"/>
  <c r="P880" i="36"/>
  <c r="P881" i="36"/>
  <c r="P882" i="36"/>
  <c r="P883" i="36"/>
  <c r="P884" i="36"/>
  <c r="P885" i="36"/>
  <c r="P886" i="36"/>
  <c r="P887" i="36"/>
  <c r="P888" i="36"/>
  <c r="P889" i="36"/>
  <c r="P890" i="36"/>
  <c r="P891" i="36"/>
  <c r="P892" i="36"/>
  <c r="P893" i="36"/>
  <c r="P894" i="36"/>
  <c r="P895" i="36"/>
  <c r="P41" i="36"/>
  <c r="P42" i="36"/>
  <c r="P43" i="36"/>
  <c r="P44" i="36"/>
  <c r="P45" i="36"/>
  <c r="P46" i="36"/>
  <c r="P47" i="36"/>
  <c r="P48" i="36"/>
  <c r="P49" i="36"/>
  <c r="P50" i="36"/>
  <c r="P51" i="36"/>
  <c r="P52" i="36"/>
  <c r="P53" i="36"/>
  <c r="P54" i="36"/>
  <c r="P55" i="36"/>
  <c r="P56" i="36"/>
  <c r="P57" i="36"/>
  <c r="P58" i="36"/>
  <c r="P59" i="36"/>
  <c r="P706" i="36"/>
  <c r="P707" i="36"/>
  <c r="P708" i="36"/>
  <c r="P709" i="36"/>
  <c r="P710" i="36"/>
  <c r="P711" i="36"/>
  <c r="P712" i="36"/>
  <c r="P713" i="36"/>
  <c r="P714" i="36"/>
  <c r="P715" i="36"/>
  <c r="P716" i="36"/>
  <c r="P717" i="36"/>
  <c r="P718" i="36"/>
  <c r="P719" i="36"/>
  <c r="P720" i="36"/>
  <c r="P721" i="36"/>
  <c r="P722" i="36"/>
  <c r="P723" i="36"/>
  <c r="P724" i="36"/>
  <c r="K14" i="28"/>
  <c r="H14" i="28"/>
  <c r="J14" i="28"/>
  <c r="AA110" i="28"/>
  <c r="AA118" i="28"/>
  <c r="AB110" i="28"/>
  <c r="AC110" i="28"/>
  <c r="AD110" i="28"/>
  <c r="AA115" i="28"/>
  <c r="Z107" i="28"/>
  <c r="AA112" i="28"/>
  <c r="AA119" i="28"/>
  <c r="AB111" i="28"/>
  <c r="AA111" i="28"/>
  <c r="AA114" i="28"/>
  <c r="AA113" i="28"/>
  <c r="AA213" i="28"/>
  <c r="AA211" i="28"/>
  <c r="AA214" i="28"/>
  <c r="AA215" i="28"/>
  <c r="AA73" i="27"/>
  <c r="AA71" i="27"/>
  <c r="Z67" i="27"/>
  <c r="AA74" i="27"/>
  <c r="AA75" i="27"/>
  <c r="AA72" i="27"/>
  <c r="M821" i="36"/>
  <c r="Y171" i="28"/>
  <c r="N821" i="36"/>
  <c r="Z171" i="28"/>
  <c r="AA212" i="28"/>
  <c r="AA219" i="28"/>
  <c r="AB211" i="28"/>
  <c r="M337" i="36"/>
  <c r="Y134" i="27"/>
  <c r="N337" i="36"/>
  <c r="Z134" i="27"/>
  <c r="M251" i="36"/>
  <c r="Y51" i="27"/>
  <c r="M612" i="36"/>
  <c r="Z191" i="22"/>
  <c r="Y191" i="22"/>
  <c r="N612" i="36"/>
  <c r="H26" i="36"/>
  <c r="H45" i="36"/>
  <c r="H64" i="36"/>
  <c r="H83" i="36"/>
  <c r="H102" i="36"/>
  <c r="H121" i="36"/>
  <c r="H140" i="36"/>
  <c r="H159" i="36"/>
  <c r="H178" i="36"/>
  <c r="H197" i="36"/>
  <c r="H216" i="36"/>
  <c r="H8" i="36"/>
  <c r="P79" i="36"/>
  <c r="P80" i="36"/>
  <c r="P81" i="36"/>
  <c r="P82" i="36"/>
  <c r="P83" i="36"/>
  <c r="P84" i="36"/>
  <c r="P85" i="36"/>
  <c r="P86" i="36"/>
  <c r="P87" i="36"/>
  <c r="P88" i="36"/>
  <c r="P89" i="36"/>
  <c r="P90" i="36"/>
  <c r="P91" i="36"/>
  <c r="P92" i="36"/>
  <c r="P93" i="36"/>
  <c r="P94" i="36"/>
  <c r="P95" i="36"/>
  <c r="P96" i="36"/>
  <c r="P97" i="36"/>
  <c r="P117" i="36"/>
  <c r="P118" i="36"/>
  <c r="P119" i="36"/>
  <c r="P120" i="36"/>
  <c r="P121" i="36"/>
  <c r="P122" i="36"/>
  <c r="P123" i="36"/>
  <c r="P124" i="36"/>
  <c r="P125" i="36"/>
  <c r="P126" i="36"/>
  <c r="P127" i="36"/>
  <c r="P128" i="36"/>
  <c r="P129" i="36"/>
  <c r="P130" i="36"/>
  <c r="P131" i="36"/>
  <c r="P132" i="36"/>
  <c r="P133" i="36"/>
  <c r="P134" i="36"/>
  <c r="P135" i="36"/>
  <c r="Q725" i="36"/>
  <c r="Q726" i="36"/>
  <c r="Q727" i="36"/>
  <c r="Q728" i="36"/>
  <c r="Q729" i="36"/>
  <c r="Q730" i="36"/>
  <c r="Q731" i="36"/>
  <c r="Q732" i="36"/>
  <c r="Q733" i="36"/>
  <c r="Q734" i="36"/>
  <c r="Q735" i="36"/>
  <c r="Q736" i="36"/>
  <c r="Q737" i="36"/>
  <c r="Q738" i="36"/>
  <c r="Q739" i="36"/>
  <c r="Q740" i="36"/>
  <c r="Q741" i="36"/>
  <c r="Q742" i="36"/>
  <c r="Q743" i="36"/>
  <c r="T763" i="36"/>
  <c r="T764" i="36"/>
  <c r="T765" i="36"/>
  <c r="T766" i="36"/>
  <c r="T767" i="36"/>
  <c r="T768" i="36"/>
  <c r="T769" i="36"/>
  <c r="T770" i="36"/>
  <c r="T771" i="36"/>
  <c r="T772" i="36"/>
  <c r="T773" i="36"/>
  <c r="T774" i="36"/>
  <c r="T775" i="36"/>
  <c r="T776" i="36"/>
  <c r="T777" i="36"/>
  <c r="T778" i="36"/>
  <c r="T779" i="36"/>
  <c r="T780" i="36"/>
  <c r="T781" i="36"/>
  <c r="R497" i="36"/>
  <c r="R498" i="36"/>
  <c r="R499" i="36"/>
  <c r="R500" i="36"/>
  <c r="R501" i="36"/>
  <c r="R502" i="36"/>
  <c r="R503" i="36"/>
  <c r="R504" i="36"/>
  <c r="R505" i="36"/>
  <c r="R506" i="36"/>
  <c r="R507" i="36"/>
  <c r="R508" i="36"/>
  <c r="R509" i="36"/>
  <c r="R510" i="36"/>
  <c r="R511" i="36"/>
  <c r="R512" i="36"/>
  <c r="R513" i="36"/>
  <c r="R514" i="36"/>
  <c r="R515" i="36"/>
  <c r="B3" i="12"/>
  <c r="C3" i="12"/>
  <c r="R193" i="36"/>
  <c r="R194" i="36"/>
  <c r="R195" i="36"/>
  <c r="R196" i="36"/>
  <c r="R197" i="36"/>
  <c r="R198" i="36"/>
  <c r="R199" i="36"/>
  <c r="R200" i="36"/>
  <c r="R201" i="36"/>
  <c r="R202" i="36"/>
  <c r="R203" i="36"/>
  <c r="R204" i="36"/>
  <c r="R205" i="36"/>
  <c r="R206" i="36"/>
  <c r="R207" i="36"/>
  <c r="R208" i="36"/>
  <c r="R209" i="36"/>
  <c r="R210" i="36"/>
  <c r="R211" i="36"/>
  <c r="P212" i="36"/>
  <c r="P213" i="36"/>
  <c r="P214" i="36"/>
  <c r="P215" i="36"/>
  <c r="P216" i="36"/>
  <c r="P217" i="36"/>
  <c r="P218" i="36"/>
  <c r="P219" i="36"/>
  <c r="P220" i="36"/>
  <c r="P221" i="36"/>
  <c r="P222" i="36"/>
  <c r="P223" i="36"/>
  <c r="P224" i="36"/>
  <c r="P225" i="36"/>
  <c r="P226" i="36"/>
  <c r="P227" i="36"/>
  <c r="P228" i="36"/>
  <c r="P229" i="36"/>
  <c r="P230" i="36"/>
  <c r="AD30" i="22"/>
  <c r="AC50" i="22"/>
  <c r="AB5" i="22"/>
  <c r="R592" i="36"/>
  <c r="R593" i="36"/>
  <c r="R594" i="36"/>
  <c r="R595" i="36"/>
  <c r="R596" i="36"/>
  <c r="R597" i="36"/>
  <c r="R598" i="36"/>
  <c r="R599" i="36"/>
  <c r="R600" i="36"/>
  <c r="R601" i="36"/>
  <c r="R602" i="36"/>
  <c r="R603" i="36"/>
  <c r="R604" i="36"/>
  <c r="R605" i="36"/>
  <c r="R606" i="36"/>
  <c r="R607" i="36"/>
  <c r="R608" i="36"/>
  <c r="R609" i="36"/>
  <c r="R610" i="36"/>
  <c r="J13" i="28"/>
  <c r="H13" i="28"/>
  <c r="K13" i="28"/>
  <c r="K13" i="5"/>
  <c r="H13" i="5"/>
  <c r="J13" i="5"/>
  <c r="AA95" i="27"/>
  <c r="AA90" i="27"/>
  <c r="AA91" i="27"/>
  <c r="AA98" i="27"/>
  <c r="AB90" i="27"/>
  <c r="AC90" i="27"/>
  <c r="AD90" i="27"/>
  <c r="AA94" i="27"/>
  <c r="AA93" i="27"/>
  <c r="Z87" i="27"/>
  <c r="AA150" i="27"/>
  <c r="AA151" i="27"/>
  <c r="AA158" i="27"/>
  <c r="AB150" i="27"/>
  <c r="AC150" i="27"/>
  <c r="AD150" i="27"/>
  <c r="AA152" i="27"/>
  <c r="AA153" i="27"/>
  <c r="AA154" i="27"/>
  <c r="AA155" i="27"/>
  <c r="AA159" i="27"/>
  <c r="AB151" i="27"/>
  <c r="AC151" i="27"/>
  <c r="AD151" i="27"/>
  <c r="AA92" i="28"/>
  <c r="AA99" i="28"/>
  <c r="AB91" i="28"/>
  <c r="AA94" i="28"/>
  <c r="AA95" i="28"/>
  <c r="AA93" i="28"/>
  <c r="AA91" i="28"/>
  <c r="Z87" i="28"/>
  <c r="Q12" i="34"/>
  <c r="P11" i="27"/>
  <c r="U6" i="28"/>
  <c r="M565" i="36"/>
  <c r="Y134" i="22"/>
  <c r="N565" i="36"/>
  <c r="M61" i="36"/>
  <c r="Y91" i="5"/>
  <c r="N61" i="36"/>
  <c r="M23" i="36"/>
  <c r="Y51" i="5"/>
  <c r="Q801" i="36"/>
  <c r="Q802" i="36"/>
  <c r="Q803" i="36"/>
  <c r="Q804" i="36"/>
  <c r="Q805" i="36"/>
  <c r="Q806" i="36"/>
  <c r="Q807" i="36"/>
  <c r="Q808" i="36"/>
  <c r="Q809" i="36"/>
  <c r="Q810" i="36"/>
  <c r="Q811" i="36"/>
  <c r="Q812" i="36"/>
  <c r="Q813" i="36"/>
  <c r="Q814" i="36"/>
  <c r="Q815" i="36"/>
  <c r="Q816" i="36"/>
  <c r="Q817" i="36"/>
  <c r="Q818" i="36"/>
  <c r="Q819" i="36"/>
  <c r="S763" i="36"/>
  <c r="S764" i="36"/>
  <c r="S765" i="36"/>
  <c r="S766" i="36"/>
  <c r="S767" i="36"/>
  <c r="S768" i="36"/>
  <c r="S769" i="36"/>
  <c r="S770" i="36"/>
  <c r="S771" i="36"/>
  <c r="S772" i="36"/>
  <c r="S773" i="36"/>
  <c r="S774" i="36"/>
  <c r="S775" i="36"/>
  <c r="S776" i="36"/>
  <c r="S777" i="36"/>
  <c r="S778" i="36"/>
  <c r="S779" i="36"/>
  <c r="S780" i="36"/>
  <c r="S781" i="36"/>
  <c r="AF39" i="34"/>
  <c r="AF40" i="34"/>
  <c r="P497" i="36"/>
  <c r="P498" i="36"/>
  <c r="P499" i="36"/>
  <c r="P500" i="36"/>
  <c r="P501" i="36"/>
  <c r="P502" i="36"/>
  <c r="P503" i="36"/>
  <c r="P504" i="36"/>
  <c r="P505" i="36"/>
  <c r="P506" i="36"/>
  <c r="P507" i="36"/>
  <c r="P508" i="36"/>
  <c r="P509" i="36"/>
  <c r="P510" i="36"/>
  <c r="P511" i="36"/>
  <c r="P512" i="36"/>
  <c r="P513" i="36"/>
  <c r="P514" i="36"/>
  <c r="P515" i="36"/>
  <c r="Q497" i="36"/>
  <c r="Q498" i="36"/>
  <c r="Q499" i="36"/>
  <c r="Q500" i="36"/>
  <c r="Q501" i="36"/>
  <c r="Q502" i="36"/>
  <c r="Q503" i="36"/>
  <c r="Q504" i="36"/>
  <c r="Q505" i="36"/>
  <c r="Q506" i="36"/>
  <c r="Q507" i="36"/>
  <c r="Q508" i="36"/>
  <c r="Q509" i="36"/>
  <c r="Q510" i="36"/>
  <c r="Q511" i="36"/>
  <c r="Q512" i="36"/>
  <c r="Q513" i="36"/>
  <c r="Q514" i="36"/>
  <c r="Q515" i="36"/>
  <c r="R573" i="36"/>
  <c r="R574" i="36"/>
  <c r="R575" i="36"/>
  <c r="R576" i="36"/>
  <c r="R577" i="36"/>
  <c r="R578" i="36"/>
  <c r="R579" i="36"/>
  <c r="R580" i="36"/>
  <c r="R581" i="36"/>
  <c r="R582" i="36"/>
  <c r="R583" i="36"/>
  <c r="R584" i="36"/>
  <c r="R585" i="36"/>
  <c r="R586" i="36"/>
  <c r="R587" i="36"/>
  <c r="R588" i="36"/>
  <c r="R589" i="36"/>
  <c r="R590" i="36"/>
  <c r="R591" i="36"/>
  <c r="P364" i="36"/>
  <c r="P365" i="36"/>
  <c r="P366" i="36"/>
  <c r="P367" i="36"/>
  <c r="P368" i="36"/>
  <c r="P369" i="36"/>
  <c r="P370" i="36"/>
  <c r="P371" i="36"/>
  <c r="P372" i="36"/>
  <c r="P373" i="36"/>
  <c r="P374" i="36"/>
  <c r="P375" i="36"/>
  <c r="P376" i="36"/>
  <c r="P377" i="36"/>
  <c r="P378" i="36"/>
  <c r="P379" i="36"/>
  <c r="P380" i="36"/>
  <c r="P381" i="36"/>
  <c r="P382" i="36"/>
  <c r="X5" i="22"/>
  <c r="AM40" i="34"/>
  <c r="M345" i="36"/>
  <c r="Y150" i="27"/>
  <c r="N345" i="36"/>
  <c r="P763" i="36"/>
  <c r="P764" i="36"/>
  <c r="P765" i="36"/>
  <c r="P766" i="36"/>
  <c r="P767" i="36"/>
  <c r="P768" i="36"/>
  <c r="P769" i="36"/>
  <c r="P770" i="36"/>
  <c r="P771" i="36"/>
  <c r="P772" i="36"/>
  <c r="P773" i="36"/>
  <c r="P774" i="36"/>
  <c r="P775" i="36"/>
  <c r="P776" i="36"/>
  <c r="P777" i="36"/>
  <c r="P778" i="36"/>
  <c r="P779" i="36"/>
  <c r="P780" i="36"/>
  <c r="P781" i="36"/>
  <c r="P47" i="29"/>
  <c r="Z307" i="36"/>
  <c r="Z308" i="36"/>
  <c r="Z309" i="36"/>
  <c r="Z310" i="36"/>
  <c r="Z311" i="36"/>
  <c r="Z312" i="36"/>
  <c r="Z313" i="36"/>
  <c r="Z314" i="36"/>
  <c r="Z315" i="36"/>
  <c r="Z316" i="36"/>
  <c r="Z317" i="36"/>
  <c r="Z318" i="36"/>
  <c r="Z319" i="36"/>
  <c r="Z320" i="36"/>
  <c r="Z321" i="36"/>
  <c r="Z322" i="36"/>
  <c r="Z323" i="36"/>
  <c r="Z324" i="36"/>
  <c r="Z325" i="36"/>
  <c r="P30" i="12"/>
  <c r="Y41" i="36"/>
  <c r="Y42" i="36"/>
  <c r="Y43" i="36"/>
  <c r="Y44" i="36"/>
  <c r="Y45" i="36"/>
  <c r="Y46" i="36"/>
  <c r="Y47" i="36"/>
  <c r="Y48" i="36"/>
  <c r="Y49" i="36"/>
  <c r="Y50" i="36"/>
  <c r="Y51" i="36"/>
  <c r="Y52" i="36"/>
  <c r="Y53" i="36"/>
  <c r="Y54" i="36"/>
  <c r="Y55" i="36"/>
  <c r="Y56" i="36"/>
  <c r="Y57" i="36"/>
  <c r="Y58" i="36"/>
  <c r="Y59" i="36"/>
  <c r="Q60" i="36"/>
  <c r="Q61" i="36"/>
  <c r="Q62" i="36"/>
  <c r="Q63" i="36"/>
  <c r="Q64" i="36"/>
  <c r="Q65" i="36"/>
  <c r="Q66" i="36"/>
  <c r="Q67" i="36"/>
  <c r="Q68" i="36"/>
  <c r="Q69" i="36"/>
  <c r="Q70" i="36"/>
  <c r="Q71" i="36"/>
  <c r="Q72" i="36"/>
  <c r="Q73" i="36"/>
  <c r="Q74" i="36"/>
  <c r="Q75" i="36"/>
  <c r="Q76" i="36"/>
  <c r="Q77" i="36"/>
  <c r="Q78" i="36"/>
  <c r="Q193" i="36"/>
  <c r="Q194" i="36"/>
  <c r="Q195" i="36"/>
  <c r="Q196" i="36"/>
  <c r="Q197" i="36"/>
  <c r="Q198" i="36"/>
  <c r="Q199" i="36"/>
  <c r="Q200" i="36"/>
  <c r="Q201" i="36"/>
  <c r="Q202" i="36"/>
  <c r="Q203" i="36"/>
  <c r="Q204" i="36"/>
  <c r="Q205" i="36"/>
  <c r="Q206" i="36"/>
  <c r="Q207" i="36"/>
  <c r="Q208" i="36"/>
  <c r="Q209" i="36"/>
  <c r="Q210" i="36"/>
  <c r="Q211" i="36"/>
  <c r="N231" i="36"/>
  <c r="Y50" i="27"/>
  <c r="Y70" i="27"/>
  <c r="V5" i="27"/>
  <c r="Q535" i="36"/>
  <c r="Q536" i="36"/>
  <c r="Q537" i="36"/>
  <c r="Q538" i="36"/>
  <c r="Q539" i="36"/>
  <c r="Q540" i="36"/>
  <c r="Q541" i="36"/>
  <c r="Q542" i="36"/>
  <c r="Q543" i="36"/>
  <c r="Q544" i="36"/>
  <c r="Q545" i="36"/>
  <c r="Q546" i="36"/>
  <c r="Q547" i="36"/>
  <c r="Q548" i="36"/>
  <c r="Q549" i="36"/>
  <c r="Q550" i="36"/>
  <c r="Q551" i="36"/>
  <c r="Q552" i="36"/>
  <c r="Q553" i="36"/>
  <c r="R649" i="36"/>
  <c r="R650" i="36"/>
  <c r="R651" i="36"/>
  <c r="R652" i="36"/>
  <c r="R653" i="36"/>
  <c r="R654" i="36"/>
  <c r="R655" i="36"/>
  <c r="R656" i="36"/>
  <c r="R657" i="36"/>
  <c r="R658" i="36"/>
  <c r="R659" i="36"/>
  <c r="R660" i="36"/>
  <c r="R661" i="36"/>
  <c r="R662" i="36"/>
  <c r="R663" i="36"/>
  <c r="R664" i="36"/>
  <c r="R665" i="36"/>
  <c r="R666" i="36"/>
  <c r="R667" i="36"/>
  <c r="P839" i="36"/>
  <c r="P840" i="36"/>
  <c r="P841" i="36"/>
  <c r="P842" i="36"/>
  <c r="P843" i="36"/>
  <c r="P844" i="36"/>
  <c r="P845" i="36"/>
  <c r="P846" i="36"/>
  <c r="P847" i="36"/>
  <c r="P848" i="36"/>
  <c r="P849" i="36"/>
  <c r="P850" i="36"/>
  <c r="P851" i="36"/>
  <c r="P852" i="36"/>
  <c r="P853" i="36"/>
  <c r="P854" i="36"/>
  <c r="P855" i="36"/>
  <c r="P856" i="36"/>
  <c r="P857" i="36"/>
  <c r="AC50" i="27"/>
  <c r="M117" i="36"/>
  <c r="Z150" i="5"/>
  <c r="Y150" i="5"/>
  <c r="N117" i="36"/>
  <c r="Q668" i="36"/>
  <c r="Q669" i="36"/>
  <c r="Q670" i="36"/>
  <c r="Q671" i="36"/>
  <c r="Q672" i="36"/>
  <c r="Q673" i="36"/>
  <c r="Q674" i="36"/>
  <c r="Q675" i="36"/>
  <c r="Q676" i="36"/>
  <c r="Q677" i="36"/>
  <c r="Q678" i="36"/>
  <c r="Q679" i="36"/>
  <c r="Q680" i="36"/>
  <c r="Q681" i="36"/>
  <c r="Q682" i="36"/>
  <c r="Q683" i="36"/>
  <c r="Q684" i="36"/>
  <c r="Q685" i="36"/>
  <c r="Q686" i="36"/>
  <c r="P155" i="36"/>
  <c r="P156" i="36"/>
  <c r="P157" i="36"/>
  <c r="P158" i="36"/>
  <c r="P159" i="36"/>
  <c r="P160" i="36"/>
  <c r="P161" i="36"/>
  <c r="P162" i="36"/>
  <c r="P163" i="36"/>
  <c r="P164" i="36"/>
  <c r="P165" i="36"/>
  <c r="P166" i="36"/>
  <c r="P167" i="36"/>
  <c r="P168" i="36"/>
  <c r="P169" i="36"/>
  <c r="P170" i="36"/>
  <c r="P171" i="36"/>
  <c r="P172" i="36"/>
  <c r="P173" i="36"/>
  <c r="A212" i="5"/>
  <c r="A80" i="12"/>
  <c r="K14" i="5"/>
  <c r="J14" i="5"/>
  <c r="H14" i="5"/>
  <c r="AA132" i="27"/>
  <c r="AA133" i="27"/>
  <c r="AA134" i="27"/>
  <c r="AA135" i="27"/>
  <c r="AA139" i="27"/>
  <c r="AB131" i="27"/>
  <c r="AA131" i="27"/>
  <c r="AA130" i="27"/>
  <c r="AA138" i="27"/>
  <c r="AB130" i="27"/>
  <c r="AC130" i="27"/>
  <c r="AD130" i="27"/>
  <c r="AA70" i="27"/>
  <c r="AA78" i="27"/>
  <c r="AB70" i="27"/>
  <c r="AC70" i="27"/>
  <c r="AD70" i="27"/>
  <c r="Q22" i="36"/>
  <c r="Q23" i="36"/>
  <c r="Q24" i="36"/>
  <c r="Q25" i="36"/>
  <c r="Q26" i="36"/>
  <c r="Q27" i="36"/>
  <c r="Q28" i="36"/>
  <c r="Q29" i="36"/>
  <c r="Q30" i="36"/>
  <c r="Q31" i="36"/>
  <c r="Q32" i="36"/>
  <c r="Q33" i="36"/>
  <c r="Q34" i="36"/>
  <c r="Q35" i="36"/>
  <c r="Q36" i="36"/>
  <c r="Q37" i="36"/>
  <c r="Q38" i="36"/>
  <c r="Q39" i="36"/>
  <c r="Q40" i="36"/>
  <c r="H710" i="36"/>
  <c r="H729" i="36"/>
  <c r="H748" i="36"/>
  <c r="H767" i="36"/>
  <c r="H786" i="36"/>
  <c r="H805" i="36"/>
  <c r="H824" i="36"/>
  <c r="H843" i="36"/>
  <c r="H862" i="36"/>
  <c r="H881" i="36"/>
  <c r="H900" i="36"/>
  <c r="H692" i="36"/>
  <c r="Q573" i="36"/>
  <c r="Q574" i="36"/>
  <c r="Q575" i="36"/>
  <c r="Q576" i="36"/>
  <c r="Q577" i="36"/>
  <c r="Q578" i="36"/>
  <c r="Q579" i="36"/>
  <c r="Q580" i="36"/>
  <c r="Q581" i="36"/>
  <c r="Q582" i="36"/>
  <c r="Q583" i="36"/>
  <c r="Q584" i="36"/>
  <c r="Q585" i="36"/>
  <c r="Q586" i="36"/>
  <c r="Q587" i="36"/>
  <c r="Q588" i="36"/>
  <c r="Q589" i="36"/>
  <c r="Q590" i="36"/>
  <c r="Q591" i="36"/>
  <c r="H254" i="36"/>
  <c r="H273" i="36"/>
  <c r="H292" i="36"/>
  <c r="H311" i="36"/>
  <c r="H330" i="36"/>
  <c r="H349" i="36"/>
  <c r="H368" i="36"/>
  <c r="H387" i="36"/>
  <c r="H406" i="36"/>
  <c r="H425" i="36"/>
  <c r="H444" i="36"/>
  <c r="H236" i="36"/>
  <c r="R839" i="36"/>
  <c r="R840" i="36"/>
  <c r="R841" i="36"/>
  <c r="R842" i="36"/>
  <c r="R843" i="36"/>
  <c r="R844" i="36"/>
  <c r="R845" i="36"/>
  <c r="R846" i="36"/>
  <c r="R847" i="36"/>
  <c r="R848" i="36"/>
  <c r="R849" i="36"/>
  <c r="R850" i="36"/>
  <c r="R851" i="36"/>
  <c r="R852" i="36"/>
  <c r="R853" i="36"/>
  <c r="R854" i="36"/>
  <c r="R855" i="36"/>
  <c r="R856" i="36"/>
  <c r="R857" i="36"/>
  <c r="P554" i="36"/>
  <c r="P555" i="36"/>
  <c r="P556" i="36"/>
  <c r="P557" i="36"/>
  <c r="P558" i="36"/>
  <c r="P559" i="36"/>
  <c r="P560" i="36"/>
  <c r="P561" i="36"/>
  <c r="P562" i="36"/>
  <c r="P563" i="36"/>
  <c r="P564" i="36"/>
  <c r="P565" i="36"/>
  <c r="P566" i="36"/>
  <c r="P567" i="36"/>
  <c r="P568" i="36"/>
  <c r="P569" i="36"/>
  <c r="P570" i="36"/>
  <c r="P571" i="36"/>
  <c r="P572" i="36"/>
  <c r="R60" i="36"/>
  <c r="R61" i="36"/>
  <c r="R62" i="36"/>
  <c r="R63" i="36"/>
  <c r="R64" i="36"/>
  <c r="R65" i="36"/>
  <c r="R66" i="36"/>
  <c r="R67" i="36"/>
  <c r="R68" i="36"/>
  <c r="R69" i="36"/>
  <c r="R70" i="36"/>
  <c r="R71" i="36"/>
  <c r="R72" i="36"/>
  <c r="R73" i="36"/>
  <c r="R74" i="36"/>
  <c r="R75" i="36"/>
  <c r="R76" i="36"/>
  <c r="R77" i="36"/>
  <c r="R78" i="36"/>
  <c r="M41" i="36"/>
  <c r="Y70" i="5"/>
  <c r="R440" i="36"/>
  <c r="R441" i="36"/>
  <c r="R442" i="36"/>
  <c r="R443" i="36"/>
  <c r="R444" i="36"/>
  <c r="R445" i="36"/>
  <c r="R446" i="36"/>
  <c r="R447" i="36"/>
  <c r="R448" i="36"/>
  <c r="R449" i="36"/>
  <c r="R450" i="36"/>
  <c r="R451" i="36"/>
  <c r="R452" i="36"/>
  <c r="R453" i="36"/>
  <c r="R454" i="36"/>
  <c r="R455" i="36"/>
  <c r="R456" i="36"/>
  <c r="R457" i="36"/>
  <c r="R458" i="36"/>
  <c r="P725" i="36"/>
  <c r="P726" i="36"/>
  <c r="P727" i="36"/>
  <c r="P728" i="36"/>
  <c r="P729" i="36"/>
  <c r="P730" i="36"/>
  <c r="P731" i="36"/>
  <c r="P732" i="36"/>
  <c r="P733" i="36"/>
  <c r="P734" i="36"/>
  <c r="P735" i="36"/>
  <c r="P736" i="36"/>
  <c r="P737" i="36"/>
  <c r="P738" i="36"/>
  <c r="P739" i="36"/>
  <c r="P740" i="36"/>
  <c r="P741" i="36"/>
  <c r="P742" i="36"/>
  <c r="P743" i="36"/>
  <c r="J14" i="27"/>
  <c r="H14" i="27"/>
  <c r="K14" i="27"/>
  <c r="AA70" i="28"/>
  <c r="AA78" i="28"/>
  <c r="AB70" i="28"/>
  <c r="AA75" i="28"/>
  <c r="Z67" i="28"/>
  <c r="AA71" i="28"/>
  <c r="AA74" i="28"/>
  <c r="AA73" i="28"/>
  <c r="AA72" i="28"/>
  <c r="AA79" i="28"/>
  <c r="AB71" i="28"/>
  <c r="AA252" i="27"/>
  <c r="AA259" i="27"/>
  <c r="AB251" i="27"/>
  <c r="AA253" i="27"/>
  <c r="AA255" i="27"/>
  <c r="AA254" i="27"/>
  <c r="AA175" i="28"/>
  <c r="AA173" i="28"/>
  <c r="AA171" i="28"/>
  <c r="AA174" i="28"/>
  <c r="AA190" i="28"/>
  <c r="AA198" i="28"/>
  <c r="AB190" i="28"/>
  <c r="AC190" i="28"/>
  <c r="AD190" i="28"/>
  <c r="AA191" i="28"/>
  <c r="AA193" i="28"/>
  <c r="AA195" i="28"/>
  <c r="AA194" i="28"/>
  <c r="AA192" i="28"/>
  <c r="AA199" i="28"/>
  <c r="AB191" i="28"/>
  <c r="M793" i="36"/>
  <c r="Z134" i="28"/>
  <c r="Y134" i="28"/>
  <c r="N793" i="36"/>
  <c r="M282" i="36"/>
  <c r="Y75" i="27"/>
  <c r="Z75" i="27"/>
  <c r="U6" i="27"/>
  <c r="M92" i="36"/>
  <c r="Y115" i="5"/>
  <c r="N92" i="36"/>
  <c r="Z115" i="5"/>
  <c r="M137" i="36"/>
  <c r="Y171" i="5"/>
  <c r="N137" i="36"/>
  <c r="Z171" i="5"/>
  <c r="M707" i="36"/>
  <c r="Y51" i="28"/>
  <c r="Z51" i="28"/>
  <c r="M745" i="36"/>
  <c r="Y91" i="28"/>
  <c r="N745" i="36"/>
  <c r="Z91" i="28"/>
  <c r="M859" i="36"/>
  <c r="Y211" i="28"/>
  <c r="N859" i="36"/>
  <c r="Z211" i="28"/>
  <c r="AA230" i="22"/>
  <c r="AA238" i="22"/>
  <c r="AB230" i="22"/>
  <c r="AC230" i="22"/>
  <c r="AD230" i="22"/>
  <c r="M548" i="36"/>
  <c r="Z115" i="22"/>
  <c r="Y115" i="22"/>
  <c r="N548" i="36"/>
  <c r="M213" i="36"/>
  <c r="Y251" i="5"/>
  <c r="N213" i="36"/>
  <c r="Z251" i="5"/>
  <c r="M517" i="36"/>
  <c r="AA92" i="27"/>
  <c r="AA99" i="27"/>
  <c r="AB91" i="27"/>
  <c r="AC91" i="27"/>
  <c r="AD91" i="27"/>
  <c r="N725" i="36"/>
  <c r="P15" i="29"/>
  <c r="Z231" i="36"/>
  <c r="Z232" i="36"/>
  <c r="Z233" i="36"/>
  <c r="Z234" i="36"/>
  <c r="Z235" i="36"/>
  <c r="Z236" i="36"/>
  <c r="Z237" i="36"/>
  <c r="Z238" i="36"/>
  <c r="Z239" i="36"/>
  <c r="Z240" i="36"/>
  <c r="Z241" i="36"/>
  <c r="Z242" i="36"/>
  <c r="Z243" i="36"/>
  <c r="Z244" i="36"/>
  <c r="Z245" i="36"/>
  <c r="Z246" i="36"/>
  <c r="Z247" i="36"/>
  <c r="Z248" i="36"/>
  <c r="Z249" i="36"/>
  <c r="V5" i="22"/>
  <c r="N459" i="36"/>
  <c r="R117" i="36"/>
  <c r="R118" i="36"/>
  <c r="R119" i="36"/>
  <c r="R120" i="36"/>
  <c r="R121" i="36"/>
  <c r="R122" i="36"/>
  <c r="R123" i="36"/>
  <c r="R124" i="36"/>
  <c r="R125" i="36"/>
  <c r="R126" i="36"/>
  <c r="R127" i="36"/>
  <c r="R128" i="36"/>
  <c r="R129" i="36"/>
  <c r="R130" i="36"/>
  <c r="R131" i="36"/>
  <c r="R132" i="36"/>
  <c r="R133" i="36"/>
  <c r="R134" i="36"/>
  <c r="R135" i="36"/>
  <c r="Q763" i="36"/>
  <c r="Q764" i="36"/>
  <c r="Q765" i="36"/>
  <c r="Q766" i="36"/>
  <c r="Q767" i="36"/>
  <c r="Q768" i="36"/>
  <c r="Q769" i="36"/>
  <c r="Q770" i="36"/>
  <c r="Q771" i="36"/>
  <c r="Q772" i="36"/>
  <c r="Q773" i="36"/>
  <c r="Q774" i="36"/>
  <c r="Q775" i="36"/>
  <c r="Q776" i="36"/>
  <c r="Q777" i="36"/>
  <c r="Q778" i="36"/>
  <c r="Q779" i="36"/>
  <c r="Q780" i="36"/>
  <c r="Q781" i="36"/>
  <c r="Q896" i="36"/>
  <c r="Q897" i="36"/>
  <c r="Q898" i="36"/>
  <c r="Q899" i="36"/>
  <c r="Q900" i="36"/>
  <c r="Q901" i="36"/>
  <c r="Q902" i="36"/>
  <c r="Q903" i="36"/>
  <c r="Q904" i="36"/>
  <c r="Q905" i="36"/>
  <c r="Q906" i="36"/>
  <c r="Q907" i="36"/>
  <c r="Q908" i="36"/>
  <c r="Q909" i="36"/>
  <c r="Q910" i="36"/>
  <c r="Q911" i="36"/>
  <c r="Q912" i="36"/>
  <c r="Q913" i="36"/>
  <c r="Q914" i="36"/>
  <c r="P630" i="36"/>
  <c r="P631" i="36"/>
  <c r="P632" i="36"/>
  <c r="P633" i="36"/>
  <c r="P634" i="36"/>
  <c r="P635" i="36"/>
  <c r="P636" i="36"/>
  <c r="P637" i="36"/>
  <c r="P638" i="36"/>
  <c r="P639" i="36"/>
  <c r="P640" i="36"/>
  <c r="P641" i="36"/>
  <c r="P642" i="36"/>
  <c r="P643" i="36"/>
  <c r="P644" i="36"/>
  <c r="P645" i="36"/>
  <c r="P646" i="36"/>
  <c r="P647" i="36"/>
  <c r="P648" i="36"/>
  <c r="R535" i="36"/>
  <c r="R536" i="36"/>
  <c r="R537" i="36"/>
  <c r="R538" i="36"/>
  <c r="R539" i="36"/>
  <c r="R540" i="36"/>
  <c r="R541" i="36"/>
  <c r="R542" i="36"/>
  <c r="R543" i="36"/>
  <c r="R544" i="36"/>
  <c r="R545" i="36"/>
  <c r="R546" i="36"/>
  <c r="R547" i="36"/>
  <c r="R548" i="36"/>
  <c r="R549" i="36"/>
  <c r="R550" i="36"/>
  <c r="R551" i="36"/>
  <c r="R552" i="36"/>
  <c r="R553" i="36"/>
  <c r="R668" i="36"/>
  <c r="R669" i="36"/>
  <c r="R670" i="36"/>
  <c r="R671" i="36"/>
  <c r="R672" i="36"/>
  <c r="R673" i="36"/>
  <c r="R674" i="36"/>
  <c r="R675" i="36"/>
  <c r="R676" i="36"/>
  <c r="R677" i="36"/>
  <c r="R678" i="36"/>
  <c r="R679" i="36"/>
  <c r="R680" i="36"/>
  <c r="R681" i="36"/>
  <c r="R682" i="36"/>
  <c r="R683" i="36"/>
  <c r="R684" i="36"/>
  <c r="R685" i="36"/>
  <c r="R686" i="36"/>
  <c r="P48" i="12"/>
  <c r="AA79" i="36"/>
  <c r="AA80" i="36"/>
  <c r="AA81" i="36"/>
  <c r="AA82" i="36"/>
  <c r="AA83" i="36"/>
  <c r="AA84" i="36"/>
  <c r="AA85" i="36"/>
  <c r="AA86" i="36"/>
  <c r="AA87" i="36"/>
  <c r="AA88" i="36"/>
  <c r="AA89" i="36"/>
  <c r="AA90" i="36"/>
  <c r="AA91" i="36"/>
  <c r="AA92" i="36"/>
  <c r="AA93" i="36"/>
  <c r="AA94" i="36"/>
  <c r="AA95" i="36"/>
  <c r="AA96" i="36"/>
  <c r="AA97" i="36"/>
  <c r="M896" i="36"/>
  <c r="Z250" i="28"/>
  <c r="Y250" i="28"/>
  <c r="N896" i="36"/>
  <c r="P86" i="29"/>
  <c r="Y402" i="36"/>
  <c r="Y403" i="36"/>
  <c r="Y404" i="36"/>
  <c r="Y405" i="36"/>
  <c r="Y406" i="36"/>
  <c r="Y407" i="36"/>
  <c r="Y408" i="36"/>
  <c r="Y409" i="36"/>
  <c r="Y410" i="36"/>
  <c r="Y411" i="36"/>
  <c r="Y412" i="36"/>
  <c r="Y413" i="36"/>
  <c r="Y414" i="36"/>
  <c r="Y415" i="36"/>
  <c r="Y416" i="36"/>
  <c r="Y417" i="36"/>
  <c r="Y418" i="36"/>
  <c r="Y419" i="36"/>
  <c r="Y420" i="36"/>
  <c r="H482" i="36"/>
  <c r="H501" i="36"/>
  <c r="H520" i="36"/>
  <c r="H539" i="36"/>
  <c r="H558" i="36"/>
  <c r="H577" i="36"/>
  <c r="H596" i="36"/>
  <c r="H615" i="36"/>
  <c r="H634" i="36"/>
  <c r="H653" i="36"/>
  <c r="H672" i="36"/>
  <c r="H464" i="36"/>
  <c r="P592" i="36"/>
  <c r="P593" i="36"/>
  <c r="P594" i="36"/>
  <c r="P595" i="36"/>
  <c r="P596" i="36"/>
  <c r="P597" i="36"/>
  <c r="P598" i="36"/>
  <c r="P599" i="36"/>
  <c r="P600" i="36"/>
  <c r="P601" i="36"/>
  <c r="P602" i="36"/>
  <c r="P603" i="36"/>
  <c r="P604" i="36"/>
  <c r="P605" i="36"/>
  <c r="P606" i="36"/>
  <c r="P607" i="36"/>
  <c r="P608" i="36"/>
  <c r="P609" i="36"/>
  <c r="P610" i="36"/>
  <c r="Q649" i="36"/>
  <c r="Q650" i="36"/>
  <c r="Q651" i="36"/>
  <c r="Q652" i="36"/>
  <c r="Q653" i="36"/>
  <c r="Q654" i="36"/>
  <c r="Q655" i="36"/>
  <c r="Q656" i="36"/>
  <c r="Q657" i="36"/>
  <c r="Q658" i="36"/>
  <c r="Q659" i="36"/>
  <c r="Q660" i="36"/>
  <c r="Q661" i="36"/>
  <c r="Q662" i="36"/>
  <c r="Q663" i="36"/>
  <c r="Q664" i="36"/>
  <c r="Q665" i="36"/>
  <c r="Q666" i="36"/>
  <c r="Q667" i="36"/>
  <c r="P193" i="36"/>
  <c r="P194" i="36"/>
  <c r="P195" i="36"/>
  <c r="P196" i="36"/>
  <c r="P197" i="36"/>
  <c r="P198" i="36"/>
  <c r="P199" i="36"/>
  <c r="P200" i="36"/>
  <c r="P201" i="36"/>
  <c r="P202" i="36"/>
  <c r="P203" i="36"/>
  <c r="P204" i="36"/>
  <c r="P205" i="36"/>
  <c r="P206" i="36"/>
  <c r="P207" i="36"/>
  <c r="P208" i="36"/>
  <c r="P209" i="36"/>
  <c r="P210" i="36"/>
  <c r="P211" i="36"/>
  <c r="M250" i="36"/>
  <c r="N250" i="36"/>
  <c r="P60" i="36"/>
  <c r="P61" i="36"/>
  <c r="P62" i="36"/>
  <c r="P63" i="36"/>
  <c r="P64" i="36"/>
  <c r="P65" i="36"/>
  <c r="P66" i="36"/>
  <c r="P67" i="36"/>
  <c r="P68" i="36"/>
  <c r="P69" i="36"/>
  <c r="P70" i="36"/>
  <c r="P71" i="36"/>
  <c r="P72" i="36"/>
  <c r="P73" i="36"/>
  <c r="P74" i="36"/>
  <c r="P75" i="36"/>
  <c r="P76" i="36"/>
  <c r="P77" i="36"/>
  <c r="P78" i="36"/>
  <c r="M736" i="36"/>
  <c r="Y74" i="28"/>
  <c r="N736" i="36"/>
  <c r="Z74" i="28"/>
  <c r="M624" i="36"/>
  <c r="Z195" i="22"/>
  <c r="Y195" i="22"/>
  <c r="N624" i="36"/>
  <c r="U6" i="22"/>
  <c r="M168" i="36"/>
  <c r="Y195" i="5"/>
  <c r="N168" i="36"/>
  <c r="Z195" i="5"/>
  <c r="P782" i="36"/>
  <c r="P783" i="36"/>
  <c r="P784" i="36"/>
  <c r="P785" i="36"/>
  <c r="P786" i="36"/>
  <c r="P787" i="36"/>
  <c r="P788" i="36"/>
  <c r="P789" i="36"/>
  <c r="P790" i="36"/>
  <c r="P791" i="36"/>
  <c r="P792" i="36"/>
  <c r="P793" i="36"/>
  <c r="P794" i="36"/>
  <c r="P795" i="36"/>
  <c r="P796" i="36"/>
  <c r="P797" i="36"/>
  <c r="P798" i="36"/>
  <c r="P799" i="36"/>
  <c r="P800" i="36"/>
  <c r="P668" i="36"/>
  <c r="P669" i="36"/>
  <c r="P670" i="36"/>
  <c r="P671" i="36"/>
  <c r="P672" i="36"/>
  <c r="P673" i="36"/>
  <c r="P674" i="36"/>
  <c r="P675" i="36"/>
  <c r="P676" i="36"/>
  <c r="P677" i="36"/>
  <c r="P678" i="36"/>
  <c r="P679" i="36"/>
  <c r="P680" i="36"/>
  <c r="P681" i="36"/>
  <c r="P682" i="36"/>
  <c r="P683" i="36"/>
  <c r="P684" i="36"/>
  <c r="P685" i="36"/>
  <c r="P686" i="36"/>
  <c r="M383" i="36"/>
  <c r="Y190" i="27"/>
  <c r="N383" i="36"/>
  <c r="Z190" i="27"/>
  <c r="S573" i="36"/>
  <c r="S574" i="36"/>
  <c r="S575" i="36"/>
  <c r="S576" i="36"/>
  <c r="S577" i="36"/>
  <c r="S578" i="36"/>
  <c r="S579" i="36"/>
  <c r="S580" i="36"/>
  <c r="S581" i="36"/>
  <c r="S582" i="36"/>
  <c r="S583" i="36"/>
  <c r="S584" i="36"/>
  <c r="S585" i="36"/>
  <c r="S586" i="36"/>
  <c r="S587" i="36"/>
  <c r="S588" i="36"/>
  <c r="S589" i="36"/>
  <c r="S590" i="36"/>
  <c r="S59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AA210" i="28"/>
  <c r="AA218" i="28"/>
  <c r="AB210" i="28"/>
  <c r="AC210" i="28"/>
  <c r="AD210" i="28"/>
  <c r="P345" i="36"/>
  <c r="P346" i="36"/>
  <c r="P347" i="36"/>
  <c r="P348" i="36"/>
  <c r="P349" i="36"/>
  <c r="P350" i="36"/>
  <c r="P351" i="36"/>
  <c r="P352" i="36"/>
  <c r="P353" i="36"/>
  <c r="P354" i="36"/>
  <c r="P355" i="36"/>
  <c r="P356" i="36"/>
  <c r="P357" i="36"/>
  <c r="P358" i="36"/>
  <c r="P359" i="36"/>
  <c r="P360" i="36"/>
  <c r="P361" i="36"/>
  <c r="P362" i="36"/>
  <c r="P363" i="36"/>
  <c r="A252" i="22"/>
  <c r="A104" i="24"/>
  <c r="A96" i="24"/>
  <c r="K14" i="22"/>
  <c r="J14" i="22"/>
  <c r="H14" i="22"/>
  <c r="J13" i="22"/>
  <c r="H13" i="22"/>
  <c r="K13" i="22"/>
  <c r="AA252" i="22"/>
  <c r="AA259" i="22"/>
  <c r="AB251" i="22"/>
  <c r="AA255" i="22"/>
  <c r="AA251" i="22"/>
  <c r="AA253" i="22"/>
  <c r="AA250" i="22"/>
  <c r="AA258" i="22"/>
  <c r="AB250" i="22"/>
  <c r="AC250" i="22"/>
  <c r="AD250" i="22"/>
  <c r="AA254" i="22"/>
  <c r="AA190" i="27"/>
  <c r="AA198" i="27"/>
  <c r="AB190" i="27"/>
  <c r="AC190" i="27"/>
  <c r="AD190" i="27"/>
  <c r="AA191" i="27"/>
  <c r="AA192" i="27"/>
  <c r="AA199" i="27"/>
  <c r="AB191" i="27"/>
  <c r="AC191" i="27"/>
  <c r="AD191" i="27"/>
  <c r="AA193" i="27"/>
  <c r="AA195" i="27"/>
  <c r="AA194" i="27"/>
  <c r="AA110" i="27"/>
  <c r="AA111" i="27"/>
  <c r="AA118" i="27"/>
  <c r="AB110" i="27"/>
  <c r="AC110" i="27"/>
  <c r="AD110" i="27"/>
  <c r="AA112" i="27"/>
  <c r="AA113" i="27"/>
  <c r="AA114" i="27"/>
  <c r="AA115" i="27"/>
  <c r="AA119" i="27"/>
  <c r="AB111" i="27"/>
  <c r="AA232" i="22"/>
  <c r="AA239" i="22"/>
  <c r="AB231" i="22"/>
  <c r="AA233" i="22"/>
  <c r="AA235" i="22"/>
  <c r="AA231" i="22"/>
  <c r="AA234" i="22"/>
  <c r="AA150" i="28"/>
  <c r="AA158" i="28"/>
  <c r="AB150" i="28"/>
  <c r="AC150" i="28"/>
  <c r="AD150" i="28"/>
  <c r="AA155" i="28"/>
  <c r="AA153" i="28"/>
  <c r="AA154" i="28"/>
  <c r="Z147" i="28"/>
  <c r="AA152" i="28"/>
  <c r="AA159" i="28"/>
  <c r="AB151" i="28"/>
  <c r="M890" i="36"/>
  <c r="Z235" i="28"/>
  <c r="Y235" i="28"/>
  <c r="N890" i="36"/>
  <c r="M54" i="36"/>
  <c r="Y75" i="5"/>
  <c r="Z75" i="5"/>
  <c r="M99" i="36"/>
  <c r="Y131" i="5"/>
  <c r="N99" i="36"/>
  <c r="M662" i="36"/>
  <c r="Z235" i="22"/>
  <c r="Y235" i="22"/>
  <c r="N662" i="36"/>
  <c r="M130" i="36"/>
  <c r="Y155" i="5"/>
  <c r="N130" i="36"/>
  <c r="Z155" i="5"/>
  <c r="M175" i="36"/>
  <c r="Y211" i="5"/>
  <c r="N175" i="36"/>
  <c r="Z211" i="5"/>
  <c r="AA170" i="28"/>
  <c r="AA178" i="28"/>
  <c r="AB170" i="28"/>
  <c r="AC170" i="28"/>
  <c r="AD170" i="28"/>
  <c r="P896" i="36"/>
  <c r="P897" i="36"/>
  <c r="P898" i="36"/>
  <c r="P899" i="36"/>
  <c r="P900" i="36"/>
  <c r="P901" i="36"/>
  <c r="P902" i="36"/>
  <c r="P903" i="36"/>
  <c r="P904" i="36"/>
  <c r="P905" i="36"/>
  <c r="P906" i="36"/>
  <c r="P907" i="36"/>
  <c r="P908" i="36"/>
  <c r="P909" i="36"/>
  <c r="P910" i="36"/>
  <c r="P911" i="36"/>
  <c r="P912" i="36"/>
  <c r="P913" i="36"/>
  <c r="P914" i="36"/>
  <c r="Q839" i="36"/>
  <c r="Q840" i="36"/>
  <c r="Q841" i="36"/>
  <c r="Q842" i="36"/>
  <c r="Q843" i="36"/>
  <c r="Q844" i="36"/>
  <c r="Q845" i="36"/>
  <c r="Q846" i="36"/>
  <c r="Q847" i="36"/>
  <c r="Q848" i="36"/>
  <c r="Q849" i="36"/>
  <c r="Q850" i="36"/>
  <c r="Q851" i="36"/>
  <c r="Q852" i="36"/>
  <c r="Q853" i="36"/>
  <c r="Q854" i="36"/>
  <c r="Q855" i="36"/>
  <c r="Q856" i="36"/>
  <c r="Q857" i="36"/>
  <c r="P535" i="36"/>
  <c r="P536" i="36"/>
  <c r="P537" i="36"/>
  <c r="P538" i="36"/>
  <c r="P539" i="36"/>
  <c r="P540" i="36"/>
  <c r="P541" i="36"/>
  <c r="P542" i="36"/>
  <c r="P543" i="36"/>
  <c r="P544" i="36"/>
  <c r="P545" i="36"/>
  <c r="P546" i="36"/>
  <c r="P547" i="36"/>
  <c r="P548" i="36"/>
  <c r="P549" i="36"/>
  <c r="P550" i="36"/>
  <c r="P551" i="36"/>
  <c r="P552" i="36"/>
  <c r="P553" i="36"/>
  <c r="P478" i="36"/>
  <c r="P479" i="36"/>
  <c r="P480" i="36"/>
  <c r="P481" i="36"/>
  <c r="P482" i="36"/>
  <c r="P483" i="36"/>
  <c r="P484" i="36"/>
  <c r="P485" i="36"/>
  <c r="P486" i="36"/>
  <c r="P487" i="36"/>
  <c r="P488" i="36"/>
  <c r="P489" i="36"/>
  <c r="P490" i="36"/>
  <c r="P491" i="36"/>
  <c r="P492" i="36"/>
  <c r="P493" i="36"/>
  <c r="P494" i="36"/>
  <c r="P495" i="36"/>
  <c r="P496" i="36"/>
  <c r="Q592" i="36"/>
  <c r="Q593" i="36"/>
  <c r="Q594" i="36"/>
  <c r="Q595" i="36"/>
  <c r="Q596" i="36"/>
  <c r="Q597" i="36"/>
  <c r="Q598" i="36"/>
  <c r="Q599" i="36"/>
  <c r="Q600" i="36"/>
  <c r="Q601" i="36"/>
  <c r="Q602" i="36"/>
  <c r="Q603" i="36"/>
  <c r="Q604" i="36"/>
  <c r="Q605" i="36"/>
  <c r="Q606" i="36"/>
  <c r="Q607" i="36"/>
  <c r="Q608" i="36"/>
  <c r="Q609" i="36"/>
  <c r="Q610" i="36"/>
  <c r="P73" i="12"/>
  <c r="AB136" i="36"/>
  <c r="AB137" i="36"/>
  <c r="AB138" i="36"/>
  <c r="AB139" i="36"/>
  <c r="AB140" i="36"/>
  <c r="AB141" i="36"/>
  <c r="AB142" i="36"/>
  <c r="AB143" i="36"/>
  <c r="AB144" i="36"/>
  <c r="AB145" i="36"/>
  <c r="AB146" i="36"/>
  <c r="AB147" i="36"/>
  <c r="AB148" i="36"/>
  <c r="AB149" i="36"/>
  <c r="AB150" i="36"/>
  <c r="AB151" i="36"/>
  <c r="AB152" i="36"/>
  <c r="AB153" i="36"/>
  <c r="AB154" i="36"/>
  <c r="P59" i="12"/>
  <c r="AD98" i="36"/>
  <c r="AD99" i="36"/>
  <c r="AD100" i="36"/>
  <c r="AD101" i="36"/>
  <c r="AD102" i="36"/>
  <c r="AD103" i="36"/>
  <c r="AD104" i="36"/>
  <c r="AD105" i="36"/>
  <c r="AD106" i="36"/>
  <c r="AD107" i="36"/>
  <c r="AD108" i="36"/>
  <c r="AD109" i="36"/>
  <c r="AD110" i="36"/>
  <c r="AD111" i="36"/>
  <c r="AD112" i="36"/>
  <c r="AD113" i="36"/>
  <c r="AD114" i="36"/>
  <c r="AD115" i="36"/>
  <c r="AD116" i="36"/>
  <c r="P649" i="36"/>
  <c r="P650" i="36"/>
  <c r="P651" i="36"/>
  <c r="P652" i="36"/>
  <c r="P653" i="36"/>
  <c r="P654" i="36"/>
  <c r="P655" i="36"/>
  <c r="P656" i="36"/>
  <c r="P657" i="36"/>
  <c r="P658" i="36"/>
  <c r="P659" i="36"/>
  <c r="P660" i="36"/>
  <c r="P661" i="36"/>
  <c r="P662" i="36"/>
  <c r="P663" i="36"/>
  <c r="P664" i="36"/>
  <c r="P665" i="36"/>
  <c r="P666" i="36"/>
  <c r="P667" i="36"/>
  <c r="S592" i="36"/>
  <c r="S593" i="36"/>
  <c r="S594" i="36"/>
  <c r="S595" i="36"/>
  <c r="S596" i="36"/>
  <c r="S597" i="36"/>
  <c r="S598" i="36"/>
  <c r="S599" i="36"/>
  <c r="S600" i="36"/>
  <c r="S601" i="36"/>
  <c r="S602" i="36"/>
  <c r="S603" i="36"/>
  <c r="S604" i="36"/>
  <c r="S605" i="36"/>
  <c r="S606" i="36"/>
  <c r="S607" i="36"/>
  <c r="S608" i="36"/>
  <c r="S609" i="36"/>
  <c r="S610" i="36"/>
  <c r="P91" i="12"/>
  <c r="AD174" i="36"/>
  <c r="AD175" i="36"/>
  <c r="AD176" i="36"/>
  <c r="AD177" i="36"/>
  <c r="AD178" i="36"/>
  <c r="AD179" i="36"/>
  <c r="AD180" i="36"/>
  <c r="AD181" i="36"/>
  <c r="AD182" i="36"/>
  <c r="AD183" i="36"/>
  <c r="AD184" i="36"/>
  <c r="AD185" i="36"/>
  <c r="AD186" i="36"/>
  <c r="AD187" i="36"/>
  <c r="AD188" i="36"/>
  <c r="AD189" i="36"/>
  <c r="AD190" i="36"/>
  <c r="AD191" i="36"/>
  <c r="AD192" i="36"/>
  <c r="P57" i="24"/>
  <c r="AB554" i="36"/>
  <c r="AB555" i="36"/>
  <c r="AB556" i="36"/>
  <c r="AB557" i="36"/>
  <c r="AB558" i="36"/>
  <c r="AB559" i="36"/>
  <c r="AB560" i="36"/>
  <c r="AB561" i="36"/>
  <c r="AB562" i="36"/>
  <c r="AB563" i="36"/>
  <c r="AB564" i="36"/>
  <c r="AB565" i="36"/>
  <c r="AB566" i="36"/>
  <c r="AB567" i="36"/>
  <c r="AB568" i="36"/>
  <c r="AB569" i="36"/>
  <c r="AB570" i="36"/>
  <c r="AB571" i="36"/>
  <c r="AB572" i="36"/>
  <c r="P50" i="24"/>
  <c r="AC535" i="36"/>
  <c r="AC536" i="36"/>
  <c r="AC537" i="36"/>
  <c r="AC538" i="36"/>
  <c r="AC539" i="36"/>
  <c r="AC540" i="36"/>
  <c r="AC541" i="36"/>
  <c r="AC542" i="36"/>
  <c r="AC543" i="36"/>
  <c r="AC544" i="36"/>
  <c r="AC545" i="36"/>
  <c r="AC546" i="36"/>
  <c r="AC547" i="36"/>
  <c r="AC548" i="36"/>
  <c r="AC549" i="36"/>
  <c r="AC550" i="36"/>
  <c r="AC551" i="36"/>
  <c r="AC552" i="36"/>
  <c r="AC553" i="36"/>
  <c r="P43" i="24"/>
  <c r="AD516" i="36"/>
  <c r="AD517" i="36"/>
  <c r="AD518" i="36"/>
  <c r="AD519" i="36"/>
  <c r="AD520" i="36"/>
  <c r="AD521" i="36"/>
  <c r="AD522" i="36"/>
  <c r="AD523" i="36"/>
  <c r="AD524" i="36"/>
  <c r="AD525" i="36"/>
  <c r="AD526" i="36"/>
  <c r="AD527" i="36"/>
  <c r="AD528" i="36"/>
  <c r="AD529" i="36"/>
  <c r="AD530" i="36"/>
  <c r="AD531" i="36"/>
  <c r="AD532" i="36"/>
  <c r="AD533" i="36"/>
  <c r="AD534" i="36"/>
  <c r="P288" i="36"/>
  <c r="P289" i="36"/>
  <c r="P290" i="36"/>
  <c r="P291" i="36"/>
  <c r="P292" i="36"/>
  <c r="P293" i="36"/>
  <c r="P294" i="36"/>
  <c r="P295" i="36"/>
  <c r="P296" i="36"/>
  <c r="P297" i="36"/>
  <c r="P298" i="36"/>
  <c r="P299" i="36"/>
  <c r="P300" i="36"/>
  <c r="P301" i="36"/>
  <c r="P302" i="36"/>
  <c r="P303" i="36"/>
  <c r="P304" i="36"/>
  <c r="P305" i="36"/>
  <c r="P306" i="36"/>
  <c r="AM26" i="34"/>
  <c r="P801" i="36"/>
  <c r="P802" i="36"/>
  <c r="P803" i="36"/>
  <c r="P804" i="36"/>
  <c r="P805" i="36"/>
  <c r="P806" i="36"/>
  <c r="P807" i="36"/>
  <c r="P808" i="36"/>
  <c r="P809" i="36"/>
  <c r="P810" i="36"/>
  <c r="P811" i="36"/>
  <c r="P812" i="36"/>
  <c r="P813" i="36"/>
  <c r="P814" i="36"/>
  <c r="P815" i="36"/>
  <c r="P816" i="36"/>
  <c r="P817" i="36"/>
  <c r="P818" i="36"/>
  <c r="P819" i="36"/>
  <c r="U763" i="36"/>
  <c r="U764" i="36"/>
  <c r="U765" i="36"/>
  <c r="U766" i="36"/>
  <c r="U767" i="36"/>
  <c r="U768" i="36"/>
  <c r="U769" i="36"/>
  <c r="U770" i="36"/>
  <c r="U771" i="36"/>
  <c r="U772" i="36"/>
  <c r="U773" i="36"/>
  <c r="U774" i="36"/>
  <c r="U775" i="36"/>
  <c r="U776" i="36"/>
  <c r="U777" i="36"/>
  <c r="U778" i="36"/>
  <c r="U779" i="36"/>
  <c r="U780" i="36"/>
  <c r="U781" i="36"/>
  <c r="P573" i="36"/>
  <c r="P574" i="36"/>
  <c r="P575" i="36"/>
  <c r="P576" i="36"/>
  <c r="P577" i="36"/>
  <c r="P578" i="36"/>
  <c r="P579" i="36"/>
  <c r="P580" i="36"/>
  <c r="P581" i="36"/>
  <c r="P582" i="36"/>
  <c r="P583" i="36"/>
  <c r="P584" i="36"/>
  <c r="P585" i="36"/>
  <c r="P586" i="36"/>
  <c r="P587" i="36"/>
  <c r="P588" i="36"/>
  <c r="P589" i="36"/>
  <c r="P590" i="36"/>
  <c r="P591" i="36"/>
  <c r="P440" i="36"/>
  <c r="P441" i="36"/>
  <c r="P442" i="36"/>
  <c r="P443" i="36"/>
  <c r="P444" i="36"/>
  <c r="P445" i="36"/>
  <c r="P446" i="36"/>
  <c r="P447" i="36"/>
  <c r="P448" i="36"/>
  <c r="P449" i="36"/>
  <c r="P450" i="36"/>
  <c r="P451" i="36"/>
  <c r="P452" i="36"/>
  <c r="P453" i="36"/>
  <c r="P454" i="36"/>
  <c r="P455" i="36"/>
  <c r="P456" i="36"/>
  <c r="P457" i="36"/>
  <c r="P458" i="36"/>
  <c r="P744" i="36"/>
  <c r="P745" i="36"/>
  <c r="P746" i="36"/>
  <c r="P747" i="36"/>
  <c r="P748" i="36"/>
  <c r="P749" i="36"/>
  <c r="P750" i="36"/>
  <c r="P751" i="36"/>
  <c r="P752" i="36"/>
  <c r="P753" i="36"/>
  <c r="P754" i="36"/>
  <c r="P755" i="36"/>
  <c r="P756" i="36"/>
  <c r="P757" i="36"/>
  <c r="P758" i="36"/>
  <c r="P759" i="36"/>
  <c r="P760" i="36"/>
  <c r="P761" i="36"/>
  <c r="P762" i="36"/>
  <c r="R763" i="36"/>
  <c r="R764" i="36"/>
  <c r="R765" i="36"/>
  <c r="R766" i="36"/>
  <c r="R767" i="36"/>
  <c r="R768" i="36"/>
  <c r="R769" i="36"/>
  <c r="R770" i="36"/>
  <c r="R771" i="36"/>
  <c r="R772" i="36"/>
  <c r="R773" i="36"/>
  <c r="R774" i="36"/>
  <c r="R775" i="36"/>
  <c r="R776" i="36"/>
  <c r="R777" i="36"/>
  <c r="R778" i="36"/>
  <c r="R779" i="36"/>
  <c r="R780" i="36"/>
  <c r="R781" i="36"/>
  <c r="P78" i="24"/>
  <c r="Y611" i="36"/>
  <c r="Y612" i="36"/>
  <c r="Y613" i="36"/>
  <c r="Y614" i="36"/>
  <c r="Y615" i="36"/>
  <c r="Y616" i="36"/>
  <c r="Y617" i="36"/>
  <c r="Y618" i="36"/>
  <c r="Y619" i="36"/>
  <c r="Y620" i="36"/>
  <c r="Y621" i="36"/>
  <c r="Y622" i="36"/>
  <c r="Y623" i="36"/>
  <c r="Y624" i="36"/>
  <c r="Y625" i="36"/>
  <c r="Y626" i="36"/>
  <c r="Y627" i="36"/>
  <c r="Y628" i="36"/>
  <c r="Y629" i="36"/>
  <c r="P20" i="24"/>
  <c r="AE459" i="36"/>
  <c r="AE460" i="36"/>
  <c r="AE461" i="36"/>
  <c r="AE462" i="36"/>
  <c r="AE463" i="36"/>
  <c r="AE464" i="36"/>
  <c r="AE465" i="36"/>
  <c r="AE466" i="36"/>
  <c r="AE467" i="36"/>
  <c r="AE468" i="36"/>
  <c r="AE469" i="36"/>
  <c r="AE470" i="36"/>
  <c r="AE471" i="36"/>
  <c r="AE472" i="36"/>
  <c r="AE473" i="36"/>
  <c r="AE474" i="36"/>
  <c r="AE475" i="36"/>
  <c r="AE476" i="36"/>
  <c r="AE477" i="36"/>
  <c r="AF25" i="34"/>
  <c r="AF26" i="34"/>
  <c r="Y210" i="27"/>
  <c r="N402" i="36"/>
  <c r="Z210" i="27"/>
  <c r="M402" i="36"/>
  <c r="P66" i="12"/>
  <c r="AC117" i="36"/>
  <c r="AC118" i="36"/>
  <c r="AC119" i="36"/>
  <c r="AC120" i="36"/>
  <c r="AC121" i="36"/>
  <c r="AC122" i="36"/>
  <c r="AC123" i="36"/>
  <c r="AC124" i="36"/>
  <c r="AC125" i="36"/>
  <c r="AC126" i="36"/>
  <c r="AC127" i="36"/>
  <c r="AC128" i="36"/>
  <c r="AC129" i="36"/>
  <c r="AC130" i="36"/>
  <c r="AC131" i="36"/>
  <c r="AC132" i="36"/>
  <c r="AC133" i="36"/>
  <c r="AC134" i="36"/>
  <c r="AC135" i="36"/>
  <c r="AA250" i="27"/>
  <c r="AA258" i="27"/>
  <c r="AB250" i="27"/>
  <c r="AC250" i="27"/>
  <c r="AD250" i="27"/>
  <c r="AA90" i="28"/>
  <c r="AA98" i="28"/>
  <c r="AB90" i="28"/>
  <c r="AC90" i="28"/>
  <c r="AD90" i="28"/>
  <c r="A251" i="28"/>
  <c r="A103" i="30"/>
  <c r="A95" i="30"/>
  <c r="Q630" i="36"/>
  <c r="Q631" i="36"/>
  <c r="Q632" i="36"/>
  <c r="Q633" i="36"/>
  <c r="Q634" i="36"/>
  <c r="Q635" i="36"/>
  <c r="Q636" i="36"/>
  <c r="Q637" i="36"/>
  <c r="Q638" i="36"/>
  <c r="Q639" i="36"/>
  <c r="Q640" i="36"/>
  <c r="Q641" i="36"/>
  <c r="Q642" i="36"/>
  <c r="Q643" i="36"/>
  <c r="Q644" i="36"/>
  <c r="Q645" i="36"/>
  <c r="Q646" i="36"/>
  <c r="Q647" i="36"/>
  <c r="Q648" i="36"/>
  <c r="R22" i="36"/>
  <c r="R23" i="36"/>
  <c r="R24" i="36"/>
  <c r="R25" i="36"/>
  <c r="R26" i="36"/>
  <c r="R27" i="36"/>
  <c r="R28" i="36"/>
  <c r="R29" i="36"/>
  <c r="R30" i="36"/>
  <c r="R31" i="36"/>
  <c r="R32" i="36"/>
  <c r="R33" i="36"/>
  <c r="R34" i="36"/>
  <c r="R35" i="36"/>
  <c r="R36" i="36"/>
  <c r="R37" i="36"/>
  <c r="R38" i="36"/>
  <c r="R39" i="36"/>
  <c r="R40" i="36"/>
  <c r="Q117" i="36"/>
  <c r="Q118" i="36"/>
  <c r="Q119" i="36"/>
  <c r="Q120" i="36"/>
  <c r="Q121" i="36"/>
  <c r="Q122" i="36"/>
  <c r="Q123" i="36"/>
  <c r="Q124" i="36"/>
  <c r="Q125" i="36"/>
  <c r="Q126" i="36"/>
  <c r="Q127" i="36"/>
  <c r="Q128" i="36"/>
  <c r="Q129" i="36"/>
  <c r="Q130" i="36"/>
  <c r="Q131" i="36"/>
  <c r="Q132" i="36"/>
  <c r="Q133" i="36"/>
  <c r="Q134" i="36"/>
  <c r="Q135" i="36"/>
  <c r="Y93" i="28"/>
  <c r="N754" i="36"/>
  <c r="Z93" i="28"/>
  <c r="M754" i="36"/>
  <c r="AS213" i="5"/>
  <c r="AS113" i="28"/>
  <c r="AK114" i="28"/>
  <c r="AL114" i="28"/>
  <c r="AP114" i="28"/>
  <c r="AQ114" i="28"/>
  <c r="Y196" i="27"/>
  <c r="N392" i="36"/>
  <c r="X236" i="27"/>
  <c r="M430" i="36"/>
  <c r="Z232" i="27"/>
  <c r="Z236" i="27"/>
  <c r="Y232" i="27"/>
  <c r="M877" i="36"/>
  <c r="Z230" i="28"/>
  <c r="Y230" i="28"/>
  <c r="N877" i="36"/>
  <c r="M868" i="36"/>
  <c r="Y213" i="28"/>
  <c r="N868" i="36"/>
  <c r="Z213" i="28"/>
  <c r="M335" i="36"/>
  <c r="Y132" i="27"/>
  <c r="Z132" i="27"/>
  <c r="Z136" i="27"/>
  <c r="X136" i="27"/>
  <c r="M603" i="36"/>
  <c r="Y174" i="22"/>
  <c r="N603" i="36"/>
  <c r="Z174" i="22"/>
  <c r="P63" i="30"/>
  <c r="Z801" i="36"/>
  <c r="Z802" i="36"/>
  <c r="Z803" i="36"/>
  <c r="Z804" i="36"/>
  <c r="Z805" i="36"/>
  <c r="Z806" i="36"/>
  <c r="Z807" i="36"/>
  <c r="Z808" i="36"/>
  <c r="Z809" i="36"/>
  <c r="Z810" i="36"/>
  <c r="Z811" i="36"/>
  <c r="Z812" i="36"/>
  <c r="Z813" i="36"/>
  <c r="Z814" i="36"/>
  <c r="Z815" i="36"/>
  <c r="Z816" i="36"/>
  <c r="Z817" i="36"/>
  <c r="Z818" i="36"/>
  <c r="Z819" i="36"/>
  <c r="M536" i="36"/>
  <c r="N536" i="36"/>
  <c r="X36" i="22"/>
  <c r="Y32" i="22"/>
  <c r="M468" i="36"/>
  <c r="Z32" i="22"/>
  <c r="T7" i="22"/>
  <c r="M677" i="36"/>
  <c r="Z252" i="22"/>
  <c r="Z256" i="22"/>
  <c r="Y252" i="22"/>
  <c r="X256" i="22"/>
  <c r="AR154" i="27"/>
  <c r="AS154" i="27"/>
  <c r="M373" i="36"/>
  <c r="Y172" i="27"/>
  <c r="Z172" i="27"/>
  <c r="Z176" i="27"/>
  <c r="X176" i="27"/>
  <c r="AC171" i="27"/>
  <c r="AD171" i="27"/>
  <c r="M905" i="36"/>
  <c r="Z252" i="28"/>
  <c r="Z256" i="28"/>
  <c r="Y252" i="28"/>
  <c r="X256" i="28"/>
  <c r="AC251" i="28"/>
  <c r="AD251" i="28"/>
  <c r="AR94" i="22"/>
  <c r="AS94" i="22"/>
  <c r="AR253" i="28"/>
  <c r="AS253" i="28"/>
  <c r="Q307" i="36"/>
  <c r="Q308" i="36"/>
  <c r="Q309" i="36"/>
  <c r="Q310" i="36"/>
  <c r="Q311" i="36"/>
  <c r="Q312" i="36"/>
  <c r="Q313" i="36"/>
  <c r="Q314" i="36"/>
  <c r="Q315" i="36"/>
  <c r="Q316" i="36"/>
  <c r="Q317" i="36"/>
  <c r="Q318" i="36"/>
  <c r="Q319" i="36"/>
  <c r="Q320" i="36"/>
  <c r="Q321" i="36"/>
  <c r="Q322" i="36"/>
  <c r="Q323" i="36"/>
  <c r="Q324" i="36"/>
  <c r="Q325" i="36"/>
  <c r="X256" i="5"/>
  <c r="AC251" i="5"/>
  <c r="AD251" i="5"/>
  <c r="M108" i="36"/>
  <c r="Y190" i="5"/>
  <c r="N155" i="36"/>
  <c r="AR210" i="5"/>
  <c r="AQ130" i="28"/>
  <c r="AS114" i="5"/>
  <c r="AR93" i="27"/>
  <c r="AR153" i="22"/>
  <c r="AR74" i="22"/>
  <c r="AS70" i="28"/>
  <c r="S11" i="28"/>
  <c r="AS130" i="27"/>
  <c r="Z95" i="22"/>
  <c r="AS193" i="28"/>
  <c r="AQ254" i="5"/>
  <c r="AN73" i="5"/>
  <c r="AQ73" i="5"/>
  <c r="AR73" i="5"/>
  <c r="AS73" i="5"/>
  <c r="AS94" i="27"/>
  <c r="P51" i="30"/>
  <c r="AD763" i="36"/>
  <c r="AD764" i="36"/>
  <c r="AD765" i="36"/>
  <c r="AD766" i="36"/>
  <c r="AD767" i="36"/>
  <c r="AD768" i="36"/>
  <c r="AD769" i="36"/>
  <c r="AD770" i="36"/>
  <c r="AD771" i="36"/>
  <c r="AD772" i="36"/>
  <c r="AD773" i="36"/>
  <c r="AD774" i="36"/>
  <c r="AD775" i="36"/>
  <c r="AD776" i="36"/>
  <c r="AD777" i="36"/>
  <c r="AD778" i="36"/>
  <c r="AD779" i="36"/>
  <c r="AD780" i="36"/>
  <c r="AD781" i="36"/>
  <c r="Z152" i="28"/>
  <c r="Z156" i="28"/>
  <c r="X156" i="28"/>
  <c r="M810" i="36"/>
  <c r="Y152" i="28"/>
  <c r="N886" i="36"/>
  <c r="Y236" i="28"/>
  <c r="AK34" i="22"/>
  <c r="AL34" i="22"/>
  <c r="AK234" i="5"/>
  <c r="AL234" i="5"/>
  <c r="AP234" i="5"/>
  <c r="AQ234" i="5"/>
  <c r="AL254" i="22"/>
  <c r="AK254" i="22"/>
  <c r="AP254" i="22"/>
  <c r="AQ254" i="22"/>
  <c r="AS254" i="22"/>
  <c r="AN70" i="22"/>
  <c r="AR70" i="22"/>
  <c r="AQ93" i="27"/>
  <c r="Y136" i="22"/>
  <c r="N563" i="36"/>
  <c r="X236" i="22"/>
  <c r="M658" i="36"/>
  <c r="Z232" i="22"/>
  <c r="Z236" i="22"/>
  <c r="Y232" i="22"/>
  <c r="AC190" i="5"/>
  <c r="AD190" i="5"/>
  <c r="X116" i="27"/>
  <c r="AC111" i="27"/>
  <c r="AD111" i="27"/>
  <c r="AC131" i="27"/>
  <c r="AD131" i="27"/>
  <c r="AC90" i="5"/>
  <c r="AD90" i="5"/>
  <c r="Y252" i="5"/>
  <c r="Z190" i="5"/>
  <c r="AQ210" i="5"/>
  <c r="AQ33" i="28"/>
  <c r="AR253" i="27"/>
  <c r="AS253" i="27"/>
  <c r="AS214" i="28"/>
  <c r="AS134" i="28"/>
  <c r="AQ210" i="22"/>
  <c r="AS213" i="27"/>
  <c r="AR114" i="28"/>
  <c r="AR114" i="27"/>
  <c r="AS113" i="22"/>
  <c r="AS94" i="5"/>
  <c r="AS214" i="27"/>
  <c r="AS93" i="28"/>
  <c r="AQ50" i="5"/>
  <c r="AN253" i="5"/>
  <c r="AR253" i="5"/>
  <c r="Y92" i="22"/>
  <c r="X96" i="22"/>
  <c r="AC91" i="22"/>
  <c r="AD91" i="22"/>
  <c r="M525" i="36"/>
  <c r="Z92" i="22"/>
  <c r="Z93" i="22"/>
  <c r="Z94" i="22"/>
  <c r="Z96" i="22"/>
  <c r="X196" i="28"/>
  <c r="AC191" i="28"/>
  <c r="AD191" i="28"/>
  <c r="M848" i="36"/>
  <c r="Z192" i="28"/>
  <c r="Z196" i="28"/>
  <c r="Y192" i="28"/>
  <c r="Y176" i="22"/>
  <c r="N601" i="36"/>
  <c r="M753" i="36"/>
  <c r="Z92" i="28"/>
  <c r="Z96" i="28"/>
  <c r="X96" i="28"/>
  <c r="AC91" i="28"/>
  <c r="AD91" i="28"/>
  <c r="Y92" i="28"/>
  <c r="AC231" i="27"/>
  <c r="AD231" i="27"/>
  <c r="M639" i="36"/>
  <c r="Z212" i="22"/>
  <c r="Z216" i="22"/>
  <c r="Y212" i="22"/>
  <c r="X216" i="22"/>
  <c r="AC211" i="22"/>
  <c r="AD211" i="22"/>
  <c r="P80" i="30"/>
  <c r="AA839" i="36"/>
  <c r="AA840" i="36"/>
  <c r="AA841" i="36"/>
  <c r="AA842" i="36"/>
  <c r="AA843" i="36"/>
  <c r="AA844" i="36"/>
  <c r="AA845" i="36"/>
  <c r="AA846" i="36"/>
  <c r="AA847" i="36"/>
  <c r="AA848" i="36"/>
  <c r="AA849" i="36"/>
  <c r="AA850" i="36"/>
  <c r="AA851" i="36"/>
  <c r="AA852" i="36"/>
  <c r="AA853" i="36"/>
  <c r="AA854" i="36"/>
  <c r="AA855" i="36"/>
  <c r="AA856" i="36"/>
  <c r="AA857" i="36"/>
  <c r="Y233" i="22"/>
  <c r="N659" i="36"/>
  <c r="M659" i="36"/>
  <c r="Z233" i="22"/>
  <c r="M316" i="36"/>
  <c r="Y112" i="27"/>
  <c r="Z112" i="27"/>
  <c r="Z115" i="27"/>
  <c r="Z116" i="27"/>
  <c r="AQ110" i="27"/>
  <c r="X196" i="22"/>
  <c r="AC191" i="22"/>
  <c r="AD191" i="22"/>
  <c r="M620" i="36"/>
  <c r="Z192" i="22"/>
  <c r="Z196" i="22"/>
  <c r="Y192" i="22"/>
  <c r="AL154" i="28"/>
  <c r="AK154" i="28"/>
  <c r="AP154" i="28"/>
  <c r="AQ154" i="28"/>
  <c r="X76" i="27"/>
  <c r="Z72" i="27"/>
  <c r="Z74" i="27"/>
  <c r="Z76" i="27"/>
  <c r="Y72" i="27"/>
  <c r="M278" i="36"/>
  <c r="Y154" i="27"/>
  <c r="Y155" i="27"/>
  <c r="Y156" i="27"/>
  <c r="N354" i="36"/>
  <c r="AS70" i="27"/>
  <c r="Y170" i="22"/>
  <c r="N592" i="36"/>
  <c r="AM39" i="34"/>
  <c r="Z170" i="22"/>
  <c r="Y5" i="22"/>
  <c r="M592" i="36"/>
  <c r="AN250" i="27"/>
  <c r="AC230" i="28"/>
  <c r="AD230" i="28"/>
  <c r="AC231" i="28"/>
  <c r="AD231" i="28"/>
  <c r="AR54" i="28"/>
  <c r="AS54" i="28"/>
  <c r="AC231" i="22"/>
  <c r="U6" i="5"/>
  <c r="AC151" i="28"/>
  <c r="AD151" i="28"/>
  <c r="AC251" i="22"/>
  <c r="AD251" i="22"/>
  <c r="U7" i="5"/>
  <c r="AR110" i="27"/>
  <c r="AS110" i="27"/>
  <c r="AQ253" i="5"/>
  <c r="AQ173" i="27"/>
  <c r="AR94" i="28"/>
  <c r="AS133" i="27"/>
  <c r="AT133" i="27"/>
  <c r="AR134" i="27"/>
  <c r="AS134" i="27"/>
  <c r="AT134" i="27"/>
  <c r="AT136" i="27"/>
  <c r="AR174" i="22"/>
  <c r="U5" i="28"/>
  <c r="AS153" i="27"/>
  <c r="AU153" i="27"/>
  <c r="AU154" i="27"/>
  <c r="AU156" i="27"/>
  <c r="AR193" i="27"/>
  <c r="AS53" i="28"/>
  <c r="AN173" i="5"/>
  <c r="AQ173" i="5"/>
  <c r="M622" i="36"/>
  <c r="Y194" i="22"/>
  <c r="N622" i="36"/>
  <c r="Z194" i="22"/>
  <c r="AL194" i="28"/>
  <c r="AK194" i="28"/>
  <c r="AP194" i="28"/>
  <c r="AQ194" i="28"/>
  <c r="M449" i="36"/>
  <c r="Y252" i="27"/>
  <c r="Z252" i="27"/>
  <c r="Z256" i="27"/>
  <c r="X256" i="27"/>
  <c r="AC251" i="27"/>
  <c r="AD251" i="27"/>
  <c r="AL94" i="28"/>
  <c r="AK94" i="28"/>
  <c r="P87" i="24"/>
  <c r="Z630" i="36"/>
  <c r="Z631" i="36"/>
  <c r="Z632" i="36"/>
  <c r="Z633" i="36"/>
  <c r="Z634" i="36"/>
  <c r="Z635" i="36"/>
  <c r="Z636" i="36"/>
  <c r="Z637" i="36"/>
  <c r="Z638" i="36"/>
  <c r="Z639" i="36"/>
  <c r="Z640" i="36"/>
  <c r="Z641" i="36"/>
  <c r="Z642" i="36"/>
  <c r="Z643" i="36"/>
  <c r="Z644" i="36"/>
  <c r="Z645" i="36"/>
  <c r="Z646" i="36"/>
  <c r="Z647" i="36"/>
  <c r="Z648" i="36"/>
  <c r="M183" i="36"/>
  <c r="Z212" i="5"/>
  <c r="Z216" i="5"/>
  <c r="Y212" i="5"/>
  <c r="X216" i="5"/>
  <c r="AC211" i="5"/>
  <c r="AD211" i="5"/>
  <c r="AQ70" i="22"/>
  <c r="M867" i="36"/>
  <c r="X216" i="28"/>
  <c r="AC211" i="28"/>
  <c r="AD211" i="28"/>
  <c r="Z212" i="28"/>
  <c r="Z216" i="28"/>
  <c r="Y212" i="28"/>
  <c r="Z31" i="28"/>
  <c r="X6" i="28"/>
  <c r="T6" i="28"/>
  <c r="Y31" i="28"/>
  <c r="M688" i="36"/>
  <c r="X76" i="22"/>
  <c r="AC71" i="22"/>
  <c r="AD71" i="22"/>
  <c r="Y72" i="22"/>
  <c r="M506" i="36"/>
  <c r="Z72" i="22"/>
  <c r="Z74" i="22"/>
  <c r="Z75" i="22"/>
  <c r="Z76" i="22"/>
  <c r="AN190" i="27"/>
  <c r="AR190" i="27"/>
  <c r="AN170" i="22"/>
  <c r="AR170" i="22"/>
  <c r="M440" i="36"/>
  <c r="Y250" i="27"/>
  <c r="N440" i="36"/>
  <c r="Z250" i="27"/>
  <c r="M526" i="36"/>
  <c r="Y93" i="22"/>
  <c r="N526" i="36"/>
  <c r="AS196" i="28"/>
  <c r="AU193" i="28"/>
  <c r="AU196" i="28"/>
  <c r="AT193" i="28"/>
  <c r="AT196" i="28"/>
  <c r="AT230" i="28"/>
  <c r="AU230" i="28"/>
  <c r="AH6" i="28"/>
  <c r="AU253" i="27"/>
  <c r="AU256" i="27"/>
  <c r="AS256" i="27"/>
  <c r="AT253" i="27"/>
  <c r="AT256" i="27"/>
  <c r="AH3" i="28"/>
  <c r="AT134" i="28"/>
  <c r="AU134" i="28"/>
  <c r="AQ153" i="22"/>
  <c r="AH6" i="22"/>
  <c r="AJ7" i="28"/>
  <c r="AU173" i="22"/>
  <c r="AU176" i="22"/>
  <c r="AS176" i="22"/>
  <c r="AT173" i="22"/>
  <c r="AT176" i="22"/>
  <c r="AU110" i="27"/>
  <c r="AT110" i="27"/>
  <c r="AS136" i="27"/>
  <c r="AU133" i="27"/>
  <c r="AU134" i="27"/>
  <c r="AU136" i="27"/>
  <c r="AS156" i="27"/>
  <c r="AT153" i="27"/>
  <c r="AT154" i="27"/>
  <c r="AT156" i="27"/>
  <c r="AR130" i="22"/>
  <c r="AQ130" i="22"/>
  <c r="AU133" i="5"/>
  <c r="AN134" i="5"/>
  <c r="AQ134" i="5"/>
  <c r="AR134" i="5"/>
  <c r="AS134" i="5"/>
  <c r="AU134" i="5"/>
  <c r="AU136" i="5"/>
  <c r="AT133" i="5"/>
  <c r="AT134" i="5"/>
  <c r="AT136" i="5"/>
  <c r="AS136" i="5"/>
  <c r="AU213" i="5"/>
  <c r="AU216" i="5"/>
  <c r="AT213" i="5"/>
  <c r="AT216" i="5"/>
  <c r="AS216" i="5"/>
  <c r="AQ110" i="5"/>
  <c r="AS110" i="5"/>
  <c r="AQ190" i="5"/>
  <c r="AS190" i="5"/>
  <c r="AT230" i="5"/>
  <c r="AU230" i="5"/>
  <c r="AU230" i="22"/>
  <c r="AT230" i="22"/>
  <c r="AU174" i="27"/>
  <c r="AT174" i="27"/>
  <c r="AS134" i="22"/>
  <c r="AS250" i="22"/>
  <c r="AS114" i="27"/>
  <c r="AT113" i="28"/>
  <c r="AT116" i="28"/>
  <c r="AS116" i="28"/>
  <c r="AU113" i="28"/>
  <c r="AU116" i="28"/>
  <c r="AS173" i="28"/>
  <c r="AT150" i="27"/>
  <c r="AU150" i="27"/>
  <c r="AS234" i="27"/>
  <c r="AS93" i="22"/>
  <c r="AT213" i="28"/>
  <c r="AT216" i="28"/>
  <c r="AS216" i="28"/>
  <c r="AU213" i="28"/>
  <c r="AU216" i="28"/>
  <c r="X8" i="28"/>
  <c r="AS233" i="28"/>
  <c r="AR250" i="28"/>
  <c r="AS250" i="28"/>
  <c r="AT113" i="22"/>
  <c r="AQ114" i="22"/>
  <c r="AR114" i="22"/>
  <c r="AS114" i="22"/>
  <c r="AT114" i="22"/>
  <c r="AT116" i="22"/>
  <c r="AS116" i="22"/>
  <c r="AU113" i="22"/>
  <c r="AU114" i="22"/>
  <c r="AU116" i="22"/>
  <c r="M734" i="36"/>
  <c r="X76" i="28"/>
  <c r="Y72" i="28"/>
  <c r="Z72" i="28"/>
  <c r="Z76" i="28"/>
  <c r="U7" i="28"/>
  <c r="AR194" i="5"/>
  <c r="AT94" i="5"/>
  <c r="AU94" i="5"/>
  <c r="AU214" i="27"/>
  <c r="AT214" i="27"/>
  <c r="AR193" i="22"/>
  <c r="AS193" i="22"/>
  <c r="AQ190" i="28"/>
  <c r="AS190" i="28"/>
  <c r="AR233" i="22"/>
  <c r="AS233" i="22"/>
  <c r="AT93" i="28"/>
  <c r="AT96" i="28"/>
  <c r="AU93" i="28"/>
  <c r="AU96" i="28"/>
  <c r="AS96" i="28"/>
  <c r="P31" i="30"/>
  <c r="Z725" i="36"/>
  <c r="Z726" i="36"/>
  <c r="Z727" i="36"/>
  <c r="Z728" i="36"/>
  <c r="Z729" i="36"/>
  <c r="Z730" i="36"/>
  <c r="Z731" i="36"/>
  <c r="Z732" i="36"/>
  <c r="Z733" i="36"/>
  <c r="Z734" i="36"/>
  <c r="Z735" i="36"/>
  <c r="Z736" i="36"/>
  <c r="Z737" i="36"/>
  <c r="Z738" i="36"/>
  <c r="Z739" i="36"/>
  <c r="Z740" i="36"/>
  <c r="Z741" i="36"/>
  <c r="Z742" i="36"/>
  <c r="Z743" i="36"/>
  <c r="M413" i="36"/>
  <c r="Y214" i="27"/>
  <c r="N413" i="36"/>
  <c r="Z214" i="27"/>
  <c r="Z194" i="27"/>
  <c r="M394" i="36"/>
  <c r="Y194" i="27"/>
  <c r="N394" i="36"/>
  <c r="AR214" i="22"/>
  <c r="AS214" i="22"/>
  <c r="AR30" i="28"/>
  <c r="AS30" i="28"/>
  <c r="AR190" i="22"/>
  <c r="AS190" i="22"/>
  <c r="AJ7" i="22"/>
  <c r="AQ110" i="28"/>
  <c r="AS110" i="28"/>
  <c r="AS193" i="5"/>
  <c r="AR33" i="22"/>
  <c r="AN153" i="5"/>
  <c r="AQ153" i="5"/>
  <c r="Y214" i="22"/>
  <c r="N641" i="36"/>
  <c r="M641" i="36"/>
  <c r="Z214" i="22"/>
  <c r="AR90" i="27"/>
  <c r="AJ3" i="27"/>
  <c r="AU114" i="5"/>
  <c r="AT114" i="5"/>
  <c r="AS54" i="27"/>
  <c r="AU73" i="28"/>
  <c r="AU76" i="28"/>
  <c r="AT73" i="28"/>
  <c r="AT76" i="28"/>
  <c r="AS76" i="28"/>
  <c r="AA5" i="28"/>
  <c r="AC30" i="28"/>
  <c r="Z5" i="28"/>
  <c r="Y52" i="22"/>
  <c r="X56" i="22"/>
  <c r="Z52" i="22"/>
  <c r="M487" i="36"/>
  <c r="U7" i="22"/>
  <c r="W5" i="28"/>
  <c r="V5" i="28"/>
  <c r="N687" i="36"/>
  <c r="N697" i="36"/>
  <c r="V8" i="28"/>
  <c r="AU170" i="27"/>
  <c r="AT170" i="27"/>
  <c r="AU210" i="28"/>
  <c r="AT210" i="28"/>
  <c r="AQ70" i="5"/>
  <c r="AQ90" i="5"/>
  <c r="AQ130" i="5"/>
  <c r="AH3" i="5"/>
  <c r="AS30" i="5"/>
  <c r="AU150" i="28"/>
  <c r="AT150" i="28"/>
  <c r="AJ7" i="27"/>
  <c r="AR73" i="22"/>
  <c r="AS73" i="22"/>
  <c r="AR174" i="28"/>
  <c r="AQ210" i="27"/>
  <c r="AS210" i="27"/>
  <c r="AQ50" i="22"/>
  <c r="AN110" i="22"/>
  <c r="AQ110" i="22"/>
  <c r="AH3" i="22"/>
  <c r="AS53" i="27"/>
  <c r="AS153" i="22"/>
  <c r="AO26" i="34"/>
  <c r="Y32" i="27"/>
  <c r="Z32" i="27"/>
  <c r="T7" i="27"/>
  <c r="M240" i="36"/>
  <c r="X36" i="27"/>
  <c r="U7" i="27"/>
  <c r="AT53" i="28"/>
  <c r="AT56" i="28"/>
  <c r="AS56" i="28"/>
  <c r="AU53" i="28"/>
  <c r="AU56" i="28"/>
  <c r="M700" i="36"/>
  <c r="T10" i="28"/>
  <c r="Y35" i="28"/>
  <c r="Z35" i="28"/>
  <c r="AP30" i="27"/>
  <c r="AQ30" i="27"/>
  <c r="N269" i="36"/>
  <c r="M269" i="36"/>
  <c r="AU214" i="5"/>
  <c r="AT214" i="5"/>
  <c r="AT194" i="27"/>
  <c r="AU194" i="27"/>
  <c r="AN194" i="22"/>
  <c r="AQ194" i="22"/>
  <c r="AN90" i="28"/>
  <c r="AR90" i="28"/>
  <c r="AA6" i="28"/>
  <c r="Z6" i="28"/>
  <c r="AC31" i="28"/>
  <c r="Y56" i="28"/>
  <c r="N715" i="36"/>
  <c r="AS193" i="27"/>
  <c r="AQ234" i="22"/>
  <c r="AS234" i="22"/>
  <c r="AC30" i="27"/>
  <c r="Z5" i="27"/>
  <c r="M261" i="36"/>
  <c r="N261" i="36"/>
  <c r="AO40" i="34"/>
  <c r="AA6" i="22"/>
  <c r="Y5" i="27"/>
  <c r="AC170" i="5"/>
  <c r="AD170" i="5"/>
  <c r="AS210" i="5"/>
  <c r="AQ233" i="27"/>
  <c r="AS233" i="27"/>
  <c r="AS90" i="22"/>
  <c r="AQ154" i="5"/>
  <c r="AS154" i="5"/>
  <c r="AQ54" i="22"/>
  <c r="AS54" i="22"/>
  <c r="AU214" i="28"/>
  <c r="AT214" i="28"/>
  <c r="Y131" i="27"/>
  <c r="V6" i="27"/>
  <c r="N232" i="36"/>
  <c r="AS230" i="27"/>
  <c r="AT213" i="27"/>
  <c r="AT216" i="27"/>
  <c r="AS216" i="27"/>
  <c r="AU213" i="27"/>
  <c r="AU216" i="27"/>
  <c r="AQ174" i="22"/>
  <c r="AS174" i="22"/>
  <c r="AR130" i="28"/>
  <c r="AS130" i="28"/>
  <c r="AR73" i="27"/>
  <c r="AS73" i="27"/>
  <c r="AQ153" i="28"/>
  <c r="AS153" i="28"/>
  <c r="AU70" i="28"/>
  <c r="AT70" i="28"/>
  <c r="AR133" i="22"/>
  <c r="AS133" i="22"/>
  <c r="AS30" i="22"/>
  <c r="AR50" i="22"/>
  <c r="AR110" i="22"/>
  <c r="AJ3" i="22"/>
  <c r="AR153" i="5"/>
  <c r="AS33" i="27"/>
  <c r="AH6" i="27"/>
  <c r="AI6" i="27"/>
  <c r="AS113" i="27"/>
  <c r="AQ213" i="22"/>
  <c r="AS213" i="22"/>
  <c r="AK34" i="27"/>
  <c r="AL34" i="27"/>
  <c r="AP34" i="27"/>
  <c r="AQ34" i="27"/>
  <c r="AR93" i="5"/>
  <c r="AS93" i="5"/>
  <c r="AS53" i="22"/>
  <c r="AQ34" i="28"/>
  <c r="AS133" i="28"/>
  <c r="M698" i="36"/>
  <c r="Y34" i="28"/>
  <c r="T9" i="28"/>
  <c r="Z34" i="28"/>
  <c r="AU150" i="22"/>
  <c r="AT150" i="22"/>
  <c r="AT174" i="5"/>
  <c r="AU174" i="5"/>
  <c r="AS113" i="5"/>
  <c r="AR50" i="28"/>
  <c r="AS50" i="28"/>
  <c r="AS114" i="28"/>
  <c r="X116" i="28"/>
  <c r="AC111" i="28"/>
  <c r="AD111" i="28"/>
  <c r="M772" i="36"/>
  <c r="Y112" i="28"/>
  <c r="Z112" i="28"/>
  <c r="Z116" i="28"/>
  <c r="AQ50" i="27"/>
  <c r="AS50" i="27"/>
  <c r="AP33" i="5"/>
  <c r="AQ33" i="5"/>
  <c r="AR210" i="22"/>
  <c r="AS210" i="22"/>
  <c r="AS54" i="5"/>
  <c r="N263" i="36"/>
  <c r="M263" i="36"/>
  <c r="AN250" i="5"/>
  <c r="AC30" i="5"/>
  <c r="W5" i="22"/>
  <c r="AN233" i="5"/>
  <c r="AR233" i="5"/>
  <c r="U5" i="27"/>
  <c r="AC5" i="27"/>
  <c r="AU170" i="5"/>
  <c r="AT170" i="5"/>
  <c r="AR254" i="5"/>
  <c r="AS254" i="5"/>
  <c r="X116" i="22"/>
  <c r="AC111" i="22"/>
  <c r="AD111" i="22"/>
  <c r="M544" i="36"/>
  <c r="Z112" i="22"/>
  <c r="Z116" i="22"/>
  <c r="Y112" i="22"/>
  <c r="AS173" i="27"/>
  <c r="AK6" i="27"/>
  <c r="AJ6" i="27"/>
  <c r="AS234" i="28"/>
  <c r="Y5" i="28"/>
  <c r="X5" i="28"/>
  <c r="AR33" i="28"/>
  <c r="AS33" i="28"/>
  <c r="AS256" i="22"/>
  <c r="AU253" i="22"/>
  <c r="AU256" i="22"/>
  <c r="AT253" i="22"/>
  <c r="AT256" i="22"/>
  <c r="AN254" i="28"/>
  <c r="AQ254" i="28"/>
  <c r="AU130" i="27"/>
  <c r="AT130" i="27"/>
  <c r="AR170" i="28"/>
  <c r="AS170" i="28"/>
  <c r="AQ194" i="5"/>
  <c r="AS194" i="5"/>
  <c r="M716" i="36"/>
  <c r="Z53" i="28"/>
  <c r="Y53" i="28"/>
  <c r="N716" i="36"/>
  <c r="AA5" i="22"/>
  <c r="P73" i="24"/>
  <c r="AB592" i="36"/>
  <c r="AB593" i="36"/>
  <c r="AB594" i="36"/>
  <c r="AB595" i="36"/>
  <c r="AB596" i="36"/>
  <c r="AB597" i="36"/>
  <c r="AB598" i="36"/>
  <c r="AB599" i="36"/>
  <c r="AB600" i="36"/>
  <c r="AB601" i="36"/>
  <c r="AB602" i="36"/>
  <c r="AB603" i="36"/>
  <c r="AB604" i="36"/>
  <c r="AB605" i="36"/>
  <c r="AB606" i="36"/>
  <c r="AB607" i="36"/>
  <c r="AB608" i="36"/>
  <c r="AB609" i="36"/>
  <c r="AB610" i="36"/>
  <c r="AT53" i="5"/>
  <c r="AT54" i="5"/>
  <c r="AT56" i="5"/>
  <c r="AU53" i="5"/>
  <c r="AU54" i="5"/>
  <c r="AU56" i="5"/>
  <c r="AS56" i="5"/>
  <c r="AR254" i="28"/>
  <c r="X156" i="22"/>
  <c r="AC151" i="22"/>
  <c r="AD151" i="22"/>
  <c r="M582" i="36"/>
  <c r="Y152" i="22"/>
  <c r="Z152" i="22"/>
  <c r="Z154" i="22"/>
  <c r="Z155" i="22"/>
  <c r="Z156" i="22"/>
  <c r="AT74" i="27"/>
  <c r="AU74" i="27"/>
  <c r="Z195" i="27"/>
  <c r="Y195" i="27"/>
  <c r="N396" i="36"/>
  <c r="M396" i="36"/>
  <c r="Z56" i="28"/>
  <c r="Y11" i="28"/>
  <c r="Y7" i="28"/>
  <c r="U11" i="28"/>
  <c r="AC51" i="28"/>
  <c r="AD51" i="28"/>
  <c r="AN74" i="5"/>
  <c r="AQ74" i="5"/>
  <c r="AS74" i="22"/>
  <c r="AS74" i="28"/>
  <c r="AS154" i="22"/>
  <c r="AS194" i="28"/>
  <c r="AS234" i="5"/>
  <c r="AL34" i="5"/>
  <c r="AK34" i="5"/>
  <c r="AS154" i="28"/>
  <c r="AN150" i="5"/>
  <c r="AQ150" i="5"/>
  <c r="AA5" i="27"/>
  <c r="P104" i="24"/>
  <c r="AA668" i="36"/>
  <c r="AA669" i="36"/>
  <c r="AA670" i="36"/>
  <c r="AA671" i="36"/>
  <c r="AA672" i="36"/>
  <c r="AA673" i="36"/>
  <c r="AA674" i="36"/>
  <c r="AA675" i="36"/>
  <c r="AA676" i="36"/>
  <c r="AA677" i="36"/>
  <c r="AA678" i="36"/>
  <c r="AA679" i="36"/>
  <c r="AA680" i="36"/>
  <c r="AA681" i="36"/>
  <c r="AA682" i="36"/>
  <c r="AA683" i="36"/>
  <c r="AA684" i="36"/>
  <c r="AA685" i="36"/>
  <c r="AA686" i="36"/>
  <c r="P32" i="24"/>
  <c r="AA497" i="36"/>
  <c r="AA498" i="36"/>
  <c r="AA499" i="36"/>
  <c r="AA500" i="36"/>
  <c r="AA501" i="36"/>
  <c r="AA502" i="36"/>
  <c r="AA503" i="36"/>
  <c r="AA504" i="36"/>
  <c r="AA505" i="36"/>
  <c r="AA506" i="36"/>
  <c r="AA507" i="36"/>
  <c r="AA508" i="36"/>
  <c r="AA509" i="36"/>
  <c r="AA510" i="36"/>
  <c r="AA511" i="36"/>
  <c r="AA512" i="36"/>
  <c r="AA513" i="36"/>
  <c r="AA514" i="36"/>
  <c r="AA515" i="36"/>
  <c r="P96" i="24"/>
  <c r="AA649" i="36"/>
  <c r="AA650" i="36"/>
  <c r="AA651" i="36"/>
  <c r="AA652" i="36"/>
  <c r="AA653" i="36"/>
  <c r="AA654" i="36"/>
  <c r="AA655" i="36"/>
  <c r="AA656" i="36"/>
  <c r="AA657" i="36"/>
  <c r="AA658" i="36"/>
  <c r="AA659" i="36"/>
  <c r="AA660" i="36"/>
  <c r="AA661" i="36"/>
  <c r="AA662" i="36"/>
  <c r="AA663" i="36"/>
  <c r="AA664" i="36"/>
  <c r="AA665" i="36"/>
  <c r="AA666" i="36"/>
  <c r="AA667" i="36"/>
  <c r="P65" i="24"/>
  <c r="AB573" i="36"/>
  <c r="AB574" i="36"/>
  <c r="AB575" i="36"/>
  <c r="AB576" i="36"/>
  <c r="AB577" i="36"/>
  <c r="AB578" i="36"/>
  <c r="AB579" i="36"/>
  <c r="AB580" i="36"/>
  <c r="AB581" i="36"/>
  <c r="AB582" i="36"/>
  <c r="AB583" i="36"/>
  <c r="AB584" i="36"/>
  <c r="AB585" i="36"/>
  <c r="AB586" i="36"/>
  <c r="AB587" i="36"/>
  <c r="AB588" i="36"/>
  <c r="AB589" i="36"/>
  <c r="AB590" i="36"/>
  <c r="AB591" i="36"/>
  <c r="AM25" i="34"/>
  <c r="W5" i="27"/>
  <c r="T193" i="36"/>
  <c r="T194" i="36"/>
  <c r="T195" i="36"/>
  <c r="T196" i="36"/>
  <c r="T197" i="36"/>
  <c r="T198" i="36"/>
  <c r="T199" i="36"/>
  <c r="T200" i="36"/>
  <c r="T201" i="36"/>
  <c r="T202" i="36"/>
  <c r="T203" i="36"/>
  <c r="T204" i="36"/>
  <c r="T205" i="36"/>
  <c r="T206" i="36"/>
  <c r="T207" i="36"/>
  <c r="T208" i="36"/>
  <c r="T209" i="36"/>
  <c r="T210" i="36"/>
  <c r="T211" i="36"/>
  <c r="Z53" i="5"/>
  <c r="Z54" i="5"/>
  <c r="Z55" i="5"/>
  <c r="Z56" i="5"/>
  <c r="M165" i="36"/>
  <c r="Y193" i="5"/>
  <c r="N165" i="36"/>
  <c r="Z193" i="5"/>
  <c r="A171" i="5"/>
  <c r="A63" i="30"/>
  <c r="A63" i="24"/>
  <c r="A63" i="12"/>
  <c r="Z112" i="5"/>
  <c r="Z113" i="5"/>
  <c r="Z114" i="5"/>
  <c r="Z116" i="5"/>
  <c r="Y112" i="5"/>
  <c r="X116" i="5"/>
  <c r="AC111" i="5"/>
  <c r="AD111" i="5"/>
  <c r="M88" i="36"/>
  <c r="Y230" i="5"/>
  <c r="N193" i="36"/>
  <c r="M193" i="36"/>
  <c r="Z230" i="5"/>
  <c r="AC230" i="5"/>
  <c r="AD230" i="5"/>
  <c r="AC250" i="5"/>
  <c r="AD250" i="5"/>
  <c r="Z232" i="5"/>
  <c r="Z236" i="5"/>
  <c r="Y232" i="5"/>
  <c r="M202" i="36"/>
  <c r="X236" i="5"/>
  <c r="AC231" i="5"/>
  <c r="AD231" i="5"/>
  <c r="N3" i="36"/>
  <c r="Y90" i="5"/>
  <c r="V5" i="5"/>
  <c r="T117" i="36"/>
  <c r="T118" i="36"/>
  <c r="T119" i="36"/>
  <c r="T120" i="36"/>
  <c r="T121" i="36"/>
  <c r="T122" i="36"/>
  <c r="T123" i="36"/>
  <c r="T124" i="36"/>
  <c r="T125" i="36"/>
  <c r="T126" i="36"/>
  <c r="T127" i="36"/>
  <c r="T128" i="36"/>
  <c r="T129" i="36"/>
  <c r="T130" i="36"/>
  <c r="T131" i="36"/>
  <c r="T132" i="36"/>
  <c r="T133" i="36"/>
  <c r="T134" i="36"/>
  <c r="T135" i="36"/>
  <c r="Z152" i="5"/>
  <c r="Z156" i="5"/>
  <c r="X156" i="5"/>
  <c r="AC151" i="5"/>
  <c r="AD151" i="5"/>
  <c r="Y152" i="5"/>
  <c r="M126" i="36"/>
  <c r="M128" i="36"/>
  <c r="Y154" i="5"/>
  <c r="N128" i="36"/>
  <c r="Z154" i="5"/>
  <c r="M118" i="36"/>
  <c r="Z151" i="5"/>
  <c r="Y151" i="5"/>
  <c r="N118" i="36"/>
  <c r="M203" i="36"/>
  <c r="Y233" i="5"/>
  <c r="N203" i="36"/>
  <c r="Z233" i="5"/>
  <c r="N4" i="36"/>
  <c r="Y71" i="5"/>
  <c r="V6" i="5"/>
  <c r="M185" i="36"/>
  <c r="Y214" i="5"/>
  <c r="N185" i="36"/>
  <c r="Z214" i="5"/>
  <c r="Y170" i="5"/>
  <c r="N136" i="36"/>
  <c r="M136" i="36"/>
  <c r="Z170" i="5"/>
  <c r="Y256" i="5"/>
  <c r="N221" i="36"/>
  <c r="Y194" i="5"/>
  <c r="N166" i="36"/>
  <c r="M166" i="36"/>
  <c r="Z194" i="5"/>
  <c r="Y250" i="5"/>
  <c r="N212" i="36"/>
  <c r="M212" i="36"/>
  <c r="Z250" i="5"/>
  <c r="Y135" i="5"/>
  <c r="Y136" i="5"/>
  <c r="N107" i="36"/>
  <c r="Y174" i="5"/>
  <c r="N147" i="36"/>
  <c r="M147" i="36"/>
  <c r="Z174" i="5"/>
  <c r="AN26" i="34"/>
  <c r="AN40" i="34"/>
  <c r="Y192" i="5"/>
  <c r="X196" i="5"/>
  <c r="AC191" i="5"/>
  <c r="AD191" i="5"/>
  <c r="M164" i="36"/>
  <c r="Z192" i="5"/>
  <c r="Z196" i="5"/>
  <c r="Y176" i="5"/>
  <c r="N145" i="36"/>
  <c r="M52" i="36"/>
  <c r="Y74" i="5"/>
  <c r="N52" i="36"/>
  <c r="Z74" i="5"/>
  <c r="Y94" i="5"/>
  <c r="Y95" i="5"/>
  <c r="Y96" i="5"/>
  <c r="N69" i="36"/>
  <c r="P15" i="12"/>
  <c r="Z3" i="36"/>
  <c r="Z4" i="36"/>
  <c r="Z5" i="36"/>
  <c r="Z6" i="36"/>
  <c r="Z7" i="36"/>
  <c r="Z8" i="36"/>
  <c r="Z9" i="36"/>
  <c r="Z10" i="36"/>
  <c r="Z11" i="36"/>
  <c r="Z12" i="36"/>
  <c r="Z13" i="36"/>
  <c r="Z14" i="36"/>
  <c r="Z15" i="36"/>
  <c r="Z16" i="36"/>
  <c r="Z17" i="36"/>
  <c r="Z18" i="36"/>
  <c r="Z19" i="36"/>
  <c r="Z20" i="36"/>
  <c r="Z21" i="36"/>
  <c r="AA6" i="5"/>
  <c r="M90" i="36"/>
  <c r="Y114" i="5"/>
  <c r="N90" i="36"/>
  <c r="P24" i="12"/>
  <c r="AA22" i="36"/>
  <c r="AA23" i="36"/>
  <c r="AA24" i="36"/>
  <c r="AA25" i="36"/>
  <c r="AA26" i="36"/>
  <c r="AA27" i="36"/>
  <c r="AA28" i="36"/>
  <c r="AA29" i="36"/>
  <c r="AA30" i="36"/>
  <c r="AA31" i="36"/>
  <c r="AA32" i="36"/>
  <c r="AA33" i="36"/>
  <c r="AA34" i="36"/>
  <c r="AA35" i="36"/>
  <c r="AA36" i="36"/>
  <c r="AA37" i="36"/>
  <c r="AA38" i="36"/>
  <c r="AA39" i="36"/>
  <c r="AA40" i="36"/>
  <c r="N60" i="36"/>
  <c r="M60" i="36"/>
  <c r="M32" i="36"/>
  <c r="Y53" i="5"/>
  <c r="U8" i="5"/>
  <c r="U5" i="5"/>
  <c r="N54" i="36"/>
  <c r="AA5" i="5"/>
  <c r="N31" i="36"/>
  <c r="Y113" i="5"/>
  <c r="N89" i="36"/>
  <c r="M89" i="36"/>
  <c r="X76" i="5"/>
  <c r="AC71" i="5"/>
  <c r="Z76" i="5"/>
  <c r="M50" i="36"/>
  <c r="M71" i="36"/>
  <c r="N71" i="36"/>
  <c r="Q3" i="3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M280" i="36"/>
  <c r="Y74" i="27"/>
  <c r="P74" i="12"/>
  <c r="AC136" i="36"/>
  <c r="AC137" i="36"/>
  <c r="AC138" i="36"/>
  <c r="AC139" i="36"/>
  <c r="AC140" i="36"/>
  <c r="AC141" i="36"/>
  <c r="AC142" i="36"/>
  <c r="AC143" i="36"/>
  <c r="AC144" i="36"/>
  <c r="AC145" i="36"/>
  <c r="AC146" i="36"/>
  <c r="AC147" i="36"/>
  <c r="AC148" i="36"/>
  <c r="AC149" i="36"/>
  <c r="AC150" i="36"/>
  <c r="AC151" i="36"/>
  <c r="AC152" i="36"/>
  <c r="AC153" i="36"/>
  <c r="AC154" i="36"/>
  <c r="P48" i="29"/>
  <c r="AA307" i="36"/>
  <c r="AA308" i="36"/>
  <c r="AA309" i="36"/>
  <c r="AA310" i="36"/>
  <c r="AA311" i="36"/>
  <c r="AA312" i="36"/>
  <c r="AA313" i="36"/>
  <c r="AA314" i="36"/>
  <c r="AA315" i="36"/>
  <c r="AA316" i="36"/>
  <c r="AA317" i="36"/>
  <c r="AA318" i="36"/>
  <c r="AA319" i="36"/>
  <c r="AA320" i="36"/>
  <c r="AA321" i="36"/>
  <c r="AA322" i="36"/>
  <c r="AA323" i="36"/>
  <c r="AA324" i="36"/>
  <c r="AA325" i="36"/>
  <c r="H27" i="36"/>
  <c r="H46" i="36"/>
  <c r="H65" i="36"/>
  <c r="H84" i="36"/>
  <c r="H103" i="36"/>
  <c r="H122" i="36"/>
  <c r="H141" i="36"/>
  <c r="H160" i="36"/>
  <c r="H179" i="36"/>
  <c r="H198" i="36"/>
  <c r="H217" i="36"/>
  <c r="H9" i="36"/>
  <c r="Q231" i="36"/>
  <c r="Q232" i="36"/>
  <c r="Q233" i="36"/>
  <c r="Q234" i="36"/>
  <c r="Q235" i="36"/>
  <c r="Q236" i="36"/>
  <c r="Q237" i="36"/>
  <c r="Q238" i="36"/>
  <c r="Q239" i="36"/>
  <c r="Q240" i="36"/>
  <c r="Q241" i="36"/>
  <c r="Q242" i="36"/>
  <c r="Q243" i="36"/>
  <c r="Q244" i="36"/>
  <c r="Q245" i="36"/>
  <c r="Q246" i="36"/>
  <c r="Q247" i="36"/>
  <c r="Q248" i="36"/>
  <c r="Q249" i="36"/>
  <c r="M42" i="36"/>
  <c r="N42" i="36"/>
  <c r="M909" i="36"/>
  <c r="Y255" i="28"/>
  <c r="N909" i="36"/>
  <c r="Z255" i="28"/>
  <c r="R421" i="36"/>
  <c r="R422" i="36"/>
  <c r="R423" i="36"/>
  <c r="R424" i="36"/>
  <c r="R425" i="36"/>
  <c r="R426" i="36"/>
  <c r="R427" i="36"/>
  <c r="R428" i="36"/>
  <c r="R429" i="36"/>
  <c r="R430" i="36"/>
  <c r="R431" i="36"/>
  <c r="R432" i="36"/>
  <c r="R433" i="36"/>
  <c r="R434" i="36"/>
  <c r="R435" i="36"/>
  <c r="R436" i="36"/>
  <c r="R437" i="36"/>
  <c r="R438" i="36"/>
  <c r="R439" i="36"/>
  <c r="P23" i="29"/>
  <c r="Z250" i="36"/>
  <c r="Z251" i="36"/>
  <c r="Z252" i="36"/>
  <c r="Z253" i="36"/>
  <c r="Z254" i="36"/>
  <c r="Z255" i="36"/>
  <c r="Z256" i="36"/>
  <c r="Z257" i="36"/>
  <c r="Z258" i="36"/>
  <c r="Z259" i="36"/>
  <c r="Z260" i="36"/>
  <c r="Z261" i="36"/>
  <c r="Z262" i="36"/>
  <c r="Z263" i="36"/>
  <c r="Z264" i="36"/>
  <c r="Z265" i="36"/>
  <c r="Z266" i="36"/>
  <c r="Z267" i="36"/>
  <c r="Z268" i="36"/>
  <c r="P79" i="24"/>
  <c r="Z611" i="36"/>
  <c r="Z612" i="36"/>
  <c r="Z613" i="36"/>
  <c r="Z614" i="36"/>
  <c r="Z615" i="36"/>
  <c r="Z616" i="36"/>
  <c r="Z617" i="36"/>
  <c r="Z618" i="36"/>
  <c r="Z619" i="36"/>
  <c r="Z620" i="36"/>
  <c r="Z621" i="36"/>
  <c r="Z622" i="36"/>
  <c r="Z623" i="36"/>
  <c r="Z624" i="36"/>
  <c r="Z625" i="36"/>
  <c r="Z626" i="36"/>
  <c r="Z627" i="36"/>
  <c r="Z628" i="36"/>
  <c r="Z629" i="36"/>
  <c r="H483" i="36"/>
  <c r="H502" i="36"/>
  <c r="H521" i="36"/>
  <c r="H540" i="36"/>
  <c r="H559" i="36"/>
  <c r="H578" i="36"/>
  <c r="H597" i="36"/>
  <c r="H616" i="36"/>
  <c r="H635" i="36"/>
  <c r="H654" i="36"/>
  <c r="H673" i="36"/>
  <c r="H465" i="36"/>
  <c r="Q706" i="36"/>
  <c r="Q707" i="36"/>
  <c r="Q708" i="36"/>
  <c r="Q709" i="36"/>
  <c r="Q710" i="36"/>
  <c r="Q711" i="36"/>
  <c r="Q712" i="36"/>
  <c r="Q713" i="36"/>
  <c r="Q714" i="36"/>
  <c r="Q715" i="36"/>
  <c r="Q716" i="36"/>
  <c r="Q717" i="36"/>
  <c r="Q718" i="36"/>
  <c r="Q719" i="36"/>
  <c r="Q720" i="36"/>
  <c r="Q721" i="36"/>
  <c r="Q722" i="36"/>
  <c r="Q723" i="36"/>
  <c r="Q724" i="36"/>
  <c r="N517" i="36"/>
  <c r="M73" i="36"/>
  <c r="N73" i="36"/>
  <c r="M451" i="36"/>
  <c r="Y254" i="27"/>
  <c r="N451" i="36"/>
  <c r="Z254" i="27"/>
  <c r="N282" i="36"/>
  <c r="M510" i="36"/>
  <c r="Y75" i="22"/>
  <c r="N510" i="36"/>
  <c r="Q554" i="36"/>
  <c r="Q555" i="36"/>
  <c r="Q556" i="36"/>
  <c r="Q557" i="36"/>
  <c r="Q558" i="36"/>
  <c r="Q559" i="36"/>
  <c r="Q560" i="36"/>
  <c r="Q561" i="36"/>
  <c r="Q562" i="36"/>
  <c r="Q563" i="36"/>
  <c r="Q564" i="36"/>
  <c r="Q565" i="36"/>
  <c r="Q566" i="36"/>
  <c r="Q567" i="36"/>
  <c r="Q568" i="36"/>
  <c r="Q569" i="36"/>
  <c r="Q570" i="36"/>
  <c r="Q571" i="36"/>
  <c r="Q572" i="36"/>
  <c r="Q269" i="36"/>
  <c r="Q270" i="36"/>
  <c r="Q271" i="36"/>
  <c r="Q272" i="36"/>
  <c r="Q273" i="36"/>
  <c r="Q274" i="36"/>
  <c r="Q275" i="36"/>
  <c r="Q276" i="36"/>
  <c r="Q277" i="36"/>
  <c r="Q278" i="36"/>
  <c r="Q279" i="36"/>
  <c r="Q280" i="36"/>
  <c r="Q281" i="36"/>
  <c r="Q282" i="36"/>
  <c r="Q283" i="36"/>
  <c r="Q284" i="36"/>
  <c r="Q285" i="36"/>
  <c r="Q286" i="36"/>
  <c r="Q287" i="36"/>
  <c r="AC71" i="28"/>
  <c r="N41" i="36"/>
  <c r="H711" i="36"/>
  <c r="H730" i="36"/>
  <c r="H749" i="36"/>
  <c r="H768" i="36"/>
  <c r="H787" i="36"/>
  <c r="H806" i="36"/>
  <c r="H825" i="36"/>
  <c r="H844" i="36"/>
  <c r="H863" i="36"/>
  <c r="H882" i="36"/>
  <c r="H901" i="36"/>
  <c r="H693" i="36"/>
  <c r="M669" i="36"/>
  <c r="Y251" i="22"/>
  <c r="N669" i="36"/>
  <c r="Z251" i="22"/>
  <c r="M584" i="36"/>
  <c r="Y154" i="22"/>
  <c r="N584" i="36"/>
  <c r="AS40" i="34"/>
  <c r="C4" i="12"/>
  <c r="M187" i="36"/>
  <c r="Y215" i="5"/>
  <c r="N187" i="36"/>
  <c r="Z215" i="5"/>
  <c r="S364" i="36"/>
  <c r="S365" i="36"/>
  <c r="S366" i="36"/>
  <c r="S367" i="36"/>
  <c r="S368" i="36"/>
  <c r="S369" i="36"/>
  <c r="S370" i="36"/>
  <c r="S371" i="36"/>
  <c r="S372" i="36"/>
  <c r="S373" i="36"/>
  <c r="S374" i="36"/>
  <c r="S375" i="36"/>
  <c r="S376" i="36"/>
  <c r="S377" i="36"/>
  <c r="S378" i="36"/>
  <c r="S379" i="36"/>
  <c r="S380" i="36"/>
  <c r="S381" i="36"/>
  <c r="S382" i="36"/>
  <c r="M878" i="36"/>
  <c r="Z231" i="28"/>
  <c r="Y231" i="28"/>
  <c r="N878" i="36"/>
  <c r="P80" i="12"/>
  <c r="AA155" i="36"/>
  <c r="AA156" i="36"/>
  <c r="AA157" i="36"/>
  <c r="AA158" i="36"/>
  <c r="AA159" i="36"/>
  <c r="AA160" i="36"/>
  <c r="AA161" i="36"/>
  <c r="AA162" i="36"/>
  <c r="AA163" i="36"/>
  <c r="AA164" i="36"/>
  <c r="AA165" i="36"/>
  <c r="AA166" i="36"/>
  <c r="AA167" i="36"/>
  <c r="AA168" i="36"/>
  <c r="AA169" i="36"/>
  <c r="AA170" i="36"/>
  <c r="AA171" i="36"/>
  <c r="AA172" i="36"/>
  <c r="AA173" i="36"/>
  <c r="Q174" i="36"/>
  <c r="Q175" i="36"/>
  <c r="Q176" i="36"/>
  <c r="Q177" i="36"/>
  <c r="Q178" i="36"/>
  <c r="Q179" i="36"/>
  <c r="Q180" i="36"/>
  <c r="Q181" i="36"/>
  <c r="Q182" i="36"/>
  <c r="Q183" i="36"/>
  <c r="Q184" i="36"/>
  <c r="Q185" i="36"/>
  <c r="Q186" i="36"/>
  <c r="Q187" i="36"/>
  <c r="Q188" i="36"/>
  <c r="Q189" i="36"/>
  <c r="Q190" i="36"/>
  <c r="Q191" i="36"/>
  <c r="Q192" i="36"/>
  <c r="Q41" i="36"/>
  <c r="Q42" i="36"/>
  <c r="Q43" i="36"/>
  <c r="Q44" i="36"/>
  <c r="Q45" i="36"/>
  <c r="Q46" i="36"/>
  <c r="Q47" i="36"/>
  <c r="Q48" i="36"/>
  <c r="Q49" i="36"/>
  <c r="Q50" i="36"/>
  <c r="Q51" i="36"/>
  <c r="Q52" i="36"/>
  <c r="Q53" i="36"/>
  <c r="Q54" i="36"/>
  <c r="Q55" i="36"/>
  <c r="Q56" i="36"/>
  <c r="Q57" i="36"/>
  <c r="Q58" i="36"/>
  <c r="Q59" i="36"/>
  <c r="M871" i="36"/>
  <c r="Y215" i="28"/>
  <c r="N871" i="36"/>
  <c r="Z215" i="28"/>
  <c r="P80" i="29"/>
  <c r="AA383" i="36"/>
  <c r="AA384" i="36"/>
  <c r="AA385" i="36"/>
  <c r="AA386" i="36"/>
  <c r="AA387" i="36"/>
  <c r="AA388" i="36"/>
  <c r="AA389" i="36"/>
  <c r="AA390" i="36"/>
  <c r="AA391" i="36"/>
  <c r="AA392" i="36"/>
  <c r="AA393" i="36"/>
  <c r="AA394" i="36"/>
  <c r="AA395" i="36"/>
  <c r="AA396" i="36"/>
  <c r="AA397" i="36"/>
  <c r="AA398" i="36"/>
  <c r="AA399" i="36"/>
  <c r="AA400" i="36"/>
  <c r="AA401" i="36"/>
  <c r="R307" i="36"/>
  <c r="R308" i="36"/>
  <c r="R309" i="36"/>
  <c r="R310" i="36"/>
  <c r="R311" i="36"/>
  <c r="R312" i="36"/>
  <c r="R313" i="36"/>
  <c r="R314" i="36"/>
  <c r="R315" i="36"/>
  <c r="R316" i="36"/>
  <c r="R317" i="36"/>
  <c r="R318" i="36"/>
  <c r="R319" i="36"/>
  <c r="R320" i="36"/>
  <c r="R321" i="36"/>
  <c r="R322" i="36"/>
  <c r="R323" i="36"/>
  <c r="R324" i="36"/>
  <c r="R325" i="36"/>
  <c r="P87" i="29"/>
  <c r="Z402" i="36"/>
  <c r="Z403" i="36"/>
  <c r="Z404" i="36"/>
  <c r="Z405" i="36"/>
  <c r="Z406" i="36"/>
  <c r="Z407" i="36"/>
  <c r="Z408" i="36"/>
  <c r="Z409" i="36"/>
  <c r="Z410" i="36"/>
  <c r="Z411" i="36"/>
  <c r="Z412" i="36"/>
  <c r="Z413" i="36"/>
  <c r="Z414" i="36"/>
  <c r="Z415" i="36"/>
  <c r="Z416" i="36"/>
  <c r="Z417" i="36"/>
  <c r="Z418" i="36"/>
  <c r="Z419" i="36"/>
  <c r="Z420" i="36"/>
  <c r="R478" i="36"/>
  <c r="R479" i="36"/>
  <c r="R480" i="36"/>
  <c r="R481" i="36"/>
  <c r="R482" i="36"/>
  <c r="R483" i="36"/>
  <c r="R484" i="36"/>
  <c r="R485" i="36"/>
  <c r="R486" i="36"/>
  <c r="R487" i="36"/>
  <c r="R488" i="36"/>
  <c r="R489" i="36"/>
  <c r="R490" i="36"/>
  <c r="R491" i="36"/>
  <c r="R492" i="36"/>
  <c r="R493" i="36"/>
  <c r="R494" i="36"/>
  <c r="R495" i="36"/>
  <c r="R496" i="36"/>
  <c r="AD50" i="22"/>
  <c r="AD5" i="22"/>
  <c r="M194" i="36"/>
  <c r="Y231" i="5"/>
  <c r="N194" i="36"/>
  <c r="Z231" i="5"/>
  <c r="N251" i="36"/>
  <c r="P92" i="12"/>
  <c r="AE174" i="36"/>
  <c r="AE175" i="36"/>
  <c r="AE176" i="36"/>
  <c r="AE177" i="36"/>
  <c r="AE178" i="36"/>
  <c r="AE179" i="36"/>
  <c r="AE180" i="36"/>
  <c r="AE181" i="36"/>
  <c r="AE182" i="36"/>
  <c r="AE183" i="36"/>
  <c r="AE184" i="36"/>
  <c r="AE185" i="36"/>
  <c r="AE186" i="36"/>
  <c r="AE187" i="36"/>
  <c r="AE188" i="36"/>
  <c r="AE189" i="36"/>
  <c r="AE190" i="36"/>
  <c r="AE191" i="36"/>
  <c r="AE192" i="36"/>
  <c r="AS26" i="34"/>
  <c r="M111" i="36"/>
  <c r="N111" i="36"/>
  <c r="Q250" i="36"/>
  <c r="Q251" i="36"/>
  <c r="Q252" i="36"/>
  <c r="Q253" i="36"/>
  <c r="Q254" i="36"/>
  <c r="Q255" i="36"/>
  <c r="Q256" i="36"/>
  <c r="Q257" i="36"/>
  <c r="Q258" i="36"/>
  <c r="Q259" i="36"/>
  <c r="Q260" i="36"/>
  <c r="Q261" i="36"/>
  <c r="Q262" i="36"/>
  <c r="Q263" i="36"/>
  <c r="Q264" i="36"/>
  <c r="Q265" i="36"/>
  <c r="Q266" i="36"/>
  <c r="Q267" i="36"/>
  <c r="Q268" i="36"/>
  <c r="B3" i="30"/>
  <c r="C3" i="30"/>
  <c r="Q98" i="36"/>
  <c r="Q99" i="36"/>
  <c r="Q100" i="36"/>
  <c r="Q101" i="36"/>
  <c r="Q102" i="36"/>
  <c r="Q103" i="36"/>
  <c r="Q104" i="36"/>
  <c r="Q105" i="36"/>
  <c r="Q106" i="36"/>
  <c r="Q107" i="36"/>
  <c r="Q108" i="36"/>
  <c r="Q109" i="36"/>
  <c r="Q110" i="36"/>
  <c r="Q111" i="36"/>
  <c r="Q112" i="36"/>
  <c r="Q113" i="36"/>
  <c r="Q114" i="36"/>
  <c r="Q115" i="36"/>
  <c r="Q116" i="36"/>
  <c r="P44" i="24"/>
  <c r="AE516" i="36"/>
  <c r="AE517" i="36"/>
  <c r="AE518" i="36"/>
  <c r="AE519" i="36"/>
  <c r="AE520" i="36"/>
  <c r="AE521" i="36"/>
  <c r="AE522" i="36"/>
  <c r="AE523" i="36"/>
  <c r="AE524" i="36"/>
  <c r="AE525" i="36"/>
  <c r="AE526" i="36"/>
  <c r="AE527" i="36"/>
  <c r="AE528" i="36"/>
  <c r="AE529" i="36"/>
  <c r="AE530" i="36"/>
  <c r="AE531" i="36"/>
  <c r="AE532" i="36"/>
  <c r="AE533" i="36"/>
  <c r="AE534" i="36"/>
  <c r="AD50" i="27"/>
  <c r="N23" i="36"/>
  <c r="R155" i="36"/>
  <c r="R156" i="36"/>
  <c r="R157" i="36"/>
  <c r="R158" i="36"/>
  <c r="R159" i="36"/>
  <c r="R160" i="36"/>
  <c r="R161" i="36"/>
  <c r="R162" i="36"/>
  <c r="R163" i="36"/>
  <c r="R164" i="36"/>
  <c r="R165" i="36"/>
  <c r="R166" i="36"/>
  <c r="R167" i="36"/>
  <c r="R168" i="36"/>
  <c r="R169" i="36"/>
  <c r="R170" i="36"/>
  <c r="R171" i="36"/>
  <c r="R172" i="36"/>
  <c r="R173" i="36"/>
  <c r="P67" i="12"/>
  <c r="AD117" i="36"/>
  <c r="AD118" i="36"/>
  <c r="AD119" i="36"/>
  <c r="AD120" i="36"/>
  <c r="AD121" i="36"/>
  <c r="AD122" i="36"/>
  <c r="AD123" i="36"/>
  <c r="AD124" i="36"/>
  <c r="AD125" i="36"/>
  <c r="AD126" i="36"/>
  <c r="AD127" i="36"/>
  <c r="AD128" i="36"/>
  <c r="AD129" i="36"/>
  <c r="AD130" i="36"/>
  <c r="AD131" i="36"/>
  <c r="AD132" i="36"/>
  <c r="AD133" i="36"/>
  <c r="AD134" i="36"/>
  <c r="AD135" i="36"/>
  <c r="Q402" i="36"/>
  <c r="Q403" i="36"/>
  <c r="Q404" i="36"/>
  <c r="Q405" i="36"/>
  <c r="Q406" i="36"/>
  <c r="Q407" i="36"/>
  <c r="Q408" i="36"/>
  <c r="Q409" i="36"/>
  <c r="Q410" i="36"/>
  <c r="Q411" i="36"/>
  <c r="Q412" i="36"/>
  <c r="Q413" i="36"/>
  <c r="Q414" i="36"/>
  <c r="Q415" i="36"/>
  <c r="Q416" i="36"/>
  <c r="Q417" i="36"/>
  <c r="Q418" i="36"/>
  <c r="Q419" i="36"/>
  <c r="Q420" i="36"/>
  <c r="P55" i="29"/>
  <c r="Z326" i="36"/>
  <c r="Z327" i="36"/>
  <c r="Z328" i="36"/>
  <c r="Z329" i="36"/>
  <c r="Z330" i="36"/>
  <c r="Z331" i="36"/>
  <c r="Z332" i="36"/>
  <c r="Z333" i="36"/>
  <c r="Z334" i="36"/>
  <c r="Z335" i="36"/>
  <c r="Z336" i="36"/>
  <c r="Z337" i="36"/>
  <c r="Z338" i="36"/>
  <c r="Z339" i="36"/>
  <c r="Z340" i="36"/>
  <c r="Z341" i="36"/>
  <c r="Z342" i="36"/>
  <c r="Z343" i="36"/>
  <c r="Z344" i="36"/>
  <c r="P105" i="30"/>
  <c r="AB896" i="36"/>
  <c r="AB897" i="36"/>
  <c r="AB898" i="36"/>
  <c r="AB899" i="36"/>
  <c r="AB900" i="36"/>
  <c r="AB901" i="36"/>
  <c r="AB902" i="36"/>
  <c r="AB903" i="36"/>
  <c r="AB904" i="36"/>
  <c r="AB905" i="36"/>
  <c r="AB906" i="36"/>
  <c r="AB907" i="36"/>
  <c r="AB908" i="36"/>
  <c r="AB909" i="36"/>
  <c r="AB910" i="36"/>
  <c r="AB911" i="36"/>
  <c r="AB912" i="36"/>
  <c r="AB913" i="36"/>
  <c r="AB914" i="36"/>
  <c r="M802" i="36"/>
  <c r="Z151" i="28"/>
  <c r="Y151" i="28"/>
  <c r="N802" i="36"/>
  <c r="P49" i="12"/>
  <c r="AB79" i="36"/>
  <c r="AB80" i="36"/>
  <c r="AB81" i="36"/>
  <c r="AB82" i="36"/>
  <c r="AB83" i="36"/>
  <c r="AB84" i="36"/>
  <c r="AB85" i="36"/>
  <c r="AB86" i="36"/>
  <c r="AB87" i="36"/>
  <c r="AB88" i="36"/>
  <c r="AB89" i="36"/>
  <c r="AB90" i="36"/>
  <c r="AB91" i="36"/>
  <c r="AB92" i="36"/>
  <c r="AB93" i="36"/>
  <c r="AB94" i="36"/>
  <c r="AB95" i="36"/>
  <c r="AB96" i="36"/>
  <c r="AB97" i="36"/>
  <c r="R3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Q744" i="36"/>
  <c r="Q745" i="36"/>
  <c r="Q746" i="36"/>
  <c r="Q747" i="36"/>
  <c r="Q748" i="36"/>
  <c r="Q749" i="36"/>
  <c r="Q750" i="36"/>
  <c r="Q751" i="36"/>
  <c r="Q752" i="36"/>
  <c r="Q753" i="36"/>
  <c r="Q754" i="36"/>
  <c r="Q755" i="36"/>
  <c r="Q756" i="36"/>
  <c r="Q757" i="36"/>
  <c r="Q758" i="36"/>
  <c r="Q759" i="36"/>
  <c r="Q760" i="36"/>
  <c r="Q761" i="36"/>
  <c r="Q762" i="36"/>
  <c r="AV26" i="34"/>
  <c r="B3" i="24"/>
  <c r="C3" i="24"/>
  <c r="M660" i="36"/>
  <c r="Y234" i="22"/>
  <c r="N660" i="36"/>
  <c r="Z234" i="22"/>
  <c r="P64" i="29"/>
  <c r="AA345" i="36"/>
  <c r="AA346" i="36"/>
  <c r="AA347" i="36"/>
  <c r="AA348" i="36"/>
  <c r="AA349" i="36"/>
  <c r="AA350" i="36"/>
  <c r="AA351" i="36"/>
  <c r="AA352" i="36"/>
  <c r="AA353" i="36"/>
  <c r="AA354" i="36"/>
  <c r="AA355" i="36"/>
  <c r="AA356" i="36"/>
  <c r="AA357" i="36"/>
  <c r="AA358" i="36"/>
  <c r="AA359" i="36"/>
  <c r="AA360" i="36"/>
  <c r="AA361" i="36"/>
  <c r="AA362" i="36"/>
  <c r="AA363" i="36"/>
  <c r="P32" i="29"/>
  <c r="AA269" i="36"/>
  <c r="AA270" i="36"/>
  <c r="AA271" i="36"/>
  <c r="AA272" i="36"/>
  <c r="AA273" i="36"/>
  <c r="AA274" i="36"/>
  <c r="AA275" i="36"/>
  <c r="AA276" i="36"/>
  <c r="AA277" i="36"/>
  <c r="AA278" i="36"/>
  <c r="AA279" i="36"/>
  <c r="AA280" i="36"/>
  <c r="AA281" i="36"/>
  <c r="AA282" i="36"/>
  <c r="AA283" i="36"/>
  <c r="AA284" i="36"/>
  <c r="AA285" i="36"/>
  <c r="AA286" i="36"/>
  <c r="AA287" i="36"/>
  <c r="M33" i="36"/>
  <c r="Y54" i="5"/>
  <c r="P98" i="30"/>
  <c r="AC877" i="36"/>
  <c r="AC878" i="36"/>
  <c r="AC879" i="36"/>
  <c r="AC880" i="36"/>
  <c r="AC881" i="36"/>
  <c r="AC882" i="36"/>
  <c r="AC883" i="36"/>
  <c r="AC884" i="36"/>
  <c r="AC885" i="36"/>
  <c r="AC886" i="36"/>
  <c r="AC887" i="36"/>
  <c r="AC888" i="36"/>
  <c r="AC889" i="36"/>
  <c r="AC890" i="36"/>
  <c r="AC891" i="36"/>
  <c r="AC892" i="36"/>
  <c r="AC893" i="36"/>
  <c r="AC894" i="36"/>
  <c r="AC895" i="36"/>
  <c r="M225" i="36"/>
  <c r="Y255" i="5"/>
  <c r="N225" i="36"/>
  <c r="Z255" i="5"/>
  <c r="N707" i="36"/>
  <c r="M327" i="36"/>
  <c r="N327" i="36"/>
  <c r="Q421" i="36"/>
  <c r="Q422" i="36"/>
  <c r="Q423" i="36"/>
  <c r="Q424" i="36"/>
  <c r="Q425" i="36"/>
  <c r="Q426" i="36"/>
  <c r="Q427" i="36"/>
  <c r="Q428" i="36"/>
  <c r="Q429" i="36"/>
  <c r="Q430" i="36"/>
  <c r="Q431" i="36"/>
  <c r="Q432" i="36"/>
  <c r="Q433" i="36"/>
  <c r="Q434" i="36"/>
  <c r="Q435" i="36"/>
  <c r="Q436" i="36"/>
  <c r="Q437" i="36"/>
  <c r="Q438" i="36"/>
  <c r="Q439" i="36"/>
  <c r="S60" i="36"/>
  <c r="S61" i="36"/>
  <c r="S62" i="36"/>
  <c r="S63" i="36"/>
  <c r="S64" i="36"/>
  <c r="S65" i="36"/>
  <c r="S66" i="36"/>
  <c r="S67" i="36"/>
  <c r="S68" i="36"/>
  <c r="S69" i="36"/>
  <c r="S70" i="36"/>
  <c r="S71" i="36"/>
  <c r="S72" i="36"/>
  <c r="S73" i="36"/>
  <c r="S74" i="36"/>
  <c r="S75" i="36"/>
  <c r="S76" i="36"/>
  <c r="S77" i="36"/>
  <c r="S78" i="36"/>
  <c r="M432" i="36"/>
  <c r="Y234" i="27"/>
  <c r="N432" i="36"/>
  <c r="Z234" i="27"/>
  <c r="U193" i="36"/>
  <c r="U194" i="36"/>
  <c r="U195" i="36"/>
  <c r="U196" i="36"/>
  <c r="U197" i="36"/>
  <c r="U198" i="36"/>
  <c r="U199" i="36"/>
  <c r="U200" i="36"/>
  <c r="U201" i="36"/>
  <c r="U202" i="36"/>
  <c r="U203" i="36"/>
  <c r="U204" i="36"/>
  <c r="U205" i="36"/>
  <c r="U206" i="36"/>
  <c r="U207" i="36"/>
  <c r="U208" i="36"/>
  <c r="U209" i="36"/>
  <c r="U210" i="36"/>
  <c r="U211" i="36"/>
  <c r="AR74" i="5"/>
  <c r="AJ7" i="5"/>
  <c r="H255" i="36"/>
  <c r="H274" i="36"/>
  <c r="H293" i="36"/>
  <c r="H312" i="36"/>
  <c r="H331" i="36"/>
  <c r="H350" i="36"/>
  <c r="H369" i="36"/>
  <c r="H388" i="36"/>
  <c r="H407" i="36"/>
  <c r="H426" i="36"/>
  <c r="H445" i="36"/>
  <c r="H237" i="36"/>
  <c r="Q212" i="36"/>
  <c r="Q213" i="36"/>
  <c r="Q214" i="36"/>
  <c r="Q215" i="36"/>
  <c r="Q216" i="36"/>
  <c r="Q217" i="36"/>
  <c r="Q218" i="36"/>
  <c r="Q219" i="36"/>
  <c r="Q220" i="36"/>
  <c r="Q221" i="36"/>
  <c r="Q222" i="36"/>
  <c r="Q223" i="36"/>
  <c r="Q224" i="36"/>
  <c r="Q225" i="36"/>
  <c r="Q226" i="36"/>
  <c r="Q227" i="36"/>
  <c r="Q228" i="36"/>
  <c r="Q229" i="36"/>
  <c r="Q230" i="36"/>
  <c r="A232" i="5"/>
  <c r="A88" i="12"/>
  <c r="M726" i="36"/>
  <c r="Z71" i="28"/>
  <c r="Y6" i="28"/>
  <c r="Y71" i="28"/>
  <c r="N726" i="36"/>
  <c r="P73" i="29"/>
  <c r="AB364" i="36"/>
  <c r="AB365" i="36"/>
  <c r="AB366" i="36"/>
  <c r="AB367" i="36"/>
  <c r="AB368" i="36"/>
  <c r="AB369" i="36"/>
  <c r="AB370" i="36"/>
  <c r="AB371" i="36"/>
  <c r="AB372" i="36"/>
  <c r="AB373" i="36"/>
  <c r="AB374" i="36"/>
  <c r="AB375" i="36"/>
  <c r="AB376" i="36"/>
  <c r="AB377" i="36"/>
  <c r="AB378" i="36"/>
  <c r="AB379" i="36"/>
  <c r="AB380" i="36"/>
  <c r="AB381" i="36"/>
  <c r="AB382" i="36"/>
  <c r="P31" i="12"/>
  <c r="Z41" i="36"/>
  <c r="Z42" i="36"/>
  <c r="Z43" i="36"/>
  <c r="Z44" i="36"/>
  <c r="Z45" i="36"/>
  <c r="Z46" i="36"/>
  <c r="Z47" i="36"/>
  <c r="Z48" i="36"/>
  <c r="Z49" i="36"/>
  <c r="Z50" i="36"/>
  <c r="Z51" i="36"/>
  <c r="Z52" i="36"/>
  <c r="Z53" i="36"/>
  <c r="Z54" i="36"/>
  <c r="Z55" i="36"/>
  <c r="Z56" i="36"/>
  <c r="Z57" i="36"/>
  <c r="Z58" i="36"/>
  <c r="Z59" i="36"/>
  <c r="R383" i="36"/>
  <c r="R384" i="36"/>
  <c r="R385" i="36"/>
  <c r="R386" i="36"/>
  <c r="R387" i="36"/>
  <c r="R388" i="36"/>
  <c r="R389" i="36"/>
  <c r="R390" i="36"/>
  <c r="R391" i="36"/>
  <c r="R392" i="36"/>
  <c r="R393" i="36"/>
  <c r="R394" i="36"/>
  <c r="R395" i="36"/>
  <c r="R396" i="36"/>
  <c r="R397" i="36"/>
  <c r="R398" i="36"/>
  <c r="R399" i="36"/>
  <c r="R400" i="36"/>
  <c r="R401" i="36"/>
  <c r="S288" i="36"/>
  <c r="S289" i="36"/>
  <c r="S290" i="36"/>
  <c r="S291" i="36"/>
  <c r="S292" i="36"/>
  <c r="S293" i="36"/>
  <c r="S294" i="36"/>
  <c r="S295" i="36"/>
  <c r="S296" i="36"/>
  <c r="S297" i="36"/>
  <c r="S298" i="36"/>
  <c r="S299" i="36"/>
  <c r="S300" i="36"/>
  <c r="S301" i="36"/>
  <c r="S302" i="36"/>
  <c r="S303" i="36"/>
  <c r="S304" i="36"/>
  <c r="S305" i="36"/>
  <c r="S306" i="36"/>
  <c r="P16" i="29"/>
  <c r="AA231" i="36"/>
  <c r="AA232" i="36"/>
  <c r="AA233" i="36"/>
  <c r="AA234" i="36"/>
  <c r="AA235" i="36"/>
  <c r="AA236" i="36"/>
  <c r="AA237" i="36"/>
  <c r="AA238" i="36"/>
  <c r="AA239" i="36"/>
  <c r="AA240" i="36"/>
  <c r="AA241" i="36"/>
  <c r="AA242" i="36"/>
  <c r="AA243" i="36"/>
  <c r="AA244" i="36"/>
  <c r="AA245" i="36"/>
  <c r="AA246" i="36"/>
  <c r="AA247" i="36"/>
  <c r="AA248" i="36"/>
  <c r="AA249" i="36"/>
  <c r="P58" i="24"/>
  <c r="AC554" i="36"/>
  <c r="AC555" i="36"/>
  <c r="AC556" i="36"/>
  <c r="AC557" i="36"/>
  <c r="AC558" i="36"/>
  <c r="AC559" i="36"/>
  <c r="AC560" i="36"/>
  <c r="AC561" i="36"/>
  <c r="AC562" i="36"/>
  <c r="AC563" i="36"/>
  <c r="AC564" i="36"/>
  <c r="AC565" i="36"/>
  <c r="AC566" i="36"/>
  <c r="AC567" i="36"/>
  <c r="AC568" i="36"/>
  <c r="AC569" i="36"/>
  <c r="AC570" i="36"/>
  <c r="AC571" i="36"/>
  <c r="AC572" i="36"/>
  <c r="P24" i="24"/>
  <c r="AA478" i="36"/>
  <c r="AA479" i="36"/>
  <c r="AA480" i="36"/>
  <c r="AA481" i="36"/>
  <c r="AA482" i="36"/>
  <c r="AA483" i="36"/>
  <c r="AA484" i="36"/>
  <c r="AA485" i="36"/>
  <c r="AA486" i="36"/>
  <c r="AA487" i="36"/>
  <c r="AA488" i="36"/>
  <c r="AA489" i="36"/>
  <c r="AA490" i="36"/>
  <c r="AA491" i="36"/>
  <c r="AA492" i="36"/>
  <c r="AA493" i="36"/>
  <c r="AA494" i="36"/>
  <c r="AA495" i="36"/>
  <c r="AA496" i="36"/>
  <c r="Q820" i="36"/>
  <c r="Q821" i="36"/>
  <c r="Q822" i="36"/>
  <c r="Q823" i="36"/>
  <c r="Q824" i="36"/>
  <c r="Q825" i="36"/>
  <c r="Q826" i="36"/>
  <c r="Q827" i="36"/>
  <c r="Q828" i="36"/>
  <c r="Q829" i="36"/>
  <c r="Q830" i="36"/>
  <c r="Q831" i="36"/>
  <c r="Q832" i="36"/>
  <c r="Q833" i="36"/>
  <c r="Q834" i="36"/>
  <c r="Q835" i="36"/>
  <c r="Q836" i="36"/>
  <c r="Q837" i="36"/>
  <c r="Q838" i="36"/>
  <c r="U535" i="36"/>
  <c r="U536" i="36"/>
  <c r="U537" i="36"/>
  <c r="U538" i="36"/>
  <c r="U539" i="36"/>
  <c r="U540" i="36"/>
  <c r="U541" i="36"/>
  <c r="U542" i="36"/>
  <c r="U543" i="36"/>
  <c r="U544" i="36"/>
  <c r="U545" i="36"/>
  <c r="U546" i="36"/>
  <c r="U547" i="36"/>
  <c r="U548" i="36"/>
  <c r="U549" i="36"/>
  <c r="U550" i="36"/>
  <c r="U551" i="36"/>
  <c r="U552" i="36"/>
  <c r="U553" i="36"/>
  <c r="C4" i="29"/>
  <c r="Q136" i="36"/>
  <c r="Q137" i="36"/>
  <c r="Q138" i="36"/>
  <c r="Q139" i="36"/>
  <c r="Q140" i="36"/>
  <c r="Q141" i="36"/>
  <c r="Q142" i="36"/>
  <c r="Q143" i="36"/>
  <c r="Q144" i="36"/>
  <c r="Q145" i="36"/>
  <c r="Q146" i="36"/>
  <c r="Q147" i="36"/>
  <c r="Q148" i="36"/>
  <c r="Q149" i="36"/>
  <c r="Q150" i="36"/>
  <c r="Q151" i="36"/>
  <c r="Q152" i="36"/>
  <c r="Q153" i="36"/>
  <c r="Q154" i="36"/>
  <c r="P96" i="29"/>
  <c r="AA421" i="36"/>
  <c r="AA422" i="36"/>
  <c r="AA423" i="36"/>
  <c r="AA424" i="36"/>
  <c r="AA425" i="36"/>
  <c r="AA426" i="36"/>
  <c r="AA427" i="36"/>
  <c r="AA428" i="36"/>
  <c r="AA429" i="36"/>
  <c r="AA430" i="36"/>
  <c r="AA431" i="36"/>
  <c r="AA432" i="36"/>
  <c r="AA433" i="36"/>
  <c r="AA434" i="36"/>
  <c r="AA435" i="36"/>
  <c r="AA436" i="36"/>
  <c r="AA437" i="36"/>
  <c r="AA438" i="36"/>
  <c r="AA439" i="36"/>
  <c r="M434" i="36"/>
  <c r="Y235" i="27"/>
  <c r="N434" i="36"/>
  <c r="Z235" i="27"/>
  <c r="Q611" i="36"/>
  <c r="Q612" i="36"/>
  <c r="Q613" i="36"/>
  <c r="Q614" i="36"/>
  <c r="Q615" i="36"/>
  <c r="Q616" i="36"/>
  <c r="Q617" i="36"/>
  <c r="Q618" i="36"/>
  <c r="Q619" i="36"/>
  <c r="Q620" i="36"/>
  <c r="Q621" i="36"/>
  <c r="Q622" i="36"/>
  <c r="Q623" i="36"/>
  <c r="Q624" i="36"/>
  <c r="Q625" i="36"/>
  <c r="Q626" i="36"/>
  <c r="Q627" i="36"/>
  <c r="Q628" i="36"/>
  <c r="Q629" i="36"/>
  <c r="P105" i="29"/>
  <c r="AB440" i="36"/>
  <c r="AB441" i="36"/>
  <c r="AB442" i="36"/>
  <c r="AB443" i="36"/>
  <c r="AB444" i="36"/>
  <c r="AB445" i="36"/>
  <c r="AB446" i="36"/>
  <c r="AB447" i="36"/>
  <c r="AB448" i="36"/>
  <c r="AB449" i="36"/>
  <c r="AB450" i="36"/>
  <c r="AB451" i="36"/>
  <c r="AB452" i="36"/>
  <c r="AB453" i="36"/>
  <c r="AB454" i="36"/>
  <c r="AB455" i="36"/>
  <c r="AB456" i="36"/>
  <c r="AB457" i="36"/>
  <c r="AB458" i="36"/>
  <c r="Q782" i="36"/>
  <c r="Q783" i="36"/>
  <c r="Q784" i="36"/>
  <c r="Q785" i="36"/>
  <c r="Q786" i="36"/>
  <c r="Q787" i="36"/>
  <c r="Q788" i="36"/>
  <c r="Q789" i="36"/>
  <c r="Q790" i="36"/>
  <c r="Q791" i="36"/>
  <c r="Q792" i="36"/>
  <c r="Q793" i="36"/>
  <c r="Q794" i="36"/>
  <c r="Q795" i="36"/>
  <c r="Q796" i="36"/>
  <c r="Q797" i="36"/>
  <c r="Q798" i="36"/>
  <c r="Q799" i="36"/>
  <c r="Q800" i="36"/>
  <c r="M593" i="36"/>
  <c r="Y171" i="22"/>
  <c r="N593" i="36"/>
  <c r="Z171" i="22"/>
  <c r="Y6" i="22"/>
  <c r="AN39" i="34"/>
  <c r="B4" i="12"/>
  <c r="P91" i="30"/>
  <c r="AD858" i="36"/>
  <c r="AD859" i="36"/>
  <c r="AD860" i="36"/>
  <c r="AD861" i="36"/>
  <c r="AD862" i="36"/>
  <c r="AD863" i="36"/>
  <c r="AD864" i="36"/>
  <c r="AD865" i="36"/>
  <c r="AD866" i="36"/>
  <c r="AD867" i="36"/>
  <c r="AD868" i="36"/>
  <c r="AD869" i="36"/>
  <c r="AD870" i="36"/>
  <c r="AD871" i="36"/>
  <c r="AD872" i="36"/>
  <c r="AD873" i="36"/>
  <c r="AD874" i="36"/>
  <c r="AD875" i="36"/>
  <c r="AD876" i="36"/>
  <c r="M508" i="36"/>
  <c r="Y74" i="22"/>
  <c r="N508" i="36"/>
  <c r="Q345" i="36"/>
  <c r="Q346" i="36"/>
  <c r="Q347" i="36"/>
  <c r="Q348" i="36"/>
  <c r="Q349" i="36"/>
  <c r="Q350" i="36"/>
  <c r="Q351" i="36"/>
  <c r="Q352" i="36"/>
  <c r="Q353" i="36"/>
  <c r="Q354" i="36"/>
  <c r="Q355" i="36"/>
  <c r="Q356" i="36"/>
  <c r="Q357" i="36"/>
  <c r="Q358" i="36"/>
  <c r="Q359" i="36"/>
  <c r="Q360" i="36"/>
  <c r="Q361" i="36"/>
  <c r="Q362" i="36"/>
  <c r="Q363" i="36"/>
  <c r="M403" i="36"/>
  <c r="Y211" i="27"/>
  <c r="N403" i="36"/>
  <c r="Z211" i="27"/>
  <c r="P3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M869" i="36"/>
  <c r="Z214" i="28"/>
  <c r="Y214" i="28"/>
  <c r="N869" i="36"/>
  <c r="P60" i="12"/>
  <c r="AE98" i="36"/>
  <c r="AE99" i="36"/>
  <c r="AE100" i="36"/>
  <c r="AE101" i="36"/>
  <c r="AE102" i="36"/>
  <c r="AE103" i="36"/>
  <c r="AE104" i="36"/>
  <c r="AE105" i="36"/>
  <c r="AE106" i="36"/>
  <c r="AE107" i="36"/>
  <c r="AE108" i="36"/>
  <c r="AE109" i="36"/>
  <c r="AE110" i="36"/>
  <c r="AE111" i="36"/>
  <c r="AE112" i="36"/>
  <c r="AE113" i="36"/>
  <c r="AE114" i="36"/>
  <c r="AE115" i="36"/>
  <c r="AE116" i="36"/>
  <c r="R345" i="36"/>
  <c r="R346" i="36"/>
  <c r="R347" i="36"/>
  <c r="R348" i="36"/>
  <c r="R349" i="36"/>
  <c r="R350" i="36"/>
  <c r="R351" i="36"/>
  <c r="R352" i="36"/>
  <c r="R353" i="36"/>
  <c r="R354" i="36"/>
  <c r="R355" i="36"/>
  <c r="R356" i="36"/>
  <c r="R357" i="36"/>
  <c r="R358" i="36"/>
  <c r="R359" i="36"/>
  <c r="R360" i="36"/>
  <c r="R361" i="36"/>
  <c r="R362" i="36"/>
  <c r="R363" i="36"/>
  <c r="R269" i="36"/>
  <c r="R270" i="36"/>
  <c r="R271" i="36"/>
  <c r="R272" i="36"/>
  <c r="R273" i="36"/>
  <c r="R274" i="36"/>
  <c r="R275" i="36"/>
  <c r="R276" i="36"/>
  <c r="R277" i="36"/>
  <c r="R278" i="36"/>
  <c r="R279" i="36"/>
  <c r="R280" i="36"/>
  <c r="R281" i="36"/>
  <c r="R282" i="36"/>
  <c r="R283" i="36"/>
  <c r="R284" i="36"/>
  <c r="R285" i="36"/>
  <c r="R286" i="36"/>
  <c r="R287" i="36"/>
  <c r="S440" i="36"/>
  <c r="S441" i="36"/>
  <c r="S442" i="36"/>
  <c r="S443" i="36"/>
  <c r="S444" i="36"/>
  <c r="S445" i="36"/>
  <c r="S446" i="36"/>
  <c r="S447" i="36"/>
  <c r="S448" i="36"/>
  <c r="S449" i="36"/>
  <c r="S450" i="36"/>
  <c r="S451" i="36"/>
  <c r="S452" i="36"/>
  <c r="S453" i="36"/>
  <c r="S454" i="36"/>
  <c r="S455" i="36"/>
  <c r="S456" i="36"/>
  <c r="S457" i="36"/>
  <c r="S458" i="36"/>
  <c r="AD231" i="22"/>
  <c r="P106" i="12"/>
  <c r="AC212" i="36"/>
  <c r="AC213" i="36"/>
  <c r="AC214" i="36"/>
  <c r="AC215" i="36"/>
  <c r="AC216" i="36"/>
  <c r="AC217" i="36"/>
  <c r="AC218" i="36"/>
  <c r="AC219" i="36"/>
  <c r="AC220" i="36"/>
  <c r="AC221" i="36"/>
  <c r="AC222" i="36"/>
  <c r="AC223" i="36"/>
  <c r="AC224" i="36"/>
  <c r="AC225" i="36"/>
  <c r="AC226" i="36"/>
  <c r="AC227" i="36"/>
  <c r="AC228" i="36"/>
  <c r="AC229" i="36"/>
  <c r="AC230" i="36"/>
  <c r="Q79" i="36"/>
  <c r="Q80" i="36"/>
  <c r="Q81" i="36"/>
  <c r="Q82" i="36"/>
  <c r="Q83" i="36"/>
  <c r="Q84" i="36"/>
  <c r="Q85" i="36"/>
  <c r="Q86" i="36"/>
  <c r="Q87" i="36"/>
  <c r="Q88" i="36"/>
  <c r="Q89" i="36"/>
  <c r="Q90" i="36"/>
  <c r="Q91" i="36"/>
  <c r="Q92" i="36"/>
  <c r="Q93" i="36"/>
  <c r="Q94" i="36"/>
  <c r="Q95" i="36"/>
  <c r="Q96" i="36"/>
  <c r="Q97" i="36"/>
  <c r="M320" i="36"/>
  <c r="Y115" i="27"/>
  <c r="N320" i="36"/>
  <c r="M149" i="36"/>
  <c r="Y175" i="5"/>
  <c r="N149" i="36"/>
  <c r="Z175" i="5"/>
  <c r="Q877" i="36"/>
  <c r="Q878" i="36"/>
  <c r="Q879" i="36"/>
  <c r="Q880" i="36"/>
  <c r="Q881" i="36"/>
  <c r="Q882" i="36"/>
  <c r="Q883" i="36"/>
  <c r="Q884" i="36"/>
  <c r="Q885" i="36"/>
  <c r="Q886" i="36"/>
  <c r="Q887" i="36"/>
  <c r="Q888" i="36"/>
  <c r="Q889" i="36"/>
  <c r="Q890" i="36"/>
  <c r="Q891" i="36"/>
  <c r="Q892" i="36"/>
  <c r="Q893" i="36"/>
  <c r="Q894" i="36"/>
  <c r="Q895" i="36"/>
  <c r="M356" i="36"/>
  <c r="N356" i="36"/>
  <c r="P99" i="12"/>
  <c r="AD193" i="36"/>
  <c r="AD194" i="36"/>
  <c r="AD195" i="36"/>
  <c r="AD196" i="36"/>
  <c r="AD197" i="36"/>
  <c r="AD198" i="36"/>
  <c r="AD199" i="36"/>
  <c r="AD200" i="36"/>
  <c r="AD201" i="36"/>
  <c r="AD202" i="36"/>
  <c r="AD203" i="36"/>
  <c r="AD204" i="36"/>
  <c r="AD205" i="36"/>
  <c r="AD206" i="36"/>
  <c r="AD207" i="36"/>
  <c r="AD208" i="36"/>
  <c r="AD209" i="36"/>
  <c r="AD210" i="36"/>
  <c r="AD211" i="36"/>
  <c r="Q858" i="36"/>
  <c r="Q859" i="36"/>
  <c r="Q860" i="36"/>
  <c r="Q861" i="36"/>
  <c r="Q862" i="36"/>
  <c r="Q863" i="36"/>
  <c r="Q864" i="36"/>
  <c r="Q865" i="36"/>
  <c r="Q866" i="36"/>
  <c r="Q867" i="36"/>
  <c r="Q868" i="36"/>
  <c r="Q869" i="36"/>
  <c r="Q870" i="36"/>
  <c r="Q871" i="36"/>
  <c r="Q872" i="36"/>
  <c r="Q873" i="36"/>
  <c r="Q874" i="36"/>
  <c r="Q875" i="36"/>
  <c r="Q876" i="36"/>
  <c r="AC70" i="28"/>
  <c r="AV40" i="34"/>
  <c r="M491" i="36"/>
  <c r="Y55" i="22"/>
  <c r="N491" i="36"/>
  <c r="Z55" i="22"/>
  <c r="M358" i="36"/>
  <c r="N358" i="36"/>
  <c r="U117" i="36"/>
  <c r="U118" i="36"/>
  <c r="U119" i="36"/>
  <c r="U120" i="36"/>
  <c r="U121" i="36"/>
  <c r="U122" i="36"/>
  <c r="U123" i="36"/>
  <c r="U124" i="36"/>
  <c r="U125" i="36"/>
  <c r="U126" i="36"/>
  <c r="U127" i="36"/>
  <c r="U128" i="36"/>
  <c r="U129" i="36"/>
  <c r="U130" i="36"/>
  <c r="U131" i="36"/>
  <c r="U132" i="36"/>
  <c r="U133" i="36"/>
  <c r="U134" i="36"/>
  <c r="U135" i="36"/>
  <c r="P41" i="29"/>
  <c r="AB288" i="36"/>
  <c r="AB289" i="36"/>
  <c r="AB290" i="36"/>
  <c r="AB291" i="36"/>
  <c r="AB292" i="36"/>
  <c r="AB293" i="36"/>
  <c r="AB294" i="36"/>
  <c r="AB295" i="36"/>
  <c r="AB296" i="36"/>
  <c r="AB297" i="36"/>
  <c r="AB298" i="36"/>
  <c r="AB299" i="36"/>
  <c r="AB300" i="36"/>
  <c r="AB301" i="36"/>
  <c r="AB302" i="36"/>
  <c r="AB303" i="36"/>
  <c r="AB304" i="36"/>
  <c r="AB305" i="36"/>
  <c r="AB306" i="36"/>
  <c r="Q326" i="36"/>
  <c r="Q327" i="36"/>
  <c r="Q328" i="36"/>
  <c r="Q329" i="36"/>
  <c r="Q330" i="36"/>
  <c r="Q331" i="36"/>
  <c r="Q332" i="36"/>
  <c r="Q333" i="36"/>
  <c r="Q334" i="36"/>
  <c r="Q335" i="36"/>
  <c r="Q336" i="36"/>
  <c r="Q337" i="36"/>
  <c r="Q338" i="36"/>
  <c r="Q339" i="36"/>
  <c r="Q340" i="36"/>
  <c r="Q341" i="36"/>
  <c r="Q342" i="36"/>
  <c r="Q343" i="36"/>
  <c r="Q344" i="36"/>
  <c r="Q516" i="36"/>
  <c r="Q517" i="36"/>
  <c r="Q518" i="36"/>
  <c r="Q519" i="36"/>
  <c r="Q520" i="36"/>
  <c r="Q521" i="36"/>
  <c r="Q522" i="36"/>
  <c r="Q523" i="36"/>
  <c r="Q524" i="36"/>
  <c r="Q525" i="36"/>
  <c r="Q526" i="36"/>
  <c r="Q527" i="36"/>
  <c r="Q528" i="36"/>
  <c r="Q529" i="36"/>
  <c r="Q530" i="36"/>
  <c r="Q531" i="36"/>
  <c r="Q532" i="36"/>
  <c r="Q533" i="36"/>
  <c r="Q534" i="36"/>
  <c r="S896" i="36"/>
  <c r="S897" i="36"/>
  <c r="S898" i="36"/>
  <c r="S899" i="36"/>
  <c r="S900" i="36"/>
  <c r="S901" i="36"/>
  <c r="S902" i="36"/>
  <c r="S903" i="36"/>
  <c r="S904" i="36"/>
  <c r="S905" i="36"/>
  <c r="S906" i="36"/>
  <c r="S907" i="36"/>
  <c r="S908" i="36"/>
  <c r="S909" i="36"/>
  <c r="S910" i="36"/>
  <c r="S911" i="36"/>
  <c r="S912" i="36"/>
  <c r="S913" i="36"/>
  <c r="S914" i="36"/>
  <c r="M795" i="36"/>
  <c r="Y135" i="28"/>
  <c r="N795" i="36"/>
  <c r="Z135" i="28"/>
  <c r="M586" i="36"/>
  <c r="Y155" i="22"/>
  <c r="N586" i="36"/>
  <c r="P51" i="24"/>
  <c r="AD535" i="36"/>
  <c r="AD536" i="36"/>
  <c r="AD537" i="36"/>
  <c r="AD538" i="36"/>
  <c r="AD539" i="36"/>
  <c r="AD540" i="36"/>
  <c r="AD541" i="36"/>
  <c r="AD542" i="36"/>
  <c r="AD543" i="36"/>
  <c r="AD544" i="36"/>
  <c r="AD545" i="36"/>
  <c r="AD546" i="36"/>
  <c r="AD547" i="36"/>
  <c r="AD548" i="36"/>
  <c r="AD549" i="36"/>
  <c r="AD550" i="36"/>
  <c r="AD551" i="36"/>
  <c r="AD552" i="36"/>
  <c r="AD553" i="36"/>
  <c r="B4" i="29"/>
  <c r="P231" i="36"/>
  <c r="P232" i="36"/>
  <c r="P233" i="36"/>
  <c r="P234" i="36"/>
  <c r="P235" i="36"/>
  <c r="P236" i="36"/>
  <c r="P237" i="36"/>
  <c r="P238" i="36"/>
  <c r="P239" i="36"/>
  <c r="P240" i="36"/>
  <c r="P241" i="36"/>
  <c r="P242" i="36"/>
  <c r="P243" i="36"/>
  <c r="P244" i="36"/>
  <c r="P245" i="36"/>
  <c r="P246" i="36"/>
  <c r="P247" i="36"/>
  <c r="P248" i="36"/>
  <c r="P249" i="36"/>
  <c r="AS256" i="28"/>
  <c r="AU253" i="28"/>
  <c r="AU256" i="28"/>
  <c r="AT253" i="28"/>
  <c r="AT256" i="28"/>
  <c r="AU94" i="22"/>
  <c r="AT94" i="22"/>
  <c r="AU54" i="28"/>
  <c r="AT54" i="28"/>
  <c r="N506" i="36"/>
  <c r="Y76" i="22"/>
  <c r="AS70" i="22"/>
  <c r="P88" i="24"/>
  <c r="AA630" i="36"/>
  <c r="AA631" i="36"/>
  <c r="AA632" i="36"/>
  <c r="AA633" i="36"/>
  <c r="AA634" i="36"/>
  <c r="AA635" i="36"/>
  <c r="AA636" i="36"/>
  <c r="AA637" i="36"/>
  <c r="AA638" i="36"/>
  <c r="AA639" i="36"/>
  <c r="AA640" i="36"/>
  <c r="AA641" i="36"/>
  <c r="AA642" i="36"/>
  <c r="AA643" i="36"/>
  <c r="AA644" i="36"/>
  <c r="AA645" i="36"/>
  <c r="AA646" i="36"/>
  <c r="AA647" i="36"/>
  <c r="AA648" i="36"/>
  <c r="AS253" i="5"/>
  <c r="Y116" i="27"/>
  <c r="N316" i="36"/>
  <c r="Y236" i="22"/>
  <c r="N658" i="36"/>
  <c r="V763" i="36"/>
  <c r="V764" i="36"/>
  <c r="V765" i="36"/>
  <c r="V766" i="36"/>
  <c r="V767" i="36"/>
  <c r="V768" i="36"/>
  <c r="V769" i="36"/>
  <c r="V770" i="36"/>
  <c r="V771" i="36"/>
  <c r="V772" i="36"/>
  <c r="V773" i="36"/>
  <c r="V774" i="36"/>
  <c r="V775" i="36"/>
  <c r="V776" i="36"/>
  <c r="V777" i="36"/>
  <c r="V778" i="36"/>
  <c r="V779" i="36"/>
  <c r="V780" i="36"/>
  <c r="V781" i="36"/>
  <c r="AR173" i="5"/>
  <c r="AS173" i="5"/>
  <c r="Y256" i="28"/>
  <c r="N905" i="36"/>
  <c r="R801" i="36"/>
  <c r="R802" i="36"/>
  <c r="R803" i="36"/>
  <c r="R804" i="36"/>
  <c r="R805" i="36"/>
  <c r="R806" i="36"/>
  <c r="R807" i="36"/>
  <c r="R808" i="36"/>
  <c r="R809" i="36"/>
  <c r="R810" i="36"/>
  <c r="R811" i="36"/>
  <c r="R812" i="36"/>
  <c r="R813" i="36"/>
  <c r="R814" i="36"/>
  <c r="R815" i="36"/>
  <c r="R816" i="36"/>
  <c r="R817" i="36"/>
  <c r="R818" i="36"/>
  <c r="R819" i="36"/>
  <c r="Y236" i="27"/>
  <c r="N430" i="36"/>
  <c r="Y113" i="28"/>
  <c r="N773" i="36"/>
  <c r="M773" i="36"/>
  <c r="Z113" i="28"/>
  <c r="Y6" i="27"/>
  <c r="V6" i="28"/>
  <c r="N688" i="36"/>
  <c r="M811" i="36"/>
  <c r="Y153" i="28"/>
  <c r="N811" i="36"/>
  <c r="Z153" i="28"/>
  <c r="S839" i="36"/>
  <c r="S840" i="36"/>
  <c r="S841" i="36"/>
  <c r="S842" i="36"/>
  <c r="S843" i="36"/>
  <c r="S844" i="36"/>
  <c r="S845" i="36"/>
  <c r="S846" i="36"/>
  <c r="S847" i="36"/>
  <c r="S848" i="36"/>
  <c r="S849" i="36"/>
  <c r="S850" i="36"/>
  <c r="S851" i="36"/>
  <c r="S852" i="36"/>
  <c r="S853" i="36"/>
  <c r="S854" i="36"/>
  <c r="S855" i="36"/>
  <c r="S856" i="36"/>
  <c r="S857" i="36"/>
  <c r="Y216" i="22"/>
  <c r="N639" i="36"/>
  <c r="AT254" i="22"/>
  <c r="AU254" i="22"/>
  <c r="AP34" i="22"/>
  <c r="AQ34" i="22"/>
  <c r="P52" i="30"/>
  <c r="AE763" i="36"/>
  <c r="AE764" i="36"/>
  <c r="AE765" i="36"/>
  <c r="AE766" i="36"/>
  <c r="AE767" i="36"/>
  <c r="AE768" i="36"/>
  <c r="AE769" i="36"/>
  <c r="AE770" i="36"/>
  <c r="AE771" i="36"/>
  <c r="AE772" i="36"/>
  <c r="AE773" i="36"/>
  <c r="AE774" i="36"/>
  <c r="AE775" i="36"/>
  <c r="AE776" i="36"/>
  <c r="AE777" i="36"/>
  <c r="AE778" i="36"/>
  <c r="AE779" i="36"/>
  <c r="AE780" i="36"/>
  <c r="AE781" i="36"/>
  <c r="Y33" i="22"/>
  <c r="Y34" i="22"/>
  <c r="Y35" i="22"/>
  <c r="Y36" i="22"/>
  <c r="Y56" i="22"/>
  <c r="Y94" i="22"/>
  <c r="Y96" i="22"/>
  <c r="Y116" i="22"/>
  <c r="Y156" i="22"/>
  <c r="V11" i="22"/>
  <c r="N468" i="36"/>
  <c r="V7" i="22"/>
  <c r="P64" i="30"/>
  <c r="AA801" i="36"/>
  <c r="AA802" i="36"/>
  <c r="AA803" i="36"/>
  <c r="AA804" i="36"/>
  <c r="AA805" i="36"/>
  <c r="AA806" i="36"/>
  <c r="AA807" i="36"/>
  <c r="AA808" i="36"/>
  <c r="AA809" i="36"/>
  <c r="AA810" i="36"/>
  <c r="AA811" i="36"/>
  <c r="AA812" i="36"/>
  <c r="AA813" i="36"/>
  <c r="AA814" i="36"/>
  <c r="AA815" i="36"/>
  <c r="AA816" i="36"/>
  <c r="AA817" i="36"/>
  <c r="AA818" i="36"/>
  <c r="AA819" i="36"/>
  <c r="U8" i="28"/>
  <c r="Y216" i="28"/>
  <c r="N867" i="36"/>
  <c r="R630" i="36"/>
  <c r="R631" i="36"/>
  <c r="R632" i="36"/>
  <c r="R633" i="36"/>
  <c r="R634" i="36"/>
  <c r="R635" i="36"/>
  <c r="R636" i="36"/>
  <c r="R637" i="36"/>
  <c r="R638" i="36"/>
  <c r="R639" i="36"/>
  <c r="R640" i="36"/>
  <c r="R641" i="36"/>
  <c r="R642" i="36"/>
  <c r="R643" i="36"/>
  <c r="R644" i="36"/>
  <c r="R645" i="36"/>
  <c r="R646" i="36"/>
  <c r="R647" i="36"/>
  <c r="R648" i="36"/>
  <c r="AP94" i="28"/>
  <c r="AQ94" i="28"/>
  <c r="AS94" i="28"/>
  <c r="AS90" i="5"/>
  <c r="AQ250" i="27"/>
  <c r="AR250" i="27"/>
  <c r="AS250" i="27"/>
  <c r="AK3" i="27"/>
  <c r="P81" i="30"/>
  <c r="AB839" i="36"/>
  <c r="AB840" i="36"/>
  <c r="AB841" i="36"/>
  <c r="AB842" i="36"/>
  <c r="AB843" i="36"/>
  <c r="AB844" i="36"/>
  <c r="AB845" i="36"/>
  <c r="AB846" i="36"/>
  <c r="AB847" i="36"/>
  <c r="AB848" i="36"/>
  <c r="AB849" i="36"/>
  <c r="AB850" i="36"/>
  <c r="AB851" i="36"/>
  <c r="AB852" i="36"/>
  <c r="AB853" i="36"/>
  <c r="AB854" i="36"/>
  <c r="AB855" i="36"/>
  <c r="AB856" i="36"/>
  <c r="AB857" i="36"/>
  <c r="Y196" i="28"/>
  <c r="N848" i="36"/>
  <c r="AS50" i="5"/>
  <c r="M469" i="36"/>
  <c r="T8" i="22"/>
  <c r="U8" i="22"/>
  <c r="Z33" i="22"/>
  <c r="Y156" i="28"/>
  <c r="N810" i="36"/>
  <c r="AQ190" i="27"/>
  <c r="AS190" i="27"/>
  <c r="AU94" i="27"/>
  <c r="AT94" i="27"/>
  <c r="AC31" i="22"/>
  <c r="T11" i="22"/>
  <c r="AQ170" i="22"/>
  <c r="AS170" i="22"/>
  <c r="Y136" i="27"/>
  <c r="N335" i="36"/>
  <c r="AS39" i="34"/>
  <c r="AK3" i="22"/>
  <c r="Y216" i="5"/>
  <c r="N183" i="36"/>
  <c r="Y256" i="27"/>
  <c r="N449" i="36"/>
  <c r="Z193" i="28"/>
  <c r="Y8" i="28"/>
  <c r="Y193" i="28"/>
  <c r="N849" i="36"/>
  <c r="M849" i="36"/>
  <c r="AT70" i="27"/>
  <c r="AU70" i="27"/>
  <c r="Y76" i="27"/>
  <c r="N278" i="36"/>
  <c r="Y196" i="22"/>
  <c r="N620" i="36"/>
  <c r="Y96" i="28"/>
  <c r="N753" i="36"/>
  <c r="N525" i="36"/>
  <c r="N527" i="36"/>
  <c r="M527" i="36"/>
  <c r="M678" i="36"/>
  <c r="Y253" i="22"/>
  <c r="N678" i="36"/>
  <c r="Z253" i="22"/>
  <c r="AS93" i="27"/>
  <c r="Y176" i="27"/>
  <c r="N373" i="36"/>
  <c r="Y256" i="22"/>
  <c r="N677" i="36"/>
  <c r="Z34" i="22"/>
  <c r="Z35" i="22"/>
  <c r="Z36" i="22"/>
  <c r="Z56" i="22"/>
  <c r="X11" i="22"/>
  <c r="X7" i="22"/>
  <c r="AK7" i="28"/>
  <c r="AU190" i="22"/>
  <c r="AT190" i="22"/>
  <c r="AU254" i="5"/>
  <c r="AT254" i="5"/>
  <c r="AU210" i="22"/>
  <c r="AT210" i="22"/>
  <c r="AU73" i="22"/>
  <c r="AU74" i="22"/>
  <c r="AU76" i="22"/>
  <c r="AT73" i="22"/>
  <c r="AT74" i="22"/>
  <c r="AT76" i="22"/>
  <c r="AS76" i="22"/>
  <c r="AL3" i="28"/>
  <c r="AT30" i="28"/>
  <c r="AU30" i="28"/>
  <c r="AU233" i="22"/>
  <c r="AU236" i="22"/>
  <c r="AT233" i="22"/>
  <c r="AT236" i="22"/>
  <c r="AS236" i="22"/>
  <c r="AT50" i="28"/>
  <c r="AU50" i="28"/>
  <c r="AS96" i="5"/>
  <c r="AU93" i="5"/>
  <c r="AU96" i="5"/>
  <c r="AT93" i="5"/>
  <c r="AT96" i="5"/>
  <c r="AT133" i="22"/>
  <c r="AT134" i="22"/>
  <c r="AT136" i="22"/>
  <c r="AS136" i="22"/>
  <c r="AU133" i="22"/>
  <c r="AU134" i="22"/>
  <c r="AU136" i="22"/>
  <c r="AU73" i="27"/>
  <c r="AU76" i="27"/>
  <c r="AT73" i="27"/>
  <c r="AT76" i="27"/>
  <c r="AS76" i="27"/>
  <c r="AT214" i="22"/>
  <c r="AU214" i="22"/>
  <c r="AU170" i="28"/>
  <c r="AT170" i="28"/>
  <c r="AM6" i="28"/>
  <c r="AL6" i="28"/>
  <c r="AL8" i="28"/>
  <c r="AS36" i="28"/>
  <c r="AU33" i="28"/>
  <c r="AT33" i="28"/>
  <c r="AU130" i="28"/>
  <c r="AT130" i="28"/>
  <c r="AT193" i="22"/>
  <c r="AT196" i="22"/>
  <c r="AS196" i="22"/>
  <c r="AU193" i="22"/>
  <c r="AU196" i="22"/>
  <c r="AU250" i="28"/>
  <c r="AT250" i="28"/>
  <c r="AP34" i="5"/>
  <c r="AQ34" i="5"/>
  <c r="AU154" i="22"/>
  <c r="AT154" i="22"/>
  <c r="T592" i="36"/>
  <c r="T593" i="36"/>
  <c r="T594" i="36"/>
  <c r="T595" i="36"/>
  <c r="T596" i="36"/>
  <c r="T597" i="36"/>
  <c r="T598" i="36"/>
  <c r="T599" i="36"/>
  <c r="T600" i="36"/>
  <c r="T601" i="36"/>
  <c r="T602" i="36"/>
  <c r="T603" i="36"/>
  <c r="T604" i="36"/>
  <c r="T605" i="36"/>
  <c r="T606" i="36"/>
  <c r="T607" i="36"/>
  <c r="T608" i="36"/>
  <c r="T609" i="36"/>
  <c r="T610" i="36"/>
  <c r="AE5" i="22"/>
  <c r="AC5" i="22"/>
  <c r="AS176" i="27"/>
  <c r="AU173" i="27"/>
  <c r="AU176" i="27"/>
  <c r="AT173" i="27"/>
  <c r="AT176" i="27"/>
  <c r="N544" i="36"/>
  <c r="X9" i="28"/>
  <c r="Y33" i="27"/>
  <c r="T8" i="27"/>
  <c r="M241" i="36"/>
  <c r="Z33" i="27"/>
  <c r="U8" i="27"/>
  <c r="AU230" i="27"/>
  <c r="AT230" i="27"/>
  <c r="AS236" i="27"/>
  <c r="AU233" i="27"/>
  <c r="AU236" i="27"/>
  <c r="AT233" i="27"/>
  <c r="AT236" i="27"/>
  <c r="AC6" i="28"/>
  <c r="AB6" i="28"/>
  <c r="AD31" i="28"/>
  <c r="AI3" i="27"/>
  <c r="AH3" i="27"/>
  <c r="AS30" i="27"/>
  <c r="AQ233" i="5"/>
  <c r="AS233" i="5"/>
  <c r="AT153" i="22"/>
  <c r="AT156" i="22"/>
  <c r="AS156" i="22"/>
  <c r="AU153" i="22"/>
  <c r="AU156" i="22"/>
  <c r="AS56" i="27"/>
  <c r="AT53" i="27"/>
  <c r="AT54" i="27"/>
  <c r="AT56" i="27"/>
  <c r="AU53" i="27"/>
  <c r="AU54" i="27"/>
  <c r="AU56" i="27"/>
  <c r="W8" i="28"/>
  <c r="W6" i="27"/>
  <c r="AK6" i="22"/>
  <c r="AJ6" i="22"/>
  <c r="AO39" i="34"/>
  <c r="R725" i="36"/>
  <c r="R726" i="36"/>
  <c r="R727" i="36"/>
  <c r="R728" i="36"/>
  <c r="R729" i="36"/>
  <c r="R730" i="36"/>
  <c r="R731" i="36"/>
  <c r="R732" i="36"/>
  <c r="R733" i="36"/>
  <c r="R734" i="36"/>
  <c r="R735" i="36"/>
  <c r="R736" i="36"/>
  <c r="R737" i="36"/>
  <c r="R738" i="36"/>
  <c r="R739" i="36"/>
  <c r="R740" i="36"/>
  <c r="R741" i="36"/>
  <c r="R742" i="36"/>
  <c r="R743" i="36"/>
  <c r="AQ90" i="28"/>
  <c r="AU93" i="22"/>
  <c r="AU96" i="22"/>
  <c r="AS96" i="22"/>
  <c r="AT93" i="22"/>
  <c r="AT96" i="22"/>
  <c r="AT173" i="28"/>
  <c r="AT176" i="28"/>
  <c r="AU173" i="28"/>
  <c r="AU176" i="28"/>
  <c r="AS176" i="28"/>
  <c r="AT110" i="5"/>
  <c r="AU110" i="5"/>
  <c r="AS130" i="22"/>
  <c r="AS90" i="27"/>
  <c r="AU154" i="28"/>
  <c r="AT154" i="28"/>
  <c r="N582" i="36"/>
  <c r="AU194" i="5"/>
  <c r="AT194" i="5"/>
  <c r="AS254" i="28"/>
  <c r="AT73" i="5"/>
  <c r="AS74" i="5"/>
  <c r="AT74" i="5"/>
  <c r="AT76" i="5"/>
  <c r="AS76" i="5"/>
  <c r="AU73" i="5"/>
  <c r="AU74" i="5"/>
  <c r="AU76" i="5"/>
  <c r="AU234" i="28"/>
  <c r="AT234" i="28"/>
  <c r="Y116" i="28"/>
  <c r="N772" i="36"/>
  <c r="AT114" i="28"/>
  <c r="AU114" i="28"/>
  <c r="AT133" i="28"/>
  <c r="AT136" i="28"/>
  <c r="AS136" i="28"/>
  <c r="AU133" i="28"/>
  <c r="AU136" i="28"/>
  <c r="AS50" i="22"/>
  <c r="AS110" i="22"/>
  <c r="AL3" i="22"/>
  <c r="AU30" i="22"/>
  <c r="AT30" i="22"/>
  <c r="AT54" i="22"/>
  <c r="AU54" i="22"/>
  <c r="AU210" i="5"/>
  <c r="AT210" i="5"/>
  <c r="AT234" i="22"/>
  <c r="AU234" i="22"/>
  <c r="X7" i="27"/>
  <c r="Z34" i="27"/>
  <c r="Z35" i="27"/>
  <c r="Z36" i="27"/>
  <c r="Y7" i="27"/>
  <c r="AS153" i="5"/>
  <c r="N487" i="36"/>
  <c r="W7" i="22"/>
  <c r="AR150" i="5"/>
  <c r="AS150" i="5"/>
  <c r="AT193" i="5"/>
  <c r="AT196" i="5"/>
  <c r="AS196" i="5"/>
  <c r="AU193" i="5"/>
  <c r="AU196" i="5"/>
  <c r="P32" i="30"/>
  <c r="AA725" i="36"/>
  <c r="AA726" i="36"/>
  <c r="AA727" i="36"/>
  <c r="AA728" i="36"/>
  <c r="AA729" i="36"/>
  <c r="AA730" i="36"/>
  <c r="AA731" i="36"/>
  <c r="AA732" i="36"/>
  <c r="AA733" i="36"/>
  <c r="AA734" i="36"/>
  <c r="AA735" i="36"/>
  <c r="AA736" i="36"/>
  <c r="AA737" i="36"/>
  <c r="AA738" i="36"/>
  <c r="AA739" i="36"/>
  <c r="AA740" i="36"/>
  <c r="AA741" i="36"/>
  <c r="AA742" i="36"/>
  <c r="AA743" i="36"/>
  <c r="AU190" i="28"/>
  <c r="AT190" i="28"/>
  <c r="AU234" i="27"/>
  <c r="AT234" i="27"/>
  <c r="AI6" i="22"/>
  <c r="Y5" i="5"/>
  <c r="AC5" i="5"/>
  <c r="Y33" i="5"/>
  <c r="Z33" i="5"/>
  <c r="X8" i="5"/>
  <c r="M13" i="36"/>
  <c r="T8" i="5"/>
  <c r="AU234" i="5"/>
  <c r="AT234" i="5"/>
  <c r="P74" i="24"/>
  <c r="AC592" i="36"/>
  <c r="AC593" i="36"/>
  <c r="AC594" i="36"/>
  <c r="AC595" i="36"/>
  <c r="AC596" i="36"/>
  <c r="AC597" i="36"/>
  <c r="AC598" i="36"/>
  <c r="AC599" i="36"/>
  <c r="AC600" i="36"/>
  <c r="AC601" i="36"/>
  <c r="AC602" i="36"/>
  <c r="AC603" i="36"/>
  <c r="AC604" i="36"/>
  <c r="AC605" i="36"/>
  <c r="AC606" i="36"/>
  <c r="AC607" i="36"/>
  <c r="AC608" i="36"/>
  <c r="AC609" i="36"/>
  <c r="AC610" i="36"/>
  <c r="AJ6" i="28"/>
  <c r="AK6" i="28"/>
  <c r="AB5" i="5"/>
  <c r="AD30" i="5"/>
  <c r="AI6" i="5"/>
  <c r="AH6" i="5"/>
  <c r="AS33" i="5"/>
  <c r="AS34" i="28"/>
  <c r="AH7" i="28"/>
  <c r="AI7" i="28"/>
  <c r="AT213" i="22"/>
  <c r="AT216" i="22"/>
  <c r="AS216" i="22"/>
  <c r="AU213" i="22"/>
  <c r="AU216" i="22"/>
  <c r="AL6" i="27"/>
  <c r="AL8" i="27"/>
  <c r="AM6" i="27"/>
  <c r="AS34" i="27"/>
  <c r="AS36" i="27"/>
  <c r="AU33" i="27"/>
  <c r="AT33" i="27"/>
  <c r="AU153" i="28"/>
  <c r="AU156" i="28"/>
  <c r="AS156" i="28"/>
  <c r="AT153" i="28"/>
  <c r="AT156" i="28"/>
  <c r="AT174" i="22"/>
  <c r="AU174" i="22"/>
  <c r="AU154" i="5"/>
  <c r="AT154" i="5"/>
  <c r="W6" i="28"/>
  <c r="AD30" i="27"/>
  <c r="AD5" i="27"/>
  <c r="AB5" i="27"/>
  <c r="AS196" i="27"/>
  <c r="AU193" i="27"/>
  <c r="AU196" i="27"/>
  <c r="AT193" i="27"/>
  <c r="AT196" i="27"/>
  <c r="X10" i="28"/>
  <c r="U11" i="27"/>
  <c r="T11" i="27"/>
  <c r="AC31" i="27"/>
  <c r="V7" i="27"/>
  <c r="N240" i="36"/>
  <c r="Y34" i="27"/>
  <c r="Y35" i="27"/>
  <c r="Y36" i="27"/>
  <c r="W7" i="27"/>
  <c r="AI7" i="22"/>
  <c r="AK7" i="27"/>
  <c r="AS70" i="5"/>
  <c r="AS130" i="5"/>
  <c r="AL3" i="5"/>
  <c r="AU30" i="5"/>
  <c r="AT30" i="5"/>
  <c r="Y11" i="22"/>
  <c r="Y7" i="22"/>
  <c r="AU110" i="28"/>
  <c r="AT110" i="28"/>
  <c r="AJ3" i="28"/>
  <c r="AK3" i="28"/>
  <c r="M717" i="36"/>
  <c r="Z54" i="28"/>
  <c r="Y54" i="28"/>
  <c r="N717" i="36"/>
  <c r="AR194" i="22"/>
  <c r="AK7" i="22"/>
  <c r="AT233" i="28"/>
  <c r="AT236" i="28"/>
  <c r="AU233" i="28"/>
  <c r="AU236" i="28"/>
  <c r="AS236" i="28"/>
  <c r="AU114" i="27"/>
  <c r="AT114" i="27"/>
  <c r="AS33" i="22"/>
  <c r="AN25" i="34"/>
  <c r="X36" i="5"/>
  <c r="AT194" i="28"/>
  <c r="AU194" i="28"/>
  <c r="AU74" i="28"/>
  <c r="AT74" i="28"/>
  <c r="AT173" i="5"/>
  <c r="AT176" i="5"/>
  <c r="AS176" i="5"/>
  <c r="AU173" i="5"/>
  <c r="AU176" i="5"/>
  <c r="AW26" i="34"/>
  <c r="W6" i="22"/>
  <c r="AQ250" i="5"/>
  <c r="AR250" i="5"/>
  <c r="AU50" i="27"/>
  <c r="AT50" i="27"/>
  <c r="AU113" i="5"/>
  <c r="AU116" i="5"/>
  <c r="AT113" i="5"/>
  <c r="AT116" i="5"/>
  <c r="AS116" i="5"/>
  <c r="V9" i="28"/>
  <c r="N698" i="36"/>
  <c r="AS56" i="22"/>
  <c r="AU53" i="22"/>
  <c r="AU56" i="22"/>
  <c r="AT53" i="22"/>
  <c r="AT56" i="22"/>
  <c r="AI7" i="27"/>
  <c r="AH7" i="27"/>
  <c r="AT113" i="27"/>
  <c r="AT116" i="27"/>
  <c r="AS116" i="27"/>
  <c r="AU113" i="27"/>
  <c r="AU116" i="27"/>
  <c r="AU90" i="22"/>
  <c r="AT90" i="22"/>
  <c r="W7" i="28"/>
  <c r="N700" i="36"/>
  <c r="V10" i="28"/>
  <c r="AT210" i="27"/>
  <c r="AU210" i="27"/>
  <c r="U11" i="22"/>
  <c r="AC51" i="22"/>
  <c r="AC5" i="28"/>
  <c r="AB5" i="28"/>
  <c r="AD30" i="28"/>
  <c r="Z55" i="28"/>
  <c r="M719" i="36"/>
  <c r="Y55" i="28"/>
  <c r="N719" i="36"/>
  <c r="Y76" i="28"/>
  <c r="W11" i="28"/>
  <c r="N734" i="36"/>
  <c r="AU250" i="22"/>
  <c r="AT250" i="22"/>
  <c r="AU190" i="5"/>
  <c r="AT190" i="5"/>
  <c r="AS174" i="28"/>
  <c r="AI6" i="28"/>
  <c r="S649" i="36"/>
  <c r="S650" i="36"/>
  <c r="S651" i="36"/>
  <c r="S652" i="36"/>
  <c r="S653" i="36"/>
  <c r="S654" i="36"/>
  <c r="S655" i="36"/>
  <c r="S656" i="36"/>
  <c r="S657" i="36"/>
  <c r="S658" i="36"/>
  <c r="S659" i="36"/>
  <c r="S660" i="36"/>
  <c r="S661" i="36"/>
  <c r="S662" i="36"/>
  <c r="S663" i="36"/>
  <c r="S664" i="36"/>
  <c r="S665" i="36"/>
  <c r="S666" i="36"/>
  <c r="S667" i="36"/>
  <c r="S668" i="36"/>
  <c r="S669" i="36"/>
  <c r="S670" i="36"/>
  <c r="S671" i="36"/>
  <c r="S672" i="36"/>
  <c r="S673" i="36"/>
  <c r="S674" i="36"/>
  <c r="S675" i="36"/>
  <c r="S676" i="36"/>
  <c r="S677" i="36"/>
  <c r="S678" i="36"/>
  <c r="S679" i="36"/>
  <c r="S680" i="36"/>
  <c r="S681" i="36"/>
  <c r="S682" i="36"/>
  <c r="S683" i="36"/>
  <c r="S684" i="36"/>
  <c r="S685" i="36"/>
  <c r="S686" i="36"/>
  <c r="T573" i="36"/>
  <c r="T574" i="36"/>
  <c r="T575" i="36"/>
  <c r="T576" i="36"/>
  <c r="T577" i="36"/>
  <c r="T578" i="36"/>
  <c r="T579" i="36"/>
  <c r="T580" i="36"/>
  <c r="T581" i="36"/>
  <c r="T582" i="36"/>
  <c r="T583" i="36"/>
  <c r="T584" i="36"/>
  <c r="T585" i="36"/>
  <c r="T586" i="36"/>
  <c r="T587" i="36"/>
  <c r="T588" i="36"/>
  <c r="T589" i="36"/>
  <c r="T590" i="36"/>
  <c r="T591" i="36"/>
  <c r="P97" i="24"/>
  <c r="AB649" i="36"/>
  <c r="AB650" i="36"/>
  <c r="AB651" i="36"/>
  <c r="AB652" i="36"/>
  <c r="AB653" i="36"/>
  <c r="AB654" i="36"/>
  <c r="AB655" i="36"/>
  <c r="AB656" i="36"/>
  <c r="AB657" i="36"/>
  <c r="AB658" i="36"/>
  <c r="AB659" i="36"/>
  <c r="AB660" i="36"/>
  <c r="AB661" i="36"/>
  <c r="AB662" i="36"/>
  <c r="AB663" i="36"/>
  <c r="AB664" i="36"/>
  <c r="AB665" i="36"/>
  <c r="AB666" i="36"/>
  <c r="AB667" i="36"/>
  <c r="P66" i="24"/>
  <c r="AC573" i="36"/>
  <c r="AC574" i="36"/>
  <c r="AC575" i="36"/>
  <c r="AC576" i="36"/>
  <c r="AC577" i="36"/>
  <c r="AC578" i="36"/>
  <c r="AC579" i="36"/>
  <c r="AC580" i="36"/>
  <c r="AC581" i="36"/>
  <c r="AC582" i="36"/>
  <c r="AC583" i="36"/>
  <c r="AC584" i="36"/>
  <c r="AC585" i="36"/>
  <c r="AC586" i="36"/>
  <c r="AC587" i="36"/>
  <c r="AC588" i="36"/>
  <c r="AC589" i="36"/>
  <c r="AC590" i="36"/>
  <c r="AC591" i="36"/>
  <c r="S497" i="36"/>
  <c r="S498" i="36"/>
  <c r="S499" i="36"/>
  <c r="S500" i="36"/>
  <c r="S501" i="36"/>
  <c r="S502" i="36"/>
  <c r="S503" i="36"/>
  <c r="S504" i="36"/>
  <c r="S505" i="36"/>
  <c r="S506" i="36"/>
  <c r="S507" i="36"/>
  <c r="S508" i="36"/>
  <c r="S509" i="36"/>
  <c r="S510" i="36"/>
  <c r="S511" i="36"/>
  <c r="S512" i="36"/>
  <c r="S513" i="36"/>
  <c r="S514" i="36"/>
  <c r="S515" i="36"/>
  <c r="P105" i="24"/>
  <c r="AB668" i="36"/>
  <c r="AB669" i="36"/>
  <c r="AB670" i="36"/>
  <c r="AB671" i="36"/>
  <c r="AB672" i="36"/>
  <c r="AB673" i="36"/>
  <c r="AB674" i="36"/>
  <c r="AB675" i="36"/>
  <c r="AB676" i="36"/>
  <c r="AB677" i="36"/>
  <c r="AB678" i="36"/>
  <c r="AB679" i="36"/>
  <c r="AB680" i="36"/>
  <c r="AB681" i="36"/>
  <c r="AB682" i="36"/>
  <c r="AB683" i="36"/>
  <c r="AB684" i="36"/>
  <c r="AB685" i="36"/>
  <c r="AB686" i="36"/>
  <c r="P33" i="24"/>
  <c r="AB497" i="36"/>
  <c r="AB498" i="36"/>
  <c r="AB499" i="36"/>
  <c r="AB500" i="36"/>
  <c r="AB501" i="36"/>
  <c r="AB502" i="36"/>
  <c r="AB503" i="36"/>
  <c r="AB504" i="36"/>
  <c r="AB505" i="36"/>
  <c r="AB506" i="36"/>
  <c r="AB507" i="36"/>
  <c r="AB508" i="36"/>
  <c r="AB509" i="36"/>
  <c r="AB510" i="36"/>
  <c r="AB511" i="36"/>
  <c r="AB512" i="36"/>
  <c r="AB513" i="36"/>
  <c r="AB514" i="36"/>
  <c r="AB515" i="36"/>
  <c r="AS25" i="34"/>
  <c r="X56" i="5"/>
  <c r="AC51" i="5"/>
  <c r="AD51" i="5"/>
  <c r="AC31" i="5"/>
  <c r="T11" i="5"/>
  <c r="Y34" i="5"/>
  <c r="Y35" i="5"/>
  <c r="Y36" i="5"/>
  <c r="Y76" i="5"/>
  <c r="Y55" i="5"/>
  <c r="Y56" i="5"/>
  <c r="V11" i="5"/>
  <c r="Y116" i="5"/>
  <c r="N88" i="36"/>
  <c r="Y236" i="5"/>
  <c r="N202" i="36"/>
  <c r="A191" i="5"/>
  <c r="A71" i="29"/>
  <c r="A71" i="12"/>
  <c r="A71" i="30"/>
  <c r="BG12" i="34"/>
  <c r="AO12" i="34"/>
  <c r="AM12" i="34"/>
  <c r="AW40" i="34"/>
  <c r="Y156" i="5"/>
  <c r="N126" i="36"/>
  <c r="Y196" i="5"/>
  <c r="N164" i="36"/>
  <c r="Y6" i="5"/>
  <c r="M16" i="36"/>
  <c r="T10" i="5"/>
  <c r="AT40" i="34"/>
  <c r="Z35" i="5"/>
  <c r="X10" i="5"/>
  <c r="Z235" i="5"/>
  <c r="M206" i="36"/>
  <c r="Y235" i="5"/>
  <c r="N206" i="36"/>
  <c r="AN12" i="34"/>
  <c r="AD71" i="5"/>
  <c r="N32" i="36"/>
  <c r="W8" i="5"/>
  <c r="W6" i="5"/>
  <c r="S22" i="36"/>
  <c r="S23" i="36"/>
  <c r="S24" i="36"/>
  <c r="S25" i="36"/>
  <c r="S26" i="36"/>
  <c r="S27" i="36"/>
  <c r="S28" i="36"/>
  <c r="S29" i="36"/>
  <c r="S30" i="36"/>
  <c r="S31" i="36"/>
  <c r="S32" i="36"/>
  <c r="S33" i="36"/>
  <c r="S34" i="36"/>
  <c r="S35" i="36"/>
  <c r="S36" i="36"/>
  <c r="S37" i="36"/>
  <c r="S38" i="36"/>
  <c r="S39" i="36"/>
  <c r="S40" i="36"/>
  <c r="P16" i="12"/>
  <c r="AA3" i="36"/>
  <c r="AA4" i="36"/>
  <c r="AA5" i="36"/>
  <c r="AA6" i="36"/>
  <c r="AA7" i="36"/>
  <c r="AA8" i="36"/>
  <c r="AA9" i="36"/>
  <c r="AA10" i="36"/>
  <c r="AA11" i="36"/>
  <c r="AA12" i="36"/>
  <c r="AA13" i="36"/>
  <c r="AA14" i="36"/>
  <c r="AA15" i="36"/>
  <c r="AA16" i="36"/>
  <c r="AA17" i="36"/>
  <c r="AA18" i="36"/>
  <c r="AA19" i="36"/>
  <c r="AA20" i="36"/>
  <c r="AA21" i="36"/>
  <c r="Y7" i="5"/>
  <c r="N50" i="36"/>
  <c r="W7" i="5"/>
  <c r="Y8" i="5"/>
  <c r="P25" i="12"/>
  <c r="AB22" i="36"/>
  <c r="AB23" i="36"/>
  <c r="AB24" i="36"/>
  <c r="AB25" i="36"/>
  <c r="AB26" i="36"/>
  <c r="AB27" i="36"/>
  <c r="AB28" i="36"/>
  <c r="AB29" i="36"/>
  <c r="AB30" i="36"/>
  <c r="AB31" i="36"/>
  <c r="AB32" i="36"/>
  <c r="AB33" i="36"/>
  <c r="AB34" i="36"/>
  <c r="AB35" i="36"/>
  <c r="AB36" i="36"/>
  <c r="AB37" i="36"/>
  <c r="AB38" i="36"/>
  <c r="AB39" i="36"/>
  <c r="AB40" i="36"/>
  <c r="W5" i="5"/>
  <c r="M35" i="36"/>
  <c r="P50" i="12"/>
  <c r="AC79" i="36"/>
  <c r="AC80" i="36"/>
  <c r="AC81" i="36"/>
  <c r="AC82" i="36"/>
  <c r="AC83" i="36"/>
  <c r="AC84" i="36"/>
  <c r="AC85" i="36"/>
  <c r="AC86" i="36"/>
  <c r="AC87" i="36"/>
  <c r="AC88" i="36"/>
  <c r="AC89" i="36"/>
  <c r="AC90" i="36"/>
  <c r="AC91" i="36"/>
  <c r="AC92" i="36"/>
  <c r="AC93" i="36"/>
  <c r="AC94" i="36"/>
  <c r="AC95" i="36"/>
  <c r="AC96" i="36"/>
  <c r="AC97" i="36"/>
  <c r="S383" i="36"/>
  <c r="S384" i="36"/>
  <c r="S385" i="36"/>
  <c r="S386" i="36"/>
  <c r="S387" i="36"/>
  <c r="S388" i="36"/>
  <c r="S389" i="36"/>
  <c r="S390" i="36"/>
  <c r="S391" i="36"/>
  <c r="S392" i="36"/>
  <c r="S393" i="36"/>
  <c r="S394" i="36"/>
  <c r="S395" i="36"/>
  <c r="S396" i="36"/>
  <c r="S397" i="36"/>
  <c r="S398" i="36"/>
  <c r="S399" i="36"/>
  <c r="S400" i="36"/>
  <c r="S401" i="36"/>
  <c r="T288" i="36"/>
  <c r="T289" i="36"/>
  <c r="T290" i="36"/>
  <c r="T291" i="36"/>
  <c r="T292" i="36"/>
  <c r="T293" i="36"/>
  <c r="T294" i="36"/>
  <c r="T295" i="36"/>
  <c r="T296" i="36"/>
  <c r="T297" i="36"/>
  <c r="T298" i="36"/>
  <c r="T299" i="36"/>
  <c r="T300" i="36"/>
  <c r="T301" i="36"/>
  <c r="T302" i="36"/>
  <c r="T303" i="36"/>
  <c r="T304" i="36"/>
  <c r="T305" i="36"/>
  <c r="T306" i="36"/>
  <c r="P106" i="29"/>
  <c r="AC440" i="36"/>
  <c r="AC441" i="36"/>
  <c r="AC442" i="36"/>
  <c r="AC443" i="36"/>
  <c r="AC444" i="36"/>
  <c r="AC445" i="36"/>
  <c r="AC446" i="36"/>
  <c r="AC447" i="36"/>
  <c r="AC448" i="36"/>
  <c r="AC449" i="36"/>
  <c r="AC450" i="36"/>
  <c r="AC451" i="36"/>
  <c r="AC452" i="36"/>
  <c r="AC453" i="36"/>
  <c r="AC454" i="36"/>
  <c r="AC455" i="36"/>
  <c r="AC456" i="36"/>
  <c r="AC457" i="36"/>
  <c r="AC458" i="36"/>
  <c r="R706" i="36"/>
  <c r="R707" i="36"/>
  <c r="R708" i="36"/>
  <c r="R709" i="36"/>
  <c r="R710" i="36"/>
  <c r="R711" i="36"/>
  <c r="R712" i="36"/>
  <c r="R713" i="36"/>
  <c r="R714" i="36"/>
  <c r="R715" i="36"/>
  <c r="R716" i="36"/>
  <c r="R717" i="36"/>
  <c r="R718" i="36"/>
  <c r="R719" i="36"/>
  <c r="R720" i="36"/>
  <c r="R721" i="36"/>
  <c r="R722" i="36"/>
  <c r="R723" i="36"/>
  <c r="R724" i="36"/>
  <c r="S345" i="36"/>
  <c r="S346" i="36"/>
  <c r="S347" i="36"/>
  <c r="S348" i="36"/>
  <c r="S349" i="36"/>
  <c r="S350" i="36"/>
  <c r="S351" i="36"/>
  <c r="S352" i="36"/>
  <c r="S353" i="36"/>
  <c r="S354" i="36"/>
  <c r="S355" i="36"/>
  <c r="S356" i="36"/>
  <c r="S357" i="36"/>
  <c r="S358" i="36"/>
  <c r="S359" i="36"/>
  <c r="S360" i="36"/>
  <c r="S361" i="36"/>
  <c r="S362" i="36"/>
  <c r="S363" i="36"/>
  <c r="P459" i="36"/>
  <c r="P460" i="36"/>
  <c r="P461" i="36"/>
  <c r="P462" i="36"/>
  <c r="P463" i="36"/>
  <c r="P464" i="36"/>
  <c r="P465" i="36"/>
  <c r="P466" i="36"/>
  <c r="P467" i="36"/>
  <c r="P468" i="36"/>
  <c r="P469" i="36"/>
  <c r="P470" i="36"/>
  <c r="P471" i="36"/>
  <c r="P472" i="36"/>
  <c r="P473" i="36"/>
  <c r="P474" i="36"/>
  <c r="P475" i="36"/>
  <c r="P476" i="36"/>
  <c r="P477" i="36"/>
  <c r="P56" i="29"/>
  <c r="AA326" i="36"/>
  <c r="AA327" i="36"/>
  <c r="AA328" i="36"/>
  <c r="AA329" i="36"/>
  <c r="AA330" i="36"/>
  <c r="AA331" i="36"/>
  <c r="AA332" i="36"/>
  <c r="AA333" i="36"/>
  <c r="AA334" i="36"/>
  <c r="AA335" i="36"/>
  <c r="AA336" i="36"/>
  <c r="AA337" i="36"/>
  <c r="AA338" i="36"/>
  <c r="AA339" i="36"/>
  <c r="AA340" i="36"/>
  <c r="AA341" i="36"/>
  <c r="AA342" i="36"/>
  <c r="AA343" i="36"/>
  <c r="AA344" i="36"/>
  <c r="P68" i="12"/>
  <c r="AE117" i="36"/>
  <c r="AE118" i="36"/>
  <c r="AE119" i="36"/>
  <c r="AE120" i="36"/>
  <c r="AE121" i="36"/>
  <c r="AE122" i="36"/>
  <c r="AE123" i="36"/>
  <c r="AE124" i="36"/>
  <c r="AE125" i="36"/>
  <c r="AE126" i="36"/>
  <c r="AE127" i="36"/>
  <c r="AE128" i="36"/>
  <c r="AE129" i="36"/>
  <c r="AE130" i="36"/>
  <c r="AE131" i="36"/>
  <c r="AE132" i="36"/>
  <c r="AE133" i="36"/>
  <c r="AE134" i="36"/>
  <c r="AE135" i="36"/>
  <c r="P687" i="36"/>
  <c r="P688" i="36"/>
  <c r="P689" i="36"/>
  <c r="P690" i="36"/>
  <c r="P691" i="36"/>
  <c r="P692" i="36"/>
  <c r="P693" i="36"/>
  <c r="P694" i="36"/>
  <c r="P695" i="36"/>
  <c r="P696" i="36"/>
  <c r="P697" i="36"/>
  <c r="P698" i="36"/>
  <c r="P699" i="36"/>
  <c r="P700" i="36"/>
  <c r="P701" i="36"/>
  <c r="P702" i="36"/>
  <c r="P703" i="36"/>
  <c r="P704" i="36"/>
  <c r="P705" i="36"/>
  <c r="S155" i="36"/>
  <c r="S156" i="36"/>
  <c r="S157" i="36"/>
  <c r="S158" i="36"/>
  <c r="S159" i="36"/>
  <c r="S160" i="36"/>
  <c r="S161" i="36"/>
  <c r="S162" i="36"/>
  <c r="S163" i="36"/>
  <c r="S164" i="36"/>
  <c r="S165" i="36"/>
  <c r="S166" i="36"/>
  <c r="S167" i="36"/>
  <c r="S168" i="36"/>
  <c r="S169" i="36"/>
  <c r="S170" i="36"/>
  <c r="S171" i="36"/>
  <c r="S172" i="36"/>
  <c r="S173" i="36"/>
  <c r="AD71" i="28"/>
  <c r="H484" i="36"/>
  <c r="H503" i="36"/>
  <c r="H522" i="36"/>
  <c r="H541" i="36"/>
  <c r="H560" i="36"/>
  <c r="H579" i="36"/>
  <c r="H598" i="36"/>
  <c r="H617" i="36"/>
  <c r="H636" i="36"/>
  <c r="H655" i="36"/>
  <c r="H674" i="36"/>
  <c r="H466" i="36"/>
  <c r="R782" i="36"/>
  <c r="R783" i="36"/>
  <c r="R784" i="36"/>
  <c r="R785" i="36"/>
  <c r="R786" i="36"/>
  <c r="R787" i="36"/>
  <c r="R788" i="36"/>
  <c r="R789" i="36"/>
  <c r="R790" i="36"/>
  <c r="R791" i="36"/>
  <c r="R792" i="36"/>
  <c r="R793" i="36"/>
  <c r="R794" i="36"/>
  <c r="R795" i="36"/>
  <c r="R796" i="36"/>
  <c r="R797" i="36"/>
  <c r="R798" i="36"/>
  <c r="R799" i="36"/>
  <c r="R800" i="36"/>
  <c r="R611" i="36"/>
  <c r="R612" i="36"/>
  <c r="R613" i="36"/>
  <c r="R614" i="36"/>
  <c r="R615" i="36"/>
  <c r="R616" i="36"/>
  <c r="R617" i="36"/>
  <c r="R618" i="36"/>
  <c r="R619" i="36"/>
  <c r="R620" i="36"/>
  <c r="R621" i="36"/>
  <c r="R622" i="36"/>
  <c r="R623" i="36"/>
  <c r="R624" i="36"/>
  <c r="R625" i="36"/>
  <c r="R626" i="36"/>
  <c r="R627" i="36"/>
  <c r="R628" i="36"/>
  <c r="R629" i="36"/>
  <c r="R250" i="36"/>
  <c r="R251" i="36"/>
  <c r="R252" i="36"/>
  <c r="R253" i="36"/>
  <c r="R254" i="36"/>
  <c r="R255" i="36"/>
  <c r="R256" i="36"/>
  <c r="R257" i="36"/>
  <c r="R258" i="36"/>
  <c r="R259" i="36"/>
  <c r="R260" i="36"/>
  <c r="R261" i="36"/>
  <c r="R262" i="36"/>
  <c r="R263" i="36"/>
  <c r="R264" i="36"/>
  <c r="R265" i="36"/>
  <c r="R266" i="36"/>
  <c r="R267" i="36"/>
  <c r="R268" i="36"/>
  <c r="S307" i="36"/>
  <c r="S308" i="36"/>
  <c r="S309" i="36"/>
  <c r="S310" i="36"/>
  <c r="S311" i="36"/>
  <c r="S312" i="36"/>
  <c r="S313" i="36"/>
  <c r="S314" i="36"/>
  <c r="S315" i="36"/>
  <c r="S316" i="36"/>
  <c r="S317" i="36"/>
  <c r="S318" i="36"/>
  <c r="S319" i="36"/>
  <c r="S320" i="36"/>
  <c r="S321" i="36"/>
  <c r="S322" i="36"/>
  <c r="S323" i="36"/>
  <c r="S324" i="36"/>
  <c r="S325" i="36"/>
  <c r="R174" i="36"/>
  <c r="R175" i="36"/>
  <c r="R176" i="36"/>
  <c r="R177" i="36"/>
  <c r="R178" i="36"/>
  <c r="R179" i="36"/>
  <c r="R180" i="36"/>
  <c r="R181" i="36"/>
  <c r="R182" i="36"/>
  <c r="R183" i="36"/>
  <c r="R184" i="36"/>
  <c r="R185" i="36"/>
  <c r="R186" i="36"/>
  <c r="R187" i="36"/>
  <c r="R188" i="36"/>
  <c r="R189" i="36"/>
  <c r="R190" i="36"/>
  <c r="R191" i="36"/>
  <c r="R192" i="36"/>
  <c r="P33" i="29"/>
  <c r="AB269" i="36"/>
  <c r="AB270" i="36"/>
  <c r="AB271" i="36"/>
  <c r="AB272" i="36"/>
  <c r="AB273" i="36"/>
  <c r="AB274" i="36"/>
  <c r="AB275" i="36"/>
  <c r="AB276" i="36"/>
  <c r="AB277" i="36"/>
  <c r="AB278" i="36"/>
  <c r="AB279" i="36"/>
  <c r="AB280" i="36"/>
  <c r="AB281" i="36"/>
  <c r="AB282" i="36"/>
  <c r="AB283" i="36"/>
  <c r="AB284" i="36"/>
  <c r="AB285" i="36"/>
  <c r="AB286" i="36"/>
  <c r="AB287" i="36"/>
  <c r="R402" i="36"/>
  <c r="R403" i="36"/>
  <c r="R404" i="36"/>
  <c r="R405" i="36"/>
  <c r="R406" i="36"/>
  <c r="R407" i="36"/>
  <c r="R408" i="36"/>
  <c r="R409" i="36"/>
  <c r="R410" i="36"/>
  <c r="R411" i="36"/>
  <c r="R412" i="36"/>
  <c r="R413" i="36"/>
  <c r="R414" i="36"/>
  <c r="R415" i="36"/>
  <c r="R416" i="36"/>
  <c r="R417" i="36"/>
  <c r="R418" i="36"/>
  <c r="R419" i="36"/>
  <c r="R420" i="36"/>
  <c r="B5" i="29"/>
  <c r="V193" i="36"/>
  <c r="V194" i="36"/>
  <c r="V195" i="36"/>
  <c r="V196" i="36"/>
  <c r="V197" i="36"/>
  <c r="V198" i="36"/>
  <c r="V199" i="36"/>
  <c r="V200" i="36"/>
  <c r="V201" i="36"/>
  <c r="V202" i="36"/>
  <c r="V203" i="36"/>
  <c r="V204" i="36"/>
  <c r="V205" i="36"/>
  <c r="V206" i="36"/>
  <c r="V207" i="36"/>
  <c r="V208" i="36"/>
  <c r="V209" i="36"/>
  <c r="V210" i="36"/>
  <c r="V211" i="36"/>
  <c r="BF12" i="34"/>
  <c r="P97" i="29"/>
  <c r="AB421" i="36"/>
  <c r="AB422" i="36"/>
  <c r="AB423" i="36"/>
  <c r="AB424" i="36"/>
  <c r="AB425" i="36"/>
  <c r="AB426" i="36"/>
  <c r="AB427" i="36"/>
  <c r="AB428" i="36"/>
  <c r="AB429" i="36"/>
  <c r="AB430" i="36"/>
  <c r="AB431" i="36"/>
  <c r="AB432" i="36"/>
  <c r="AB433" i="36"/>
  <c r="AB434" i="36"/>
  <c r="AB435" i="36"/>
  <c r="AB436" i="36"/>
  <c r="AB437" i="36"/>
  <c r="AB438" i="36"/>
  <c r="AB439" i="36"/>
  <c r="P59" i="24"/>
  <c r="AD554" i="36"/>
  <c r="AD555" i="36"/>
  <c r="AD556" i="36"/>
  <c r="AD557" i="36"/>
  <c r="AD558" i="36"/>
  <c r="AD559" i="36"/>
  <c r="AD560" i="36"/>
  <c r="AD561" i="36"/>
  <c r="AD562" i="36"/>
  <c r="AD563" i="36"/>
  <c r="AD564" i="36"/>
  <c r="AD565" i="36"/>
  <c r="AD566" i="36"/>
  <c r="AD567" i="36"/>
  <c r="AD568" i="36"/>
  <c r="AD569" i="36"/>
  <c r="AD570" i="36"/>
  <c r="AD571" i="36"/>
  <c r="AD572" i="36"/>
  <c r="C5" i="12"/>
  <c r="B5" i="12"/>
  <c r="T364" i="36"/>
  <c r="T365" i="36"/>
  <c r="T366" i="36"/>
  <c r="T367" i="36"/>
  <c r="T368" i="36"/>
  <c r="T369" i="36"/>
  <c r="T370" i="36"/>
  <c r="T371" i="36"/>
  <c r="T372" i="36"/>
  <c r="T373" i="36"/>
  <c r="T374" i="36"/>
  <c r="T375" i="36"/>
  <c r="T376" i="36"/>
  <c r="T377" i="36"/>
  <c r="T378" i="36"/>
  <c r="T379" i="36"/>
  <c r="T380" i="36"/>
  <c r="T381" i="36"/>
  <c r="T382" i="36"/>
  <c r="R231" i="36"/>
  <c r="R232" i="36"/>
  <c r="R233" i="36"/>
  <c r="R234" i="36"/>
  <c r="R235" i="36"/>
  <c r="R236" i="36"/>
  <c r="R237" i="36"/>
  <c r="R238" i="36"/>
  <c r="R239" i="36"/>
  <c r="R240" i="36"/>
  <c r="R241" i="36"/>
  <c r="R242" i="36"/>
  <c r="R243" i="36"/>
  <c r="R244" i="36"/>
  <c r="R245" i="36"/>
  <c r="R246" i="36"/>
  <c r="R247" i="36"/>
  <c r="R248" i="36"/>
  <c r="R249" i="36"/>
  <c r="P100" i="12"/>
  <c r="AE193" i="36"/>
  <c r="AE194" i="36"/>
  <c r="AE195" i="36"/>
  <c r="AE196" i="36"/>
  <c r="AE197" i="36"/>
  <c r="AE198" i="36"/>
  <c r="AE199" i="36"/>
  <c r="AE200" i="36"/>
  <c r="AE201" i="36"/>
  <c r="AE202" i="36"/>
  <c r="AE203" i="36"/>
  <c r="AE204" i="36"/>
  <c r="AE205" i="36"/>
  <c r="AE206" i="36"/>
  <c r="AE207" i="36"/>
  <c r="AE208" i="36"/>
  <c r="AE209" i="36"/>
  <c r="AE210" i="36"/>
  <c r="AE211" i="36"/>
  <c r="R744" i="36"/>
  <c r="R745" i="36"/>
  <c r="R746" i="36"/>
  <c r="R747" i="36"/>
  <c r="R748" i="36"/>
  <c r="R749" i="36"/>
  <c r="R750" i="36"/>
  <c r="R751" i="36"/>
  <c r="R752" i="36"/>
  <c r="R753" i="36"/>
  <c r="R754" i="36"/>
  <c r="R755" i="36"/>
  <c r="R756" i="36"/>
  <c r="R757" i="36"/>
  <c r="R758" i="36"/>
  <c r="R759" i="36"/>
  <c r="R760" i="36"/>
  <c r="R761" i="36"/>
  <c r="R762" i="36"/>
  <c r="R858" i="36"/>
  <c r="R859" i="36"/>
  <c r="R860" i="36"/>
  <c r="R861" i="36"/>
  <c r="R862" i="36"/>
  <c r="R863" i="36"/>
  <c r="R864" i="36"/>
  <c r="R865" i="36"/>
  <c r="R866" i="36"/>
  <c r="R867" i="36"/>
  <c r="R868" i="36"/>
  <c r="R869" i="36"/>
  <c r="R870" i="36"/>
  <c r="R871" i="36"/>
  <c r="R872" i="36"/>
  <c r="R873" i="36"/>
  <c r="R874" i="36"/>
  <c r="R875" i="36"/>
  <c r="R876" i="36"/>
  <c r="P92" i="30"/>
  <c r="AE858" i="36"/>
  <c r="AE859" i="36"/>
  <c r="AE860" i="36"/>
  <c r="AE861" i="36"/>
  <c r="AE862" i="36"/>
  <c r="AE863" i="36"/>
  <c r="AE864" i="36"/>
  <c r="AE865" i="36"/>
  <c r="AE866" i="36"/>
  <c r="AE867" i="36"/>
  <c r="AE868" i="36"/>
  <c r="AE869" i="36"/>
  <c r="AE870" i="36"/>
  <c r="AE871" i="36"/>
  <c r="AE872" i="36"/>
  <c r="AE873" i="36"/>
  <c r="AE874" i="36"/>
  <c r="AE875" i="36"/>
  <c r="AE876" i="36"/>
  <c r="T440" i="36"/>
  <c r="T441" i="36"/>
  <c r="T442" i="36"/>
  <c r="T443" i="36"/>
  <c r="T444" i="36"/>
  <c r="T445" i="36"/>
  <c r="T446" i="36"/>
  <c r="T447" i="36"/>
  <c r="T448" i="36"/>
  <c r="T449" i="36"/>
  <c r="T450" i="36"/>
  <c r="T451" i="36"/>
  <c r="T452" i="36"/>
  <c r="T453" i="36"/>
  <c r="T454" i="36"/>
  <c r="T455" i="36"/>
  <c r="T456" i="36"/>
  <c r="T457" i="36"/>
  <c r="T458" i="36"/>
  <c r="P32" i="12"/>
  <c r="AA41" i="36"/>
  <c r="AA42" i="36"/>
  <c r="AA43" i="36"/>
  <c r="AA44" i="36"/>
  <c r="AA45" i="36"/>
  <c r="AA46" i="36"/>
  <c r="AA47" i="36"/>
  <c r="AA48" i="36"/>
  <c r="AA49" i="36"/>
  <c r="AA50" i="36"/>
  <c r="AA51" i="36"/>
  <c r="AA52" i="36"/>
  <c r="AA53" i="36"/>
  <c r="AA54" i="36"/>
  <c r="AA55" i="36"/>
  <c r="AA56" i="36"/>
  <c r="AA57" i="36"/>
  <c r="AA58" i="36"/>
  <c r="AA59" i="36"/>
  <c r="H256" i="36"/>
  <c r="H275" i="36"/>
  <c r="H294" i="36"/>
  <c r="H313" i="36"/>
  <c r="H332" i="36"/>
  <c r="H351" i="36"/>
  <c r="H370" i="36"/>
  <c r="H389" i="36"/>
  <c r="H408" i="36"/>
  <c r="H427" i="36"/>
  <c r="H446" i="36"/>
  <c r="H238" i="36"/>
  <c r="P99" i="30"/>
  <c r="AD877" i="36"/>
  <c r="AD878" i="36"/>
  <c r="AD879" i="36"/>
  <c r="AD880" i="36"/>
  <c r="AD881" i="36"/>
  <c r="AD882" i="36"/>
  <c r="AD883" i="36"/>
  <c r="AD884" i="36"/>
  <c r="AD885" i="36"/>
  <c r="AD886" i="36"/>
  <c r="AD887" i="36"/>
  <c r="AD888" i="36"/>
  <c r="AD889" i="36"/>
  <c r="AD890" i="36"/>
  <c r="AD891" i="36"/>
  <c r="AD892" i="36"/>
  <c r="AD893" i="36"/>
  <c r="AD894" i="36"/>
  <c r="AD895" i="36"/>
  <c r="N33" i="36"/>
  <c r="S269" i="36"/>
  <c r="S270" i="36"/>
  <c r="S271" i="36"/>
  <c r="S272" i="36"/>
  <c r="S273" i="36"/>
  <c r="S274" i="36"/>
  <c r="S275" i="36"/>
  <c r="S276" i="36"/>
  <c r="S277" i="36"/>
  <c r="S278" i="36"/>
  <c r="S279" i="36"/>
  <c r="S280" i="36"/>
  <c r="S281" i="36"/>
  <c r="S282" i="36"/>
  <c r="S283" i="36"/>
  <c r="S284" i="36"/>
  <c r="S285" i="36"/>
  <c r="S286" i="36"/>
  <c r="S287" i="36"/>
  <c r="P65" i="29"/>
  <c r="AB345" i="36"/>
  <c r="AB346" i="36"/>
  <c r="AB347" i="36"/>
  <c r="AB348" i="36"/>
  <c r="AB349" i="36"/>
  <c r="AB350" i="36"/>
  <c r="AB351" i="36"/>
  <c r="AB352" i="36"/>
  <c r="AB353" i="36"/>
  <c r="AB354" i="36"/>
  <c r="AB355" i="36"/>
  <c r="AB356" i="36"/>
  <c r="AB357" i="36"/>
  <c r="AB358" i="36"/>
  <c r="AB359" i="36"/>
  <c r="AB360" i="36"/>
  <c r="AB361" i="36"/>
  <c r="AB362" i="36"/>
  <c r="AB363" i="36"/>
  <c r="P106" i="30"/>
  <c r="AC896" i="36"/>
  <c r="AC897" i="36"/>
  <c r="AC898" i="36"/>
  <c r="AC899" i="36"/>
  <c r="AC900" i="36"/>
  <c r="AC901" i="36"/>
  <c r="AC902" i="36"/>
  <c r="AC903" i="36"/>
  <c r="AC904" i="36"/>
  <c r="AC905" i="36"/>
  <c r="AC906" i="36"/>
  <c r="AC907" i="36"/>
  <c r="AC908" i="36"/>
  <c r="AC909" i="36"/>
  <c r="AC910" i="36"/>
  <c r="AC911" i="36"/>
  <c r="AC912" i="36"/>
  <c r="AC913" i="36"/>
  <c r="AC914" i="36"/>
  <c r="R326" i="36"/>
  <c r="R327" i="36"/>
  <c r="R328" i="36"/>
  <c r="R329" i="36"/>
  <c r="R330" i="36"/>
  <c r="R331" i="36"/>
  <c r="R332" i="36"/>
  <c r="R333" i="36"/>
  <c r="R334" i="36"/>
  <c r="R335" i="36"/>
  <c r="R336" i="36"/>
  <c r="R337" i="36"/>
  <c r="R338" i="36"/>
  <c r="R339" i="36"/>
  <c r="R340" i="36"/>
  <c r="R341" i="36"/>
  <c r="R342" i="36"/>
  <c r="R343" i="36"/>
  <c r="R344" i="36"/>
  <c r="P88" i="29"/>
  <c r="AA402" i="36"/>
  <c r="AA403" i="36"/>
  <c r="AA404" i="36"/>
  <c r="AA405" i="36"/>
  <c r="AA406" i="36"/>
  <c r="AA407" i="36"/>
  <c r="AA408" i="36"/>
  <c r="AA409" i="36"/>
  <c r="AA410" i="36"/>
  <c r="AA411" i="36"/>
  <c r="AA412" i="36"/>
  <c r="AA413" i="36"/>
  <c r="AA414" i="36"/>
  <c r="AA415" i="36"/>
  <c r="AA416" i="36"/>
  <c r="AA417" i="36"/>
  <c r="AA418" i="36"/>
  <c r="AA419" i="36"/>
  <c r="AA420" i="36"/>
  <c r="P81" i="12"/>
  <c r="AB155" i="36"/>
  <c r="AB156" i="36"/>
  <c r="AB157" i="36"/>
  <c r="AB158" i="36"/>
  <c r="AB159" i="36"/>
  <c r="AB160" i="36"/>
  <c r="AB161" i="36"/>
  <c r="AB162" i="36"/>
  <c r="AB163" i="36"/>
  <c r="AB164" i="36"/>
  <c r="AB165" i="36"/>
  <c r="AB166" i="36"/>
  <c r="AB167" i="36"/>
  <c r="AB168" i="36"/>
  <c r="AB169" i="36"/>
  <c r="AB170" i="36"/>
  <c r="AB171" i="36"/>
  <c r="AB172" i="36"/>
  <c r="AB173" i="36"/>
  <c r="P80" i="24"/>
  <c r="AA611" i="36"/>
  <c r="AA612" i="36"/>
  <c r="AA613" i="36"/>
  <c r="AA614" i="36"/>
  <c r="AA615" i="36"/>
  <c r="AA616" i="36"/>
  <c r="AA617" i="36"/>
  <c r="AA618" i="36"/>
  <c r="AA619" i="36"/>
  <c r="AA620" i="36"/>
  <c r="AA621" i="36"/>
  <c r="AA622" i="36"/>
  <c r="AA623" i="36"/>
  <c r="AA624" i="36"/>
  <c r="AA625" i="36"/>
  <c r="AA626" i="36"/>
  <c r="AA627" i="36"/>
  <c r="AA628" i="36"/>
  <c r="AA629" i="36"/>
  <c r="BG25" i="34"/>
  <c r="BG26" i="34"/>
  <c r="H28" i="36"/>
  <c r="H47" i="36"/>
  <c r="H66" i="36"/>
  <c r="H85" i="36"/>
  <c r="H104" i="36"/>
  <c r="H123" i="36"/>
  <c r="H142" i="36"/>
  <c r="H161" i="36"/>
  <c r="H180" i="36"/>
  <c r="H199" i="36"/>
  <c r="H218" i="36"/>
  <c r="H10" i="36"/>
  <c r="P49" i="29"/>
  <c r="AB307" i="36"/>
  <c r="AB308" i="36"/>
  <c r="AB309" i="36"/>
  <c r="AB310" i="36"/>
  <c r="AB311" i="36"/>
  <c r="AB312" i="36"/>
  <c r="AB313" i="36"/>
  <c r="AB314" i="36"/>
  <c r="AB315" i="36"/>
  <c r="AB316" i="36"/>
  <c r="AB317" i="36"/>
  <c r="AB318" i="36"/>
  <c r="AB319" i="36"/>
  <c r="AB320" i="36"/>
  <c r="AB321" i="36"/>
  <c r="AB322" i="36"/>
  <c r="AB323" i="36"/>
  <c r="AB324" i="36"/>
  <c r="AB325" i="36"/>
  <c r="P75" i="12"/>
  <c r="AD136" i="36"/>
  <c r="AD137" i="36"/>
  <c r="AD138" i="36"/>
  <c r="AD139" i="36"/>
  <c r="AD140" i="36"/>
  <c r="AD141" i="36"/>
  <c r="AD142" i="36"/>
  <c r="AD143" i="36"/>
  <c r="AD144" i="36"/>
  <c r="AD145" i="36"/>
  <c r="AD146" i="36"/>
  <c r="AD147" i="36"/>
  <c r="AD148" i="36"/>
  <c r="AD149" i="36"/>
  <c r="AD150" i="36"/>
  <c r="AD151" i="36"/>
  <c r="AD152" i="36"/>
  <c r="AD153" i="36"/>
  <c r="AD154" i="36"/>
  <c r="R79" i="36"/>
  <c r="R80" i="36"/>
  <c r="R81" i="36"/>
  <c r="R82" i="36"/>
  <c r="R83" i="36"/>
  <c r="R84" i="36"/>
  <c r="R85" i="36"/>
  <c r="R86" i="36"/>
  <c r="R87" i="36"/>
  <c r="R88" i="36"/>
  <c r="R89" i="36"/>
  <c r="R90" i="36"/>
  <c r="R91" i="36"/>
  <c r="R92" i="36"/>
  <c r="R93" i="36"/>
  <c r="R94" i="36"/>
  <c r="R95" i="36"/>
  <c r="R96" i="36"/>
  <c r="R97" i="36"/>
  <c r="N280" i="36"/>
  <c r="BF25" i="34"/>
  <c r="BF26" i="34"/>
  <c r="P52" i="24"/>
  <c r="AE535" i="36"/>
  <c r="AE536" i="36"/>
  <c r="AE537" i="36"/>
  <c r="AE538" i="36"/>
  <c r="AE539" i="36"/>
  <c r="AE540" i="36"/>
  <c r="AE541" i="36"/>
  <c r="AE542" i="36"/>
  <c r="AE543" i="36"/>
  <c r="AE544" i="36"/>
  <c r="AE545" i="36"/>
  <c r="AE546" i="36"/>
  <c r="AE547" i="36"/>
  <c r="AE548" i="36"/>
  <c r="AE549" i="36"/>
  <c r="AE550" i="36"/>
  <c r="AE551" i="36"/>
  <c r="AE552" i="36"/>
  <c r="AE553" i="36"/>
  <c r="BB39" i="34"/>
  <c r="BB40" i="34"/>
  <c r="R212" i="36"/>
  <c r="R213" i="36"/>
  <c r="R214" i="36"/>
  <c r="R215" i="36"/>
  <c r="R216" i="36"/>
  <c r="R217" i="36"/>
  <c r="R218" i="36"/>
  <c r="R219" i="36"/>
  <c r="R220" i="36"/>
  <c r="R221" i="36"/>
  <c r="R222" i="36"/>
  <c r="R223" i="36"/>
  <c r="R224" i="36"/>
  <c r="R225" i="36"/>
  <c r="R226" i="36"/>
  <c r="R227" i="36"/>
  <c r="R228" i="36"/>
  <c r="R229" i="36"/>
  <c r="R230" i="36"/>
  <c r="AD70" i="28"/>
  <c r="T60" i="36"/>
  <c r="T61" i="36"/>
  <c r="T62" i="36"/>
  <c r="T63" i="36"/>
  <c r="T64" i="36"/>
  <c r="T65" i="36"/>
  <c r="T66" i="36"/>
  <c r="T67" i="36"/>
  <c r="T68" i="36"/>
  <c r="T69" i="36"/>
  <c r="T70" i="36"/>
  <c r="T71" i="36"/>
  <c r="T72" i="36"/>
  <c r="T73" i="36"/>
  <c r="T74" i="36"/>
  <c r="T75" i="36"/>
  <c r="T76" i="36"/>
  <c r="T77" i="36"/>
  <c r="T78" i="36"/>
  <c r="S478" i="36"/>
  <c r="S479" i="36"/>
  <c r="S480" i="36"/>
  <c r="S481" i="36"/>
  <c r="S482" i="36"/>
  <c r="S483" i="36"/>
  <c r="S484" i="36"/>
  <c r="S485" i="36"/>
  <c r="S486" i="36"/>
  <c r="S487" i="36"/>
  <c r="S488" i="36"/>
  <c r="S489" i="36"/>
  <c r="S490" i="36"/>
  <c r="S491" i="36"/>
  <c r="S492" i="36"/>
  <c r="S493" i="36"/>
  <c r="S494" i="36"/>
  <c r="S495" i="36"/>
  <c r="S496" i="36"/>
  <c r="BB26" i="34"/>
  <c r="T896" i="36"/>
  <c r="T897" i="36"/>
  <c r="T898" i="36"/>
  <c r="T899" i="36"/>
  <c r="T900" i="36"/>
  <c r="T901" i="36"/>
  <c r="T902" i="36"/>
  <c r="T903" i="36"/>
  <c r="T904" i="36"/>
  <c r="T905" i="36"/>
  <c r="T906" i="36"/>
  <c r="T907" i="36"/>
  <c r="T908" i="36"/>
  <c r="T909" i="36"/>
  <c r="T910" i="36"/>
  <c r="T911" i="36"/>
  <c r="T912" i="36"/>
  <c r="T913" i="36"/>
  <c r="T914" i="36"/>
  <c r="AJ6" i="5"/>
  <c r="V535" i="36"/>
  <c r="V536" i="36"/>
  <c r="V537" i="36"/>
  <c r="V538" i="36"/>
  <c r="V539" i="36"/>
  <c r="V540" i="36"/>
  <c r="V541" i="36"/>
  <c r="V542" i="36"/>
  <c r="V543" i="36"/>
  <c r="V544" i="36"/>
  <c r="V545" i="36"/>
  <c r="V546" i="36"/>
  <c r="V547" i="36"/>
  <c r="V548" i="36"/>
  <c r="V549" i="36"/>
  <c r="V550" i="36"/>
  <c r="V551" i="36"/>
  <c r="V552" i="36"/>
  <c r="V553" i="36"/>
  <c r="R820" i="36"/>
  <c r="R821" i="36"/>
  <c r="R822" i="36"/>
  <c r="R823" i="36"/>
  <c r="R824" i="36"/>
  <c r="R825" i="36"/>
  <c r="R826" i="36"/>
  <c r="R827" i="36"/>
  <c r="R828" i="36"/>
  <c r="R829" i="36"/>
  <c r="R830" i="36"/>
  <c r="R831" i="36"/>
  <c r="R832" i="36"/>
  <c r="R833" i="36"/>
  <c r="R834" i="36"/>
  <c r="R835" i="36"/>
  <c r="R836" i="36"/>
  <c r="R837" i="36"/>
  <c r="R838" i="36"/>
  <c r="C5" i="29"/>
  <c r="P42" i="29"/>
  <c r="AC288" i="36"/>
  <c r="AC289" i="36"/>
  <c r="AC290" i="36"/>
  <c r="AC291" i="36"/>
  <c r="AC292" i="36"/>
  <c r="AC293" i="36"/>
  <c r="AC294" i="36"/>
  <c r="AC295" i="36"/>
  <c r="AC296" i="36"/>
  <c r="AC297" i="36"/>
  <c r="AC298" i="36"/>
  <c r="AC299" i="36"/>
  <c r="AC300" i="36"/>
  <c r="AC301" i="36"/>
  <c r="AC302" i="36"/>
  <c r="AC303" i="36"/>
  <c r="AC304" i="36"/>
  <c r="AC305" i="36"/>
  <c r="AC306" i="36"/>
  <c r="P107" i="12"/>
  <c r="AD212" i="36"/>
  <c r="AD213" i="36"/>
  <c r="AD214" i="36"/>
  <c r="AD215" i="36"/>
  <c r="AD216" i="36"/>
  <c r="AD217" i="36"/>
  <c r="AD218" i="36"/>
  <c r="AD219" i="36"/>
  <c r="AD220" i="36"/>
  <c r="AD221" i="36"/>
  <c r="AD222" i="36"/>
  <c r="AD223" i="36"/>
  <c r="AD224" i="36"/>
  <c r="AD225" i="36"/>
  <c r="AD226" i="36"/>
  <c r="AD227" i="36"/>
  <c r="AD228" i="36"/>
  <c r="AD229" i="36"/>
  <c r="AD230" i="36"/>
  <c r="B4" i="24"/>
  <c r="C4" i="24"/>
  <c r="S421" i="36"/>
  <c r="S422" i="36"/>
  <c r="S423" i="36"/>
  <c r="S424" i="36"/>
  <c r="S425" i="36"/>
  <c r="S426" i="36"/>
  <c r="S427" i="36"/>
  <c r="S428" i="36"/>
  <c r="S429" i="36"/>
  <c r="S430" i="36"/>
  <c r="S431" i="36"/>
  <c r="S432" i="36"/>
  <c r="S433" i="36"/>
  <c r="S434" i="36"/>
  <c r="S435" i="36"/>
  <c r="S436" i="36"/>
  <c r="S437" i="36"/>
  <c r="S438" i="36"/>
  <c r="S439" i="36"/>
  <c r="P25" i="24"/>
  <c r="AB478" i="36"/>
  <c r="AB479" i="36"/>
  <c r="AB480" i="36"/>
  <c r="AB481" i="36"/>
  <c r="AB482" i="36"/>
  <c r="AB483" i="36"/>
  <c r="AB484" i="36"/>
  <c r="AB485" i="36"/>
  <c r="AB486" i="36"/>
  <c r="AB487" i="36"/>
  <c r="AB488" i="36"/>
  <c r="AB489" i="36"/>
  <c r="AB490" i="36"/>
  <c r="AB491" i="36"/>
  <c r="AB492" i="36"/>
  <c r="AB493" i="36"/>
  <c r="AB494" i="36"/>
  <c r="AB495" i="36"/>
  <c r="AB496" i="36"/>
  <c r="P17" i="29"/>
  <c r="AB231" i="36"/>
  <c r="AB232" i="36"/>
  <c r="AB233" i="36"/>
  <c r="AB234" i="36"/>
  <c r="AB235" i="36"/>
  <c r="AB236" i="36"/>
  <c r="AB237" i="36"/>
  <c r="AB238" i="36"/>
  <c r="AB239" i="36"/>
  <c r="AB240" i="36"/>
  <c r="AB241" i="36"/>
  <c r="AB242" i="36"/>
  <c r="AB243" i="36"/>
  <c r="AB244" i="36"/>
  <c r="AB245" i="36"/>
  <c r="AB246" i="36"/>
  <c r="AB247" i="36"/>
  <c r="AB248" i="36"/>
  <c r="AB249" i="36"/>
  <c r="P74" i="29"/>
  <c r="AC364" i="36"/>
  <c r="AC365" i="36"/>
  <c r="AC366" i="36"/>
  <c r="AC367" i="36"/>
  <c r="AC368" i="36"/>
  <c r="AC369" i="36"/>
  <c r="AC370" i="36"/>
  <c r="AC371" i="36"/>
  <c r="AC372" i="36"/>
  <c r="AC373" i="36"/>
  <c r="AC374" i="36"/>
  <c r="AC375" i="36"/>
  <c r="AC376" i="36"/>
  <c r="AC377" i="36"/>
  <c r="AC378" i="36"/>
  <c r="AC379" i="36"/>
  <c r="AC380" i="36"/>
  <c r="AC381" i="36"/>
  <c r="AC382" i="36"/>
  <c r="A96" i="12"/>
  <c r="A252" i="5"/>
  <c r="A104" i="12"/>
  <c r="R554" i="36"/>
  <c r="R555" i="36"/>
  <c r="R556" i="36"/>
  <c r="R557" i="36"/>
  <c r="R558" i="36"/>
  <c r="R559" i="36"/>
  <c r="R560" i="36"/>
  <c r="R561" i="36"/>
  <c r="R562" i="36"/>
  <c r="R563" i="36"/>
  <c r="R564" i="36"/>
  <c r="R565" i="36"/>
  <c r="R566" i="36"/>
  <c r="R567" i="36"/>
  <c r="R568" i="36"/>
  <c r="R569" i="36"/>
  <c r="R570" i="36"/>
  <c r="R571" i="36"/>
  <c r="R572" i="36"/>
  <c r="V117" i="36"/>
  <c r="V118" i="36"/>
  <c r="V119" i="36"/>
  <c r="V120" i="36"/>
  <c r="V121" i="36"/>
  <c r="V122" i="36"/>
  <c r="V123" i="36"/>
  <c r="V124" i="36"/>
  <c r="V125" i="36"/>
  <c r="V126" i="36"/>
  <c r="V127" i="36"/>
  <c r="V128" i="36"/>
  <c r="V129" i="36"/>
  <c r="V130" i="36"/>
  <c r="V131" i="36"/>
  <c r="V132" i="36"/>
  <c r="V133" i="36"/>
  <c r="V134" i="36"/>
  <c r="V135" i="36"/>
  <c r="P81" i="29"/>
  <c r="AB383" i="36"/>
  <c r="AB384" i="36"/>
  <c r="AB385" i="36"/>
  <c r="AB386" i="36"/>
  <c r="AB387" i="36"/>
  <c r="AB388" i="36"/>
  <c r="AB389" i="36"/>
  <c r="AB390" i="36"/>
  <c r="AB391" i="36"/>
  <c r="AB392" i="36"/>
  <c r="AB393" i="36"/>
  <c r="AB394" i="36"/>
  <c r="AB395" i="36"/>
  <c r="AB396" i="36"/>
  <c r="AB397" i="36"/>
  <c r="AB398" i="36"/>
  <c r="AB399" i="36"/>
  <c r="AB400" i="36"/>
  <c r="AB401" i="36"/>
  <c r="H712" i="36"/>
  <c r="H731" i="36"/>
  <c r="H750" i="36"/>
  <c r="H769" i="36"/>
  <c r="H788" i="36"/>
  <c r="H807" i="36"/>
  <c r="H826" i="36"/>
  <c r="H845" i="36"/>
  <c r="H864" i="36"/>
  <c r="H883" i="36"/>
  <c r="H902" i="36"/>
  <c r="H694" i="36"/>
  <c r="R98" i="36"/>
  <c r="R99" i="36"/>
  <c r="R100" i="36"/>
  <c r="R101" i="36"/>
  <c r="R102" i="36"/>
  <c r="R103" i="36"/>
  <c r="R104" i="36"/>
  <c r="R105" i="36"/>
  <c r="R106" i="36"/>
  <c r="R107" i="36"/>
  <c r="R108" i="36"/>
  <c r="R109" i="36"/>
  <c r="R110" i="36"/>
  <c r="R111" i="36"/>
  <c r="R112" i="36"/>
  <c r="R113" i="36"/>
  <c r="R114" i="36"/>
  <c r="R115" i="36"/>
  <c r="R116" i="36"/>
  <c r="B4" i="30"/>
  <c r="C4" i="30"/>
  <c r="P24" i="29"/>
  <c r="AA250" i="36"/>
  <c r="AA251" i="36"/>
  <c r="AA252" i="36"/>
  <c r="AA253" i="36"/>
  <c r="AA254" i="36"/>
  <c r="AA255" i="36"/>
  <c r="AA256" i="36"/>
  <c r="AA257" i="36"/>
  <c r="AA258" i="36"/>
  <c r="AA259" i="36"/>
  <c r="AA260" i="36"/>
  <c r="AA261" i="36"/>
  <c r="AA262" i="36"/>
  <c r="AA263" i="36"/>
  <c r="AA264" i="36"/>
  <c r="AA265" i="36"/>
  <c r="AA266" i="36"/>
  <c r="AA267" i="36"/>
  <c r="AA268" i="36"/>
  <c r="R136" i="36"/>
  <c r="R137" i="36"/>
  <c r="R138" i="36"/>
  <c r="R139" i="36"/>
  <c r="R140" i="36"/>
  <c r="R141" i="36"/>
  <c r="R142" i="36"/>
  <c r="R143" i="36"/>
  <c r="R144" i="36"/>
  <c r="R145" i="36"/>
  <c r="R146" i="36"/>
  <c r="R147" i="36"/>
  <c r="R148" i="36"/>
  <c r="R149" i="36"/>
  <c r="R150" i="36"/>
  <c r="R151" i="36"/>
  <c r="R152" i="36"/>
  <c r="R153" i="36"/>
  <c r="R154" i="36"/>
  <c r="R516" i="36"/>
  <c r="R517" i="36"/>
  <c r="R518" i="36"/>
  <c r="R519" i="36"/>
  <c r="R520" i="36"/>
  <c r="R521" i="36"/>
  <c r="R522" i="36"/>
  <c r="R523" i="36"/>
  <c r="R524" i="36"/>
  <c r="R525" i="36"/>
  <c r="R526" i="36"/>
  <c r="R527" i="36"/>
  <c r="R528" i="36"/>
  <c r="R529" i="36"/>
  <c r="R530" i="36"/>
  <c r="R531" i="36"/>
  <c r="R532" i="36"/>
  <c r="R533" i="36"/>
  <c r="R534" i="36"/>
  <c r="R877" i="36"/>
  <c r="R878" i="36"/>
  <c r="R879" i="36"/>
  <c r="R880" i="36"/>
  <c r="R881" i="36"/>
  <c r="R882" i="36"/>
  <c r="R883" i="36"/>
  <c r="R884" i="36"/>
  <c r="R885" i="36"/>
  <c r="R886" i="36"/>
  <c r="R887" i="36"/>
  <c r="R888" i="36"/>
  <c r="R889" i="36"/>
  <c r="R890" i="36"/>
  <c r="R891" i="36"/>
  <c r="R892" i="36"/>
  <c r="R893" i="36"/>
  <c r="R894" i="36"/>
  <c r="R895" i="36"/>
  <c r="W10" i="5"/>
  <c r="AU94" i="28"/>
  <c r="AT94" i="28"/>
  <c r="M757" i="36"/>
  <c r="Z95" i="28"/>
  <c r="Y95" i="28"/>
  <c r="N757" i="36"/>
  <c r="U10" i="28"/>
  <c r="Y155" i="28"/>
  <c r="N814" i="36"/>
  <c r="Z155" i="28"/>
  <c r="M814" i="36"/>
  <c r="AU250" i="27"/>
  <c r="AT250" i="27"/>
  <c r="AX40" i="34"/>
  <c r="AU70" i="22"/>
  <c r="AT70" i="22"/>
  <c r="AK3" i="5"/>
  <c r="M774" i="36"/>
  <c r="Y114" i="28"/>
  <c r="N774" i="36"/>
  <c r="Z114" i="28"/>
  <c r="AS96" i="27"/>
  <c r="AU93" i="27"/>
  <c r="AU96" i="27"/>
  <c r="AT93" i="27"/>
  <c r="AT96" i="27"/>
  <c r="AB6" i="22"/>
  <c r="AD31" i="22"/>
  <c r="AD51" i="22"/>
  <c r="AD6" i="22"/>
  <c r="X8" i="22"/>
  <c r="Y8" i="22"/>
  <c r="AP39" i="34"/>
  <c r="AP40" i="34"/>
  <c r="T839" i="36"/>
  <c r="T840" i="36"/>
  <c r="T841" i="36"/>
  <c r="T842" i="36"/>
  <c r="T843" i="36"/>
  <c r="T844" i="36"/>
  <c r="T845" i="36"/>
  <c r="T846" i="36"/>
  <c r="T847" i="36"/>
  <c r="T848" i="36"/>
  <c r="T849" i="36"/>
  <c r="T850" i="36"/>
  <c r="T851" i="36"/>
  <c r="T852" i="36"/>
  <c r="T853" i="36"/>
  <c r="T854" i="36"/>
  <c r="T855" i="36"/>
  <c r="T856" i="36"/>
  <c r="T857" i="36"/>
  <c r="AU90" i="5"/>
  <c r="AT90" i="5"/>
  <c r="S630" i="36"/>
  <c r="S631" i="36"/>
  <c r="S632" i="36"/>
  <c r="S633" i="36"/>
  <c r="S634" i="36"/>
  <c r="S635" i="36"/>
  <c r="S636" i="36"/>
  <c r="S637" i="36"/>
  <c r="S638" i="36"/>
  <c r="S639" i="36"/>
  <c r="S640" i="36"/>
  <c r="S641" i="36"/>
  <c r="S642" i="36"/>
  <c r="S643" i="36"/>
  <c r="S644" i="36"/>
  <c r="S645" i="36"/>
  <c r="S646" i="36"/>
  <c r="S647" i="36"/>
  <c r="S648" i="36"/>
  <c r="AV39" i="34"/>
  <c r="AM8" i="27"/>
  <c r="Z115" i="28"/>
  <c r="Z195" i="28"/>
  <c r="Y10" i="28"/>
  <c r="M776" i="36"/>
  <c r="Y115" i="28"/>
  <c r="N776" i="36"/>
  <c r="M472" i="36"/>
  <c r="T10" i="22"/>
  <c r="U10" i="22"/>
  <c r="AT190" i="27"/>
  <c r="AU190" i="27"/>
  <c r="P82" i="30"/>
  <c r="AC839" i="36"/>
  <c r="AC840" i="36"/>
  <c r="AC841" i="36"/>
  <c r="AC842" i="36"/>
  <c r="AC843" i="36"/>
  <c r="AC844" i="36"/>
  <c r="AC845" i="36"/>
  <c r="AC846" i="36"/>
  <c r="AC847" i="36"/>
  <c r="AC848" i="36"/>
  <c r="AC849" i="36"/>
  <c r="AC850" i="36"/>
  <c r="AC851" i="36"/>
  <c r="AC852" i="36"/>
  <c r="AC853" i="36"/>
  <c r="AC854" i="36"/>
  <c r="AC855" i="36"/>
  <c r="AC856" i="36"/>
  <c r="AC857" i="36"/>
  <c r="S801" i="36"/>
  <c r="S802" i="36"/>
  <c r="S803" i="36"/>
  <c r="S804" i="36"/>
  <c r="S805" i="36"/>
  <c r="S806" i="36"/>
  <c r="S807" i="36"/>
  <c r="S808" i="36"/>
  <c r="S809" i="36"/>
  <c r="S810" i="36"/>
  <c r="S811" i="36"/>
  <c r="S812" i="36"/>
  <c r="S813" i="36"/>
  <c r="S814" i="36"/>
  <c r="S815" i="36"/>
  <c r="S816" i="36"/>
  <c r="S817" i="36"/>
  <c r="S818" i="36"/>
  <c r="S819" i="36"/>
  <c r="AH7" i="22"/>
  <c r="AS34" i="22"/>
  <c r="Y194" i="28"/>
  <c r="N850" i="36"/>
  <c r="Z194" i="28"/>
  <c r="M850" i="36"/>
  <c r="M679" i="36"/>
  <c r="Z254" i="22"/>
  <c r="Y254" i="22"/>
  <c r="N679" i="36"/>
  <c r="AT253" i="5"/>
  <c r="AT256" i="5"/>
  <c r="AS256" i="5"/>
  <c r="AU253" i="5"/>
  <c r="AU256" i="5"/>
  <c r="AV25" i="34"/>
  <c r="W11" i="22"/>
  <c r="M470" i="36"/>
  <c r="T9" i="22"/>
  <c r="U9" i="22"/>
  <c r="M755" i="36"/>
  <c r="Z94" i="28"/>
  <c r="Z154" i="28"/>
  <c r="Y9" i="28"/>
  <c r="Y94" i="28"/>
  <c r="U9" i="28"/>
  <c r="AT170" i="22"/>
  <c r="AU170" i="22"/>
  <c r="W8" i="22"/>
  <c r="N469" i="36"/>
  <c r="V8" i="22"/>
  <c r="AT50" i="5"/>
  <c r="AU50" i="5"/>
  <c r="M812" i="36"/>
  <c r="Y154" i="28"/>
  <c r="N812" i="36"/>
  <c r="P65" i="30"/>
  <c r="AB801" i="36"/>
  <c r="AB802" i="36"/>
  <c r="AB803" i="36"/>
  <c r="AB804" i="36"/>
  <c r="AB805" i="36"/>
  <c r="AB806" i="36"/>
  <c r="AB807" i="36"/>
  <c r="AB808" i="36"/>
  <c r="AB809" i="36"/>
  <c r="AB810" i="36"/>
  <c r="AB811" i="36"/>
  <c r="AB812" i="36"/>
  <c r="AB813" i="36"/>
  <c r="AB814" i="36"/>
  <c r="AB815" i="36"/>
  <c r="AB816" i="36"/>
  <c r="AB817" i="36"/>
  <c r="AB818" i="36"/>
  <c r="AB819" i="36"/>
  <c r="W763" i="36"/>
  <c r="W764" i="36"/>
  <c r="W765" i="36"/>
  <c r="W766" i="36"/>
  <c r="W767" i="36"/>
  <c r="W768" i="36"/>
  <c r="W769" i="36"/>
  <c r="W770" i="36"/>
  <c r="W771" i="36"/>
  <c r="W772" i="36"/>
  <c r="W773" i="36"/>
  <c r="W774" i="36"/>
  <c r="W775" i="36"/>
  <c r="W776" i="36"/>
  <c r="W777" i="36"/>
  <c r="W778" i="36"/>
  <c r="W779" i="36"/>
  <c r="W780" i="36"/>
  <c r="W781" i="36"/>
  <c r="Y234" i="5"/>
  <c r="N204" i="36"/>
  <c r="M204" i="36"/>
  <c r="Z234" i="5"/>
  <c r="M852" i="36"/>
  <c r="Y195" i="28"/>
  <c r="N852" i="36"/>
  <c r="M681" i="36"/>
  <c r="Z255" i="22"/>
  <c r="Y255" i="22"/>
  <c r="N681" i="36"/>
  <c r="P89" i="24"/>
  <c r="AB630" i="36"/>
  <c r="AB631" i="36"/>
  <c r="AB632" i="36"/>
  <c r="AB633" i="36"/>
  <c r="AB634" i="36"/>
  <c r="AB635" i="36"/>
  <c r="AB636" i="36"/>
  <c r="AB637" i="36"/>
  <c r="AB638" i="36"/>
  <c r="AB639" i="36"/>
  <c r="AB640" i="36"/>
  <c r="AB641" i="36"/>
  <c r="AB642" i="36"/>
  <c r="AB643" i="36"/>
  <c r="AB644" i="36"/>
  <c r="AB645" i="36"/>
  <c r="AB646" i="36"/>
  <c r="AB647" i="36"/>
  <c r="AB648" i="36"/>
  <c r="AU150" i="5"/>
  <c r="AT150" i="5"/>
  <c r="AT174" i="28"/>
  <c r="AU174" i="28"/>
  <c r="AT26" i="34"/>
  <c r="AT25" i="34"/>
  <c r="W11" i="27"/>
  <c r="V11" i="27"/>
  <c r="AU34" i="27"/>
  <c r="AU36" i="27"/>
  <c r="AQ8" i="27"/>
  <c r="AP6" i="27"/>
  <c r="AP8" i="27"/>
  <c r="AQ6" i="27"/>
  <c r="AU33" i="5"/>
  <c r="AS34" i="5"/>
  <c r="AU34" i="5"/>
  <c r="AU36" i="5"/>
  <c r="AT33" i="5"/>
  <c r="AT34" i="5"/>
  <c r="AT36" i="5"/>
  <c r="AS36" i="5"/>
  <c r="U592" i="36"/>
  <c r="U593" i="36"/>
  <c r="U594" i="36"/>
  <c r="U595" i="36"/>
  <c r="U596" i="36"/>
  <c r="U597" i="36"/>
  <c r="U598" i="36"/>
  <c r="U599" i="36"/>
  <c r="U600" i="36"/>
  <c r="U601" i="36"/>
  <c r="U602" i="36"/>
  <c r="U603" i="36"/>
  <c r="U604" i="36"/>
  <c r="U605" i="36"/>
  <c r="U606" i="36"/>
  <c r="U607" i="36"/>
  <c r="U608" i="36"/>
  <c r="U609" i="36"/>
  <c r="U610" i="36"/>
  <c r="AP12" i="34"/>
  <c r="V8" i="5"/>
  <c r="N13" i="36"/>
  <c r="AU153" i="5"/>
  <c r="AU156" i="5"/>
  <c r="AT153" i="5"/>
  <c r="AT156" i="5"/>
  <c r="AS156" i="5"/>
  <c r="AU50" i="22"/>
  <c r="AU110" i="22"/>
  <c r="AU130" i="22"/>
  <c r="AP3" i="22"/>
  <c r="T9" i="27"/>
  <c r="M242" i="36"/>
  <c r="U9" i="27"/>
  <c r="AT130" i="22"/>
  <c r="AT233" i="5"/>
  <c r="AT236" i="5"/>
  <c r="AS236" i="5"/>
  <c r="AU233" i="5"/>
  <c r="AU236" i="5"/>
  <c r="AP25" i="34"/>
  <c r="AP26" i="34"/>
  <c r="AE5" i="27"/>
  <c r="AP3" i="28"/>
  <c r="AO25" i="34"/>
  <c r="AM7" i="27"/>
  <c r="AL7" i="27"/>
  <c r="AT34" i="27"/>
  <c r="AS250" i="5"/>
  <c r="M14" i="36"/>
  <c r="T9" i="5"/>
  <c r="Z34" i="5"/>
  <c r="U9" i="5"/>
  <c r="AT70" i="5"/>
  <c r="AT130" i="5"/>
  <c r="AN3" i="5"/>
  <c r="AT110" i="22"/>
  <c r="AL7" i="28"/>
  <c r="AM7" i="28"/>
  <c r="AT34" i="28"/>
  <c r="AU34" i="28"/>
  <c r="S725" i="36"/>
  <c r="S726" i="36"/>
  <c r="S727" i="36"/>
  <c r="S728" i="36"/>
  <c r="S729" i="36"/>
  <c r="S730" i="36"/>
  <c r="S731" i="36"/>
  <c r="S732" i="36"/>
  <c r="S733" i="36"/>
  <c r="S734" i="36"/>
  <c r="S735" i="36"/>
  <c r="S736" i="36"/>
  <c r="S737" i="36"/>
  <c r="S738" i="36"/>
  <c r="S739" i="36"/>
  <c r="S740" i="36"/>
  <c r="S741" i="36"/>
  <c r="S742" i="36"/>
  <c r="S743" i="36"/>
  <c r="U10" i="27"/>
  <c r="M244" i="36"/>
  <c r="T10" i="27"/>
  <c r="AT254" i="28"/>
  <c r="AU254" i="28"/>
  <c r="U10" i="5"/>
  <c r="AM3" i="27"/>
  <c r="AL3" i="27"/>
  <c r="AU30" i="27"/>
  <c r="AT30" i="27"/>
  <c r="AI7" i="5"/>
  <c r="AH7" i="5"/>
  <c r="AT36" i="28"/>
  <c r="AO8" i="28"/>
  <c r="AN6" i="28"/>
  <c r="AN8" i="28"/>
  <c r="AO6" i="28"/>
  <c r="AN3" i="28"/>
  <c r="U11" i="5"/>
  <c r="AC6" i="5"/>
  <c r="AE6" i="22"/>
  <c r="AC6" i="22"/>
  <c r="AX26" i="34"/>
  <c r="AX25" i="34"/>
  <c r="AM6" i="22"/>
  <c r="AL6" i="22"/>
  <c r="AL8" i="22"/>
  <c r="AT33" i="22"/>
  <c r="AS36" i="22"/>
  <c r="AM8" i="22"/>
  <c r="AU33" i="22"/>
  <c r="AU70" i="5"/>
  <c r="AU130" i="5"/>
  <c r="AP3" i="5"/>
  <c r="AT39" i="34"/>
  <c r="P75" i="24"/>
  <c r="AD592" i="36"/>
  <c r="AD593" i="36"/>
  <c r="AD594" i="36"/>
  <c r="AD595" i="36"/>
  <c r="AD596" i="36"/>
  <c r="AD597" i="36"/>
  <c r="AD598" i="36"/>
  <c r="AD599" i="36"/>
  <c r="AD600" i="36"/>
  <c r="AD601" i="36"/>
  <c r="AD602" i="36"/>
  <c r="AD603" i="36"/>
  <c r="AD604" i="36"/>
  <c r="AD605" i="36"/>
  <c r="AD606" i="36"/>
  <c r="AD607" i="36"/>
  <c r="AD608" i="36"/>
  <c r="AD609" i="36"/>
  <c r="AD610" i="36"/>
  <c r="P33" i="30"/>
  <c r="AB725" i="36"/>
  <c r="AB726" i="36"/>
  <c r="AB727" i="36"/>
  <c r="AB728" i="36"/>
  <c r="AB729" i="36"/>
  <c r="AB730" i="36"/>
  <c r="AB731" i="36"/>
  <c r="AB732" i="36"/>
  <c r="AB733" i="36"/>
  <c r="AB734" i="36"/>
  <c r="AB735" i="36"/>
  <c r="AB736" i="36"/>
  <c r="AB737" i="36"/>
  <c r="AB738" i="36"/>
  <c r="AB739" i="36"/>
  <c r="AB740" i="36"/>
  <c r="AB741" i="36"/>
  <c r="AB742" i="36"/>
  <c r="AB743" i="36"/>
  <c r="Y11" i="27"/>
  <c r="X11" i="27"/>
  <c r="AM3" i="22"/>
  <c r="AT50" i="22"/>
  <c r="AU36" i="28"/>
  <c r="AQ8" i="28"/>
  <c r="AQ6" i="28"/>
  <c r="AP6" i="28"/>
  <c r="AP8" i="28"/>
  <c r="AE5" i="28"/>
  <c r="AD5" i="28"/>
  <c r="AD31" i="27"/>
  <c r="AI3" i="5"/>
  <c r="AT36" i="27"/>
  <c r="AO8" i="27"/>
  <c r="AO6" i="27"/>
  <c r="AN6" i="27"/>
  <c r="AN8" i="27"/>
  <c r="AE5" i="5"/>
  <c r="AD5" i="5"/>
  <c r="AX39" i="34"/>
  <c r="AI3" i="22"/>
  <c r="AS194" i="22"/>
  <c r="AO3" i="22"/>
  <c r="AN3" i="22"/>
  <c r="AT90" i="27"/>
  <c r="AU90" i="27"/>
  <c r="AS90" i="28"/>
  <c r="AI3" i="28"/>
  <c r="AE6" i="28"/>
  <c r="AD6" i="28"/>
  <c r="X8" i="27"/>
  <c r="Y8" i="27"/>
  <c r="V8" i="27"/>
  <c r="N241" i="36"/>
  <c r="W8" i="27"/>
  <c r="AM8" i="28"/>
  <c r="P67" i="24"/>
  <c r="AD573" i="36"/>
  <c r="AD574" i="36"/>
  <c r="AD575" i="36"/>
  <c r="AD576" i="36"/>
  <c r="AD577" i="36"/>
  <c r="AD578" i="36"/>
  <c r="AD579" i="36"/>
  <c r="AD580" i="36"/>
  <c r="AD581" i="36"/>
  <c r="AD582" i="36"/>
  <c r="AD583" i="36"/>
  <c r="AD584" i="36"/>
  <c r="AD585" i="36"/>
  <c r="AD586" i="36"/>
  <c r="AD587" i="36"/>
  <c r="AD588" i="36"/>
  <c r="AD589" i="36"/>
  <c r="AD590" i="36"/>
  <c r="AD591" i="36"/>
  <c r="P98" i="24"/>
  <c r="AC649" i="36"/>
  <c r="AC650" i="36"/>
  <c r="AC651" i="36"/>
  <c r="AC652" i="36"/>
  <c r="AC653" i="36"/>
  <c r="AC654" i="36"/>
  <c r="AC655" i="36"/>
  <c r="AC656" i="36"/>
  <c r="AC657" i="36"/>
  <c r="AC658" i="36"/>
  <c r="AC659" i="36"/>
  <c r="AC660" i="36"/>
  <c r="AC661" i="36"/>
  <c r="AC662" i="36"/>
  <c r="AC663" i="36"/>
  <c r="AC664" i="36"/>
  <c r="AC665" i="36"/>
  <c r="AC666" i="36"/>
  <c r="AC667" i="36"/>
  <c r="T497" i="36"/>
  <c r="T498" i="36"/>
  <c r="T499" i="36"/>
  <c r="T500" i="36"/>
  <c r="T501" i="36"/>
  <c r="T502" i="36"/>
  <c r="T503" i="36"/>
  <c r="T504" i="36"/>
  <c r="T505" i="36"/>
  <c r="T506" i="36"/>
  <c r="T507" i="36"/>
  <c r="T508" i="36"/>
  <c r="T509" i="36"/>
  <c r="T510" i="36"/>
  <c r="T511" i="36"/>
  <c r="T512" i="36"/>
  <c r="T513" i="36"/>
  <c r="T514" i="36"/>
  <c r="T515" i="36"/>
  <c r="P34" i="24"/>
  <c r="AC497" i="36"/>
  <c r="AC498" i="36"/>
  <c r="AC499" i="36"/>
  <c r="AC500" i="36"/>
  <c r="AC501" i="36"/>
  <c r="AC502" i="36"/>
  <c r="AC503" i="36"/>
  <c r="AC504" i="36"/>
  <c r="AC505" i="36"/>
  <c r="AC506" i="36"/>
  <c r="AC507" i="36"/>
  <c r="AC508" i="36"/>
  <c r="AC509" i="36"/>
  <c r="AC510" i="36"/>
  <c r="AC511" i="36"/>
  <c r="AC512" i="36"/>
  <c r="AC513" i="36"/>
  <c r="AC514" i="36"/>
  <c r="AC515" i="36"/>
  <c r="T668" i="36"/>
  <c r="T669" i="36"/>
  <c r="T670" i="36"/>
  <c r="T671" i="36"/>
  <c r="T672" i="36"/>
  <c r="T673" i="36"/>
  <c r="T674" i="36"/>
  <c r="T675" i="36"/>
  <c r="T676" i="36"/>
  <c r="T677" i="36"/>
  <c r="T678" i="36"/>
  <c r="T679" i="36"/>
  <c r="T680" i="36"/>
  <c r="T681" i="36"/>
  <c r="T682" i="36"/>
  <c r="T683" i="36"/>
  <c r="T684" i="36"/>
  <c r="T685" i="36"/>
  <c r="T686" i="36"/>
  <c r="P106" i="24"/>
  <c r="AC668" i="36"/>
  <c r="AC669" i="36"/>
  <c r="AC670" i="36"/>
  <c r="AC671" i="36"/>
  <c r="AC672" i="36"/>
  <c r="AC673" i="36"/>
  <c r="AC674" i="36"/>
  <c r="AC675" i="36"/>
  <c r="AC676" i="36"/>
  <c r="AC677" i="36"/>
  <c r="AC678" i="36"/>
  <c r="AC679" i="36"/>
  <c r="AC680" i="36"/>
  <c r="AC681" i="36"/>
  <c r="AC682" i="36"/>
  <c r="AC683" i="36"/>
  <c r="AC684" i="36"/>
  <c r="AC685" i="36"/>
  <c r="AC686" i="36"/>
  <c r="U573" i="36"/>
  <c r="U574" i="36"/>
  <c r="U575" i="36"/>
  <c r="U576" i="36"/>
  <c r="U577" i="36"/>
  <c r="U578" i="36"/>
  <c r="U579" i="36"/>
  <c r="U580" i="36"/>
  <c r="U581" i="36"/>
  <c r="U582" i="36"/>
  <c r="U583" i="36"/>
  <c r="U584" i="36"/>
  <c r="U585" i="36"/>
  <c r="U586" i="36"/>
  <c r="U587" i="36"/>
  <c r="U588" i="36"/>
  <c r="U589" i="36"/>
  <c r="U590" i="36"/>
  <c r="U591" i="36"/>
  <c r="T649" i="36"/>
  <c r="T650" i="36"/>
  <c r="T651" i="36"/>
  <c r="T652" i="36"/>
  <c r="T653" i="36"/>
  <c r="T654" i="36"/>
  <c r="T655" i="36"/>
  <c r="T656" i="36"/>
  <c r="T657" i="36"/>
  <c r="T658" i="36"/>
  <c r="T659" i="36"/>
  <c r="T660" i="36"/>
  <c r="T661" i="36"/>
  <c r="T662" i="36"/>
  <c r="T663" i="36"/>
  <c r="T664" i="36"/>
  <c r="T665" i="36"/>
  <c r="T666" i="36"/>
  <c r="T667" i="36"/>
  <c r="AW39" i="34"/>
  <c r="BB25" i="34"/>
  <c r="C6" i="29"/>
  <c r="AW25" i="34"/>
  <c r="W11" i="5"/>
  <c r="AT12" i="34"/>
  <c r="Z36" i="5"/>
  <c r="AB6" i="5"/>
  <c r="AD31" i="5"/>
  <c r="AD6" i="5"/>
  <c r="A79" i="12"/>
  <c r="A211" i="5"/>
  <c r="AV12" i="34"/>
  <c r="AM6" i="5"/>
  <c r="AK6" i="5"/>
  <c r="Y10" i="5"/>
  <c r="AR12" i="34"/>
  <c r="N16" i="36"/>
  <c r="V10" i="5"/>
  <c r="P26" i="12"/>
  <c r="AC22" i="36"/>
  <c r="AC23" i="36"/>
  <c r="AC24" i="36"/>
  <c r="AC25" i="36"/>
  <c r="AC26" i="36"/>
  <c r="AC27" i="36"/>
  <c r="AC28" i="36"/>
  <c r="AC29" i="36"/>
  <c r="AC30" i="36"/>
  <c r="AC31" i="36"/>
  <c r="AC32" i="36"/>
  <c r="AC33" i="36"/>
  <c r="AC34" i="36"/>
  <c r="AC35" i="36"/>
  <c r="AC36" i="36"/>
  <c r="AC37" i="36"/>
  <c r="AC38" i="36"/>
  <c r="AC39" i="36"/>
  <c r="AC40" i="36"/>
  <c r="S3" i="36"/>
  <c r="S4" i="36"/>
  <c r="S5" i="36"/>
  <c r="S6" i="36"/>
  <c r="S7" i="36"/>
  <c r="S8" i="36"/>
  <c r="S9" i="36"/>
  <c r="S10" i="36"/>
  <c r="S11" i="36"/>
  <c r="S12" i="36"/>
  <c r="S13" i="36"/>
  <c r="S14" i="36"/>
  <c r="S15" i="36"/>
  <c r="S16" i="36"/>
  <c r="S17" i="36"/>
  <c r="S18" i="36"/>
  <c r="S19" i="36"/>
  <c r="S20" i="36"/>
  <c r="S21" i="36"/>
  <c r="AK7" i="5"/>
  <c r="AX12" i="34"/>
  <c r="AS12" i="34"/>
  <c r="T22" i="36"/>
  <c r="T23" i="36"/>
  <c r="T24" i="36"/>
  <c r="T25" i="36"/>
  <c r="T26" i="36"/>
  <c r="T27" i="36"/>
  <c r="T28" i="36"/>
  <c r="T29" i="36"/>
  <c r="T30" i="36"/>
  <c r="T31" i="36"/>
  <c r="T32" i="36"/>
  <c r="T33" i="36"/>
  <c r="T34" i="36"/>
  <c r="T35" i="36"/>
  <c r="T36" i="36"/>
  <c r="T37" i="36"/>
  <c r="T38" i="36"/>
  <c r="T39" i="36"/>
  <c r="T40" i="36"/>
  <c r="P17" i="12"/>
  <c r="AB3" i="36"/>
  <c r="AB4" i="36"/>
  <c r="AB5" i="36"/>
  <c r="AB6" i="36"/>
  <c r="AB7" i="36"/>
  <c r="AB8" i="36"/>
  <c r="AB9" i="36"/>
  <c r="AB10" i="36"/>
  <c r="AB11" i="36"/>
  <c r="AB12" i="36"/>
  <c r="AB13" i="36"/>
  <c r="AB14" i="36"/>
  <c r="AB15" i="36"/>
  <c r="AB16" i="36"/>
  <c r="AB17" i="36"/>
  <c r="AB18" i="36"/>
  <c r="AB19" i="36"/>
  <c r="AB20" i="36"/>
  <c r="AB21" i="36"/>
  <c r="AW12" i="34"/>
  <c r="P43" i="29"/>
  <c r="AD288" i="36"/>
  <c r="AD289" i="36"/>
  <c r="AD290" i="36"/>
  <c r="AD291" i="36"/>
  <c r="AD292" i="36"/>
  <c r="AD293" i="36"/>
  <c r="AD294" i="36"/>
  <c r="AD295" i="36"/>
  <c r="AD296" i="36"/>
  <c r="AD297" i="36"/>
  <c r="AD298" i="36"/>
  <c r="AD299" i="36"/>
  <c r="AD300" i="36"/>
  <c r="AD301" i="36"/>
  <c r="AD302" i="36"/>
  <c r="AD303" i="36"/>
  <c r="AD304" i="36"/>
  <c r="AD305" i="36"/>
  <c r="AD306" i="36"/>
  <c r="W535" i="36"/>
  <c r="W536" i="36"/>
  <c r="W537" i="36"/>
  <c r="W538" i="36"/>
  <c r="W539" i="36"/>
  <c r="W540" i="36"/>
  <c r="W541" i="36"/>
  <c r="W542" i="36"/>
  <c r="W543" i="36"/>
  <c r="W544" i="36"/>
  <c r="W545" i="36"/>
  <c r="W546" i="36"/>
  <c r="W547" i="36"/>
  <c r="W548" i="36"/>
  <c r="W549" i="36"/>
  <c r="W550" i="36"/>
  <c r="W551" i="36"/>
  <c r="W552" i="36"/>
  <c r="W553" i="36"/>
  <c r="P57" i="29"/>
  <c r="AB326" i="36"/>
  <c r="AB327" i="36"/>
  <c r="AB328" i="36"/>
  <c r="AB329" i="36"/>
  <c r="AB330" i="36"/>
  <c r="AB331" i="36"/>
  <c r="AB332" i="36"/>
  <c r="AB333" i="36"/>
  <c r="AB334" i="36"/>
  <c r="AB335" i="36"/>
  <c r="AB336" i="36"/>
  <c r="AB337" i="36"/>
  <c r="AB338" i="36"/>
  <c r="AB339" i="36"/>
  <c r="AB340" i="36"/>
  <c r="AB341" i="36"/>
  <c r="AB342" i="36"/>
  <c r="AB343" i="36"/>
  <c r="AB344" i="36"/>
  <c r="P82" i="29"/>
  <c r="AC383" i="36"/>
  <c r="AC384" i="36"/>
  <c r="AC385" i="36"/>
  <c r="AC386" i="36"/>
  <c r="AC387" i="36"/>
  <c r="AC388" i="36"/>
  <c r="AC389" i="36"/>
  <c r="AC390" i="36"/>
  <c r="AC391" i="36"/>
  <c r="AC392" i="36"/>
  <c r="AC393" i="36"/>
  <c r="AC394" i="36"/>
  <c r="AC395" i="36"/>
  <c r="AC396" i="36"/>
  <c r="AC397" i="36"/>
  <c r="AC398" i="36"/>
  <c r="AC399" i="36"/>
  <c r="AC400" i="36"/>
  <c r="AC401" i="36"/>
  <c r="U364" i="36"/>
  <c r="U365" i="36"/>
  <c r="U366" i="36"/>
  <c r="U367" i="36"/>
  <c r="U368" i="36"/>
  <c r="U369" i="36"/>
  <c r="U370" i="36"/>
  <c r="U371" i="36"/>
  <c r="U372" i="36"/>
  <c r="U373" i="36"/>
  <c r="U374" i="36"/>
  <c r="U375" i="36"/>
  <c r="U376" i="36"/>
  <c r="U377" i="36"/>
  <c r="U378" i="36"/>
  <c r="U379" i="36"/>
  <c r="U380" i="36"/>
  <c r="U381" i="36"/>
  <c r="U382" i="36"/>
  <c r="T478" i="36"/>
  <c r="T479" i="36"/>
  <c r="T480" i="36"/>
  <c r="T481" i="36"/>
  <c r="T482" i="36"/>
  <c r="T483" i="36"/>
  <c r="T484" i="36"/>
  <c r="T485" i="36"/>
  <c r="T486" i="36"/>
  <c r="T487" i="36"/>
  <c r="T488" i="36"/>
  <c r="T489" i="36"/>
  <c r="T490" i="36"/>
  <c r="T491" i="36"/>
  <c r="T492" i="36"/>
  <c r="T493" i="36"/>
  <c r="T494" i="36"/>
  <c r="T495" i="36"/>
  <c r="T496" i="36"/>
  <c r="Q459" i="36"/>
  <c r="Q460" i="36"/>
  <c r="Q461" i="36"/>
  <c r="Q462" i="36"/>
  <c r="Q463" i="36"/>
  <c r="Q464" i="36"/>
  <c r="Q465" i="36"/>
  <c r="Q466" i="36"/>
  <c r="Q467" i="36"/>
  <c r="Q468" i="36"/>
  <c r="Q469" i="36"/>
  <c r="Q470" i="36"/>
  <c r="Q471" i="36"/>
  <c r="Q472" i="36"/>
  <c r="Q473" i="36"/>
  <c r="Q474" i="36"/>
  <c r="Q475" i="36"/>
  <c r="Q476" i="36"/>
  <c r="Q477" i="36"/>
  <c r="P108" i="12"/>
  <c r="AE212" i="36"/>
  <c r="AE213" i="36"/>
  <c r="AE214" i="36"/>
  <c r="AE215" i="36"/>
  <c r="AE216" i="36"/>
  <c r="AE217" i="36"/>
  <c r="AE218" i="36"/>
  <c r="AE219" i="36"/>
  <c r="AE220" i="36"/>
  <c r="AE221" i="36"/>
  <c r="AE222" i="36"/>
  <c r="AE223" i="36"/>
  <c r="AE224" i="36"/>
  <c r="AE225" i="36"/>
  <c r="AE226" i="36"/>
  <c r="AE227" i="36"/>
  <c r="AE228" i="36"/>
  <c r="AE229" i="36"/>
  <c r="AE230" i="36"/>
  <c r="S212" i="36"/>
  <c r="S213" i="36"/>
  <c r="S214" i="36"/>
  <c r="S215" i="36"/>
  <c r="S216" i="36"/>
  <c r="S217" i="36"/>
  <c r="S218" i="36"/>
  <c r="S219" i="36"/>
  <c r="S220" i="36"/>
  <c r="S221" i="36"/>
  <c r="S222" i="36"/>
  <c r="S223" i="36"/>
  <c r="S224" i="36"/>
  <c r="S225" i="36"/>
  <c r="S226" i="36"/>
  <c r="S227" i="36"/>
  <c r="S228" i="36"/>
  <c r="S229" i="36"/>
  <c r="S230" i="36"/>
  <c r="U288" i="36"/>
  <c r="U289" i="36"/>
  <c r="U290" i="36"/>
  <c r="U291" i="36"/>
  <c r="U292" i="36"/>
  <c r="U293" i="36"/>
  <c r="U294" i="36"/>
  <c r="U295" i="36"/>
  <c r="U296" i="36"/>
  <c r="U297" i="36"/>
  <c r="U298" i="36"/>
  <c r="U299" i="36"/>
  <c r="U300" i="36"/>
  <c r="U301" i="36"/>
  <c r="U302" i="36"/>
  <c r="U303" i="36"/>
  <c r="U304" i="36"/>
  <c r="U305" i="36"/>
  <c r="U306" i="36"/>
  <c r="H29" i="36"/>
  <c r="H48" i="36"/>
  <c r="H67" i="36"/>
  <c r="H86" i="36"/>
  <c r="H105" i="36"/>
  <c r="H124" i="36"/>
  <c r="H143" i="36"/>
  <c r="H162" i="36"/>
  <c r="H181" i="36"/>
  <c r="H200" i="36"/>
  <c r="H219" i="36"/>
  <c r="H11" i="36"/>
  <c r="P81" i="24"/>
  <c r="AB611" i="36"/>
  <c r="AB612" i="36"/>
  <c r="AB613" i="36"/>
  <c r="AB614" i="36"/>
  <c r="AB615" i="36"/>
  <c r="AB616" i="36"/>
  <c r="AB617" i="36"/>
  <c r="AB618" i="36"/>
  <c r="AB619" i="36"/>
  <c r="AB620" i="36"/>
  <c r="AB621" i="36"/>
  <c r="AB622" i="36"/>
  <c r="AB623" i="36"/>
  <c r="AB624" i="36"/>
  <c r="AB625" i="36"/>
  <c r="AB626" i="36"/>
  <c r="AB627" i="36"/>
  <c r="AB628" i="36"/>
  <c r="AB629" i="36"/>
  <c r="T155" i="36"/>
  <c r="T156" i="36"/>
  <c r="T157" i="36"/>
  <c r="T158" i="36"/>
  <c r="T159" i="36"/>
  <c r="T160" i="36"/>
  <c r="T161" i="36"/>
  <c r="T162" i="36"/>
  <c r="T163" i="36"/>
  <c r="T164" i="36"/>
  <c r="T165" i="36"/>
  <c r="T166" i="36"/>
  <c r="T167" i="36"/>
  <c r="T168" i="36"/>
  <c r="T169" i="36"/>
  <c r="T170" i="36"/>
  <c r="T171" i="36"/>
  <c r="T172" i="36"/>
  <c r="T173" i="36"/>
  <c r="S706" i="36"/>
  <c r="S707" i="36"/>
  <c r="S708" i="36"/>
  <c r="S709" i="36"/>
  <c r="S710" i="36"/>
  <c r="S711" i="36"/>
  <c r="S712" i="36"/>
  <c r="S713" i="36"/>
  <c r="S714" i="36"/>
  <c r="S715" i="36"/>
  <c r="S716" i="36"/>
  <c r="S717" i="36"/>
  <c r="S718" i="36"/>
  <c r="S719" i="36"/>
  <c r="S720" i="36"/>
  <c r="S721" i="36"/>
  <c r="S722" i="36"/>
  <c r="S723" i="36"/>
  <c r="S724" i="36"/>
  <c r="S554" i="36"/>
  <c r="S555" i="36"/>
  <c r="S556" i="36"/>
  <c r="S557" i="36"/>
  <c r="S558" i="36"/>
  <c r="S559" i="36"/>
  <c r="S560" i="36"/>
  <c r="S561" i="36"/>
  <c r="S562" i="36"/>
  <c r="S563" i="36"/>
  <c r="S564" i="36"/>
  <c r="S565" i="36"/>
  <c r="S566" i="36"/>
  <c r="S567" i="36"/>
  <c r="S568" i="36"/>
  <c r="S569" i="36"/>
  <c r="S570" i="36"/>
  <c r="S571" i="36"/>
  <c r="S572" i="36"/>
  <c r="P60" i="24"/>
  <c r="AE554" i="36"/>
  <c r="AE555" i="36"/>
  <c r="AE556" i="36"/>
  <c r="AE557" i="36"/>
  <c r="AE558" i="36"/>
  <c r="AE559" i="36"/>
  <c r="AE560" i="36"/>
  <c r="AE561" i="36"/>
  <c r="AE562" i="36"/>
  <c r="AE563" i="36"/>
  <c r="AE564" i="36"/>
  <c r="AE565" i="36"/>
  <c r="AE566" i="36"/>
  <c r="AE567" i="36"/>
  <c r="AE568" i="36"/>
  <c r="AE569" i="36"/>
  <c r="AE570" i="36"/>
  <c r="AE571" i="36"/>
  <c r="AE572" i="36"/>
  <c r="T269" i="36"/>
  <c r="T270" i="36"/>
  <c r="T271" i="36"/>
  <c r="T272" i="36"/>
  <c r="T273" i="36"/>
  <c r="T274" i="36"/>
  <c r="T275" i="36"/>
  <c r="T276" i="36"/>
  <c r="T277" i="36"/>
  <c r="T278" i="36"/>
  <c r="T279" i="36"/>
  <c r="T280" i="36"/>
  <c r="T281" i="36"/>
  <c r="T282" i="36"/>
  <c r="T283" i="36"/>
  <c r="T284" i="36"/>
  <c r="T285" i="36"/>
  <c r="T286" i="36"/>
  <c r="T287" i="36"/>
  <c r="B6" i="29"/>
  <c r="S744" i="36"/>
  <c r="S745" i="36"/>
  <c r="S746" i="36"/>
  <c r="S747" i="36"/>
  <c r="S748" i="36"/>
  <c r="S749" i="36"/>
  <c r="S750" i="36"/>
  <c r="S751" i="36"/>
  <c r="S752" i="36"/>
  <c r="S753" i="36"/>
  <c r="S754" i="36"/>
  <c r="S755" i="36"/>
  <c r="S756" i="36"/>
  <c r="S757" i="36"/>
  <c r="S758" i="36"/>
  <c r="S759" i="36"/>
  <c r="S760" i="36"/>
  <c r="S761" i="36"/>
  <c r="S762" i="36"/>
  <c r="S98" i="36"/>
  <c r="S99" i="36"/>
  <c r="S100" i="36"/>
  <c r="S101" i="36"/>
  <c r="S102" i="36"/>
  <c r="S103" i="36"/>
  <c r="S104" i="36"/>
  <c r="S105" i="36"/>
  <c r="S106" i="36"/>
  <c r="S107" i="36"/>
  <c r="S108" i="36"/>
  <c r="S109" i="36"/>
  <c r="S110" i="36"/>
  <c r="S111" i="36"/>
  <c r="S112" i="36"/>
  <c r="S113" i="36"/>
  <c r="S114" i="36"/>
  <c r="S115" i="36"/>
  <c r="S116" i="36"/>
  <c r="W117" i="36"/>
  <c r="W118" i="36"/>
  <c r="W119" i="36"/>
  <c r="W120" i="36"/>
  <c r="W121" i="36"/>
  <c r="W122" i="36"/>
  <c r="W123" i="36"/>
  <c r="W124" i="36"/>
  <c r="W125" i="36"/>
  <c r="W126" i="36"/>
  <c r="W127" i="36"/>
  <c r="W128" i="36"/>
  <c r="W129" i="36"/>
  <c r="W130" i="36"/>
  <c r="W131" i="36"/>
  <c r="W132" i="36"/>
  <c r="W133" i="36"/>
  <c r="W134" i="36"/>
  <c r="W135" i="36"/>
  <c r="S326" i="36"/>
  <c r="S327" i="36"/>
  <c r="S328" i="36"/>
  <c r="S329" i="36"/>
  <c r="S330" i="36"/>
  <c r="S331" i="36"/>
  <c r="S332" i="36"/>
  <c r="S333" i="36"/>
  <c r="S334" i="36"/>
  <c r="S335" i="36"/>
  <c r="S336" i="36"/>
  <c r="S337" i="36"/>
  <c r="S338" i="36"/>
  <c r="S339" i="36"/>
  <c r="S340" i="36"/>
  <c r="S341" i="36"/>
  <c r="S342" i="36"/>
  <c r="S343" i="36"/>
  <c r="S344" i="36"/>
  <c r="P107" i="29"/>
  <c r="AD440" i="36"/>
  <c r="AD441" i="36"/>
  <c r="AD442" i="36"/>
  <c r="AD443" i="36"/>
  <c r="AD444" i="36"/>
  <c r="AD445" i="36"/>
  <c r="AD446" i="36"/>
  <c r="AD447" i="36"/>
  <c r="AD448" i="36"/>
  <c r="AD449" i="36"/>
  <c r="AD450" i="36"/>
  <c r="AD451" i="36"/>
  <c r="AD452" i="36"/>
  <c r="AD453" i="36"/>
  <c r="AD454" i="36"/>
  <c r="AD455" i="36"/>
  <c r="AD456" i="36"/>
  <c r="AD457" i="36"/>
  <c r="AD458" i="36"/>
  <c r="S858" i="36"/>
  <c r="S859" i="36"/>
  <c r="S860" i="36"/>
  <c r="S861" i="36"/>
  <c r="S862" i="36"/>
  <c r="S863" i="36"/>
  <c r="S864" i="36"/>
  <c r="S865" i="36"/>
  <c r="S866" i="36"/>
  <c r="S867" i="36"/>
  <c r="S868" i="36"/>
  <c r="S869" i="36"/>
  <c r="S870" i="36"/>
  <c r="S871" i="36"/>
  <c r="S872" i="36"/>
  <c r="S873" i="36"/>
  <c r="S874" i="36"/>
  <c r="S875" i="36"/>
  <c r="S876" i="36"/>
  <c r="P51" i="12"/>
  <c r="AD79" i="36"/>
  <c r="AD80" i="36"/>
  <c r="AD81" i="36"/>
  <c r="AD82" i="36"/>
  <c r="AD83" i="36"/>
  <c r="AD84" i="36"/>
  <c r="AD85" i="36"/>
  <c r="AD86" i="36"/>
  <c r="AD87" i="36"/>
  <c r="AD88" i="36"/>
  <c r="AD89" i="36"/>
  <c r="AD90" i="36"/>
  <c r="AD91" i="36"/>
  <c r="AD92" i="36"/>
  <c r="AD93" i="36"/>
  <c r="AD94" i="36"/>
  <c r="AD95" i="36"/>
  <c r="AD96" i="36"/>
  <c r="AD97" i="36"/>
  <c r="P75" i="29"/>
  <c r="AD364" i="36"/>
  <c r="AD365" i="36"/>
  <c r="AD366" i="36"/>
  <c r="AD367" i="36"/>
  <c r="AD368" i="36"/>
  <c r="AD369" i="36"/>
  <c r="AD370" i="36"/>
  <c r="AD371" i="36"/>
  <c r="AD372" i="36"/>
  <c r="AD373" i="36"/>
  <c r="AD374" i="36"/>
  <c r="AD375" i="36"/>
  <c r="AD376" i="36"/>
  <c r="AD377" i="36"/>
  <c r="AD378" i="36"/>
  <c r="AD379" i="36"/>
  <c r="AD380" i="36"/>
  <c r="AD381" i="36"/>
  <c r="AD382" i="36"/>
  <c r="T307" i="36"/>
  <c r="T308" i="36"/>
  <c r="T309" i="36"/>
  <c r="T310" i="36"/>
  <c r="T311" i="36"/>
  <c r="T312" i="36"/>
  <c r="T313" i="36"/>
  <c r="T314" i="36"/>
  <c r="T315" i="36"/>
  <c r="T316" i="36"/>
  <c r="T317" i="36"/>
  <c r="T318" i="36"/>
  <c r="T319" i="36"/>
  <c r="T320" i="36"/>
  <c r="T321" i="36"/>
  <c r="T322" i="36"/>
  <c r="T323" i="36"/>
  <c r="T324" i="36"/>
  <c r="T325" i="36"/>
  <c r="S611" i="36"/>
  <c r="S612" i="36"/>
  <c r="S613" i="36"/>
  <c r="S614" i="36"/>
  <c r="S615" i="36"/>
  <c r="S616" i="36"/>
  <c r="S617" i="36"/>
  <c r="S618" i="36"/>
  <c r="S619" i="36"/>
  <c r="S620" i="36"/>
  <c r="S621" i="36"/>
  <c r="S622" i="36"/>
  <c r="S623" i="36"/>
  <c r="S624" i="36"/>
  <c r="S625" i="36"/>
  <c r="S626" i="36"/>
  <c r="S627" i="36"/>
  <c r="S628" i="36"/>
  <c r="S629" i="36"/>
  <c r="P34" i="29"/>
  <c r="AC269" i="36"/>
  <c r="AC270" i="36"/>
  <c r="AC271" i="36"/>
  <c r="AC272" i="36"/>
  <c r="AC273" i="36"/>
  <c r="AC274" i="36"/>
  <c r="AC275" i="36"/>
  <c r="AC276" i="36"/>
  <c r="AC277" i="36"/>
  <c r="AC278" i="36"/>
  <c r="AC279" i="36"/>
  <c r="AC280" i="36"/>
  <c r="AC281" i="36"/>
  <c r="AC282" i="36"/>
  <c r="AC283" i="36"/>
  <c r="AC284" i="36"/>
  <c r="AC285" i="36"/>
  <c r="AC286" i="36"/>
  <c r="AC287" i="36"/>
  <c r="Q687" i="36"/>
  <c r="Q688" i="36"/>
  <c r="Q689" i="36"/>
  <c r="Q690" i="36"/>
  <c r="Q691" i="36"/>
  <c r="Q692" i="36"/>
  <c r="Q693" i="36"/>
  <c r="Q694" i="36"/>
  <c r="Q695" i="36"/>
  <c r="Q696" i="36"/>
  <c r="Q697" i="36"/>
  <c r="Q698" i="36"/>
  <c r="Q699" i="36"/>
  <c r="Q700" i="36"/>
  <c r="Q701" i="36"/>
  <c r="Q702" i="36"/>
  <c r="Q703" i="36"/>
  <c r="Q704" i="36"/>
  <c r="Q705" i="36"/>
  <c r="S174" i="36"/>
  <c r="S175" i="36"/>
  <c r="S176" i="36"/>
  <c r="S177" i="36"/>
  <c r="S178" i="36"/>
  <c r="S179" i="36"/>
  <c r="S180" i="36"/>
  <c r="S181" i="36"/>
  <c r="S182" i="36"/>
  <c r="S183" i="36"/>
  <c r="S184" i="36"/>
  <c r="S185" i="36"/>
  <c r="S186" i="36"/>
  <c r="S187" i="36"/>
  <c r="S188" i="36"/>
  <c r="S189" i="36"/>
  <c r="S190" i="36"/>
  <c r="S191" i="36"/>
  <c r="S192" i="36"/>
  <c r="P18" i="29"/>
  <c r="AC231" i="36"/>
  <c r="AC232" i="36"/>
  <c r="AC233" i="36"/>
  <c r="AC234" i="36"/>
  <c r="AC235" i="36"/>
  <c r="AC236" i="36"/>
  <c r="AC237" i="36"/>
  <c r="AC238" i="36"/>
  <c r="AC239" i="36"/>
  <c r="AC240" i="36"/>
  <c r="AC241" i="36"/>
  <c r="AC242" i="36"/>
  <c r="AC243" i="36"/>
  <c r="AC244" i="36"/>
  <c r="AC245" i="36"/>
  <c r="AC246" i="36"/>
  <c r="AC247" i="36"/>
  <c r="AC248" i="36"/>
  <c r="AC249" i="36"/>
  <c r="P26" i="24"/>
  <c r="AC478" i="36"/>
  <c r="AC479" i="36"/>
  <c r="AC480" i="36"/>
  <c r="AC481" i="36"/>
  <c r="AC482" i="36"/>
  <c r="AC483" i="36"/>
  <c r="AC484" i="36"/>
  <c r="AC485" i="36"/>
  <c r="AC486" i="36"/>
  <c r="AC487" i="36"/>
  <c r="AC488" i="36"/>
  <c r="AC489" i="36"/>
  <c r="AC490" i="36"/>
  <c r="AC491" i="36"/>
  <c r="AC492" i="36"/>
  <c r="AC493" i="36"/>
  <c r="AC494" i="36"/>
  <c r="AC495" i="36"/>
  <c r="AC496" i="36"/>
  <c r="S782" i="36"/>
  <c r="S783" i="36"/>
  <c r="S784" i="36"/>
  <c r="S785" i="36"/>
  <c r="S786" i="36"/>
  <c r="S787" i="36"/>
  <c r="S788" i="36"/>
  <c r="S789" i="36"/>
  <c r="S790" i="36"/>
  <c r="S791" i="36"/>
  <c r="S792" i="36"/>
  <c r="S793" i="36"/>
  <c r="S794" i="36"/>
  <c r="S795" i="36"/>
  <c r="S796" i="36"/>
  <c r="S797" i="36"/>
  <c r="S798" i="36"/>
  <c r="S799" i="36"/>
  <c r="S800" i="36"/>
  <c r="P82" i="12"/>
  <c r="AC155" i="36"/>
  <c r="AC156" i="36"/>
  <c r="AC157" i="36"/>
  <c r="AC158" i="36"/>
  <c r="AC159" i="36"/>
  <c r="AC160" i="36"/>
  <c r="AC161" i="36"/>
  <c r="AC162" i="36"/>
  <c r="AC163" i="36"/>
  <c r="AC164" i="36"/>
  <c r="AC165" i="36"/>
  <c r="AC166" i="36"/>
  <c r="AC167" i="36"/>
  <c r="AC168" i="36"/>
  <c r="AC169" i="36"/>
  <c r="AC170" i="36"/>
  <c r="AC171" i="36"/>
  <c r="AC172" i="36"/>
  <c r="AC173" i="36"/>
  <c r="P89" i="29"/>
  <c r="AB402" i="36"/>
  <c r="AB403" i="36"/>
  <c r="AB404" i="36"/>
  <c r="AB405" i="36"/>
  <c r="AB406" i="36"/>
  <c r="AB407" i="36"/>
  <c r="AB408" i="36"/>
  <c r="AB409" i="36"/>
  <c r="AB410" i="36"/>
  <c r="AB411" i="36"/>
  <c r="AB412" i="36"/>
  <c r="AB413" i="36"/>
  <c r="AB414" i="36"/>
  <c r="AB415" i="36"/>
  <c r="AB416" i="36"/>
  <c r="AB417" i="36"/>
  <c r="AB418" i="36"/>
  <c r="AB419" i="36"/>
  <c r="AB420" i="36"/>
  <c r="U896" i="36"/>
  <c r="U897" i="36"/>
  <c r="U898" i="36"/>
  <c r="U899" i="36"/>
  <c r="U900" i="36"/>
  <c r="U901" i="36"/>
  <c r="U902" i="36"/>
  <c r="U903" i="36"/>
  <c r="U904" i="36"/>
  <c r="U905" i="36"/>
  <c r="U906" i="36"/>
  <c r="U907" i="36"/>
  <c r="U908" i="36"/>
  <c r="U909" i="36"/>
  <c r="U910" i="36"/>
  <c r="U911" i="36"/>
  <c r="U912" i="36"/>
  <c r="U913" i="36"/>
  <c r="U914" i="36"/>
  <c r="P66" i="29"/>
  <c r="AC345" i="36"/>
  <c r="AC346" i="36"/>
  <c r="AC347" i="36"/>
  <c r="AC348" i="36"/>
  <c r="AC349" i="36"/>
  <c r="AC350" i="36"/>
  <c r="AC351" i="36"/>
  <c r="AC352" i="36"/>
  <c r="AC353" i="36"/>
  <c r="AC354" i="36"/>
  <c r="AC355" i="36"/>
  <c r="AC356" i="36"/>
  <c r="AC357" i="36"/>
  <c r="AC358" i="36"/>
  <c r="AC359" i="36"/>
  <c r="AC360" i="36"/>
  <c r="AC361" i="36"/>
  <c r="AC362" i="36"/>
  <c r="AC363" i="36"/>
  <c r="B6" i="12"/>
  <c r="C6" i="12"/>
  <c r="BH25" i="34"/>
  <c r="S231" i="36"/>
  <c r="S232" i="36"/>
  <c r="S233" i="36"/>
  <c r="S234" i="36"/>
  <c r="S235" i="36"/>
  <c r="S236" i="36"/>
  <c r="S237" i="36"/>
  <c r="S238" i="36"/>
  <c r="S239" i="36"/>
  <c r="S240" i="36"/>
  <c r="S241" i="36"/>
  <c r="S242" i="36"/>
  <c r="S243" i="36"/>
  <c r="S244" i="36"/>
  <c r="S245" i="36"/>
  <c r="S246" i="36"/>
  <c r="S247" i="36"/>
  <c r="S248" i="36"/>
  <c r="S249" i="36"/>
  <c r="B5" i="30"/>
  <c r="C5" i="30"/>
  <c r="H485" i="36"/>
  <c r="H504" i="36"/>
  <c r="H523" i="36"/>
  <c r="H542" i="36"/>
  <c r="H561" i="36"/>
  <c r="H580" i="36"/>
  <c r="H599" i="36"/>
  <c r="H618" i="36"/>
  <c r="H637" i="36"/>
  <c r="H656" i="36"/>
  <c r="H675" i="36"/>
  <c r="H467" i="36"/>
  <c r="U440" i="36"/>
  <c r="U441" i="36"/>
  <c r="U442" i="36"/>
  <c r="U443" i="36"/>
  <c r="U444" i="36"/>
  <c r="U445" i="36"/>
  <c r="U446" i="36"/>
  <c r="U447" i="36"/>
  <c r="U448" i="36"/>
  <c r="U449" i="36"/>
  <c r="U450" i="36"/>
  <c r="U451" i="36"/>
  <c r="U452" i="36"/>
  <c r="U453" i="36"/>
  <c r="U454" i="36"/>
  <c r="U455" i="36"/>
  <c r="U456" i="36"/>
  <c r="U457" i="36"/>
  <c r="U458" i="36"/>
  <c r="N35" i="36"/>
  <c r="P76" i="12"/>
  <c r="AE136" i="36"/>
  <c r="AE137" i="36"/>
  <c r="AE138" i="36"/>
  <c r="AE139" i="36"/>
  <c r="AE140" i="36"/>
  <c r="AE141" i="36"/>
  <c r="AE142" i="36"/>
  <c r="AE143" i="36"/>
  <c r="AE144" i="36"/>
  <c r="AE145" i="36"/>
  <c r="AE146" i="36"/>
  <c r="AE147" i="36"/>
  <c r="AE148" i="36"/>
  <c r="AE149" i="36"/>
  <c r="AE150" i="36"/>
  <c r="AE151" i="36"/>
  <c r="AE152" i="36"/>
  <c r="AE153" i="36"/>
  <c r="AE154" i="36"/>
  <c r="W193" i="36"/>
  <c r="W194" i="36"/>
  <c r="W195" i="36"/>
  <c r="W196" i="36"/>
  <c r="W197" i="36"/>
  <c r="W198" i="36"/>
  <c r="W199" i="36"/>
  <c r="W200" i="36"/>
  <c r="W201" i="36"/>
  <c r="W202" i="36"/>
  <c r="W203" i="36"/>
  <c r="W204" i="36"/>
  <c r="W205" i="36"/>
  <c r="W206" i="36"/>
  <c r="W207" i="36"/>
  <c r="W208" i="36"/>
  <c r="W209" i="36"/>
  <c r="W210" i="36"/>
  <c r="W211" i="36"/>
  <c r="T421" i="36"/>
  <c r="T422" i="36"/>
  <c r="T423" i="36"/>
  <c r="T424" i="36"/>
  <c r="T425" i="36"/>
  <c r="T426" i="36"/>
  <c r="T427" i="36"/>
  <c r="T428" i="36"/>
  <c r="T429" i="36"/>
  <c r="T430" i="36"/>
  <c r="T431" i="36"/>
  <c r="T432" i="36"/>
  <c r="T433" i="36"/>
  <c r="T434" i="36"/>
  <c r="T435" i="36"/>
  <c r="T436" i="36"/>
  <c r="T437" i="36"/>
  <c r="T438" i="36"/>
  <c r="T439" i="36"/>
  <c r="C5" i="24"/>
  <c r="B5" i="24"/>
  <c r="S516" i="36"/>
  <c r="S517" i="36"/>
  <c r="S518" i="36"/>
  <c r="S519" i="36"/>
  <c r="S520" i="36"/>
  <c r="S521" i="36"/>
  <c r="S522" i="36"/>
  <c r="S523" i="36"/>
  <c r="S524" i="36"/>
  <c r="S525" i="36"/>
  <c r="S526" i="36"/>
  <c r="S527" i="36"/>
  <c r="S528" i="36"/>
  <c r="S529" i="36"/>
  <c r="S530" i="36"/>
  <c r="S531" i="36"/>
  <c r="S532" i="36"/>
  <c r="S533" i="36"/>
  <c r="S534" i="36"/>
  <c r="S136" i="36"/>
  <c r="S137" i="36"/>
  <c r="S138" i="36"/>
  <c r="S139" i="36"/>
  <c r="S140" i="36"/>
  <c r="S141" i="36"/>
  <c r="S142" i="36"/>
  <c r="S143" i="36"/>
  <c r="S144" i="36"/>
  <c r="S145" i="36"/>
  <c r="S146" i="36"/>
  <c r="S147" i="36"/>
  <c r="S148" i="36"/>
  <c r="S149" i="36"/>
  <c r="S150" i="36"/>
  <c r="S151" i="36"/>
  <c r="S152" i="36"/>
  <c r="S153" i="36"/>
  <c r="S154" i="36"/>
  <c r="P25" i="29"/>
  <c r="AB250" i="36"/>
  <c r="AB251" i="36"/>
  <c r="AB252" i="36"/>
  <c r="AB253" i="36"/>
  <c r="AB254" i="36"/>
  <c r="AB255" i="36"/>
  <c r="AB256" i="36"/>
  <c r="AB257" i="36"/>
  <c r="AB258" i="36"/>
  <c r="AB259" i="36"/>
  <c r="AB260" i="36"/>
  <c r="AB261" i="36"/>
  <c r="AB262" i="36"/>
  <c r="AB263" i="36"/>
  <c r="AB264" i="36"/>
  <c r="AB265" i="36"/>
  <c r="AB266" i="36"/>
  <c r="AB267" i="36"/>
  <c r="AB268" i="36"/>
  <c r="T383" i="36"/>
  <c r="T384" i="36"/>
  <c r="T385" i="36"/>
  <c r="T386" i="36"/>
  <c r="T387" i="36"/>
  <c r="T388" i="36"/>
  <c r="T389" i="36"/>
  <c r="T390" i="36"/>
  <c r="T391" i="36"/>
  <c r="T392" i="36"/>
  <c r="T393" i="36"/>
  <c r="T394" i="36"/>
  <c r="T395" i="36"/>
  <c r="T396" i="36"/>
  <c r="T397" i="36"/>
  <c r="T398" i="36"/>
  <c r="T399" i="36"/>
  <c r="T400" i="36"/>
  <c r="T401" i="36"/>
  <c r="S79" i="36"/>
  <c r="S80" i="36"/>
  <c r="S81" i="36"/>
  <c r="S82" i="36"/>
  <c r="S83" i="36"/>
  <c r="S84" i="36"/>
  <c r="S85" i="36"/>
  <c r="S86" i="36"/>
  <c r="S87" i="36"/>
  <c r="S88" i="36"/>
  <c r="S89" i="36"/>
  <c r="S90" i="36"/>
  <c r="S91" i="36"/>
  <c r="S92" i="36"/>
  <c r="S93" i="36"/>
  <c r="S94" i="36"/>
  <c r="S95" i="36"/>
  <c r="S96" i="36"/>
  <c r="S97" i="36"/>
  <c r="S250" i="36"/>
  <c r="S251" i="36"/>
  <c r="S252" i="36"/>
  <c r="S253" i="36"/>
  <c r="S254" i="36"/>
  <c r="S255" i="36"/>
  <c r="S256" i="36"/>
  <c r="S257" i="36"/>
  <c r="S258" i="36"/>
  <c r="S259" i="36"/>
  <c r="S260" i="36"/>
  <c r="S261" i="36"/>
  <c r="S262" i="36"/>
  <c r="S263" i="36"/>
  <c r="S264" i="36"/>
  <c r="S265" i="36"/>
  <c r="S266" i="36"/>
  <c r="S267" i="36"/>
  <c r="S268" i="36"/>
  <c r="H713" i="36"/>
  <c r="H732" i="36"/>
  <c r="H751" i="36"/>
  <c r="H770" i="36"/>
  <c r="H789" i="36"/>
  <c r="H808" i="36"/>
  <c r="H827" i="36"/>
  <c r="H846" i="36"/>
  <c r="H865" i="36"/>
  <c r="H884" i="36"/>
  <c r="H903" i="36"/>
  <c r="H695" i="36"/>
  <c r="U60" i="36"/>
  <c r="U61" i="36"/>
  <c r="U62" i="36"/>
  <c r="U63" i="36"/>
  <c r="U64" i="36"/>
  <c r="U65" i="36"/>
  <c r="U66" i="36"/>
  <c r="U67" i="36"/>
  <c r="U68" i="36"/>
  <c r="U69" i="36"/>
  <c r="U70" i="36"/>
  <c r="U71" i="36"/>
  <c r="U72" i="36"/>
  <c r="U73" i="36"/>
  <c r="U74" i="36"/>
  <c r="U75" i="36"/>
  <c r="U76" i="36"/>
  <c r="U77" i="36"/>
  <c r="U78" i="36"/>
  <c r="AL6" i="5"/>
  <c r="AL8" i="5"/>
  <c r="P50" i="29"/>
  <c r="AC307" i="36"/>
  <c r="AC308" i="36"/>
  <c r="AC309" i="36"/>
  <c r="AC310" i="36"/>
  <c r="AC311" i="36"/>
  <c r="AC312" i="36"/>
  <c r="AC313" i="36"/>
  <c r="AC314" i="36"/>
  <c r="AC315" i="36"/>
  <c r="AC316" i="36"/>
  <c r="AC317" i="36"/>
  <c r="AC318" i="36"/>
  <c r="AC319" i="36"/>
  <c r="AC320" i="36"/>
  <c r="AC321" i="36"/>
  <c r="AC322" i="36"/>
  <c r="AC323" i="36"/>
  <c r="AC324" i="36"/>
  <c r="AC325" i="36"/>
  <c r="S402" i="36"/>
  <c r="S403" i="36"/>
  <c r="S404" i="36"/>
  <c r="S405" i="36"/>
  <c r="S406" i="36"/>
  <c r="S407" i="36"/>
  <c r="S408" i="36"/>
  <c r="S409" i="36"/>
  <c r="S410" i="36"/>
  <c r="S411" i="36"/>
  <c r="S412" i="36"/>
  <c r="S413" i="36"/>
  <c r="S414" i="36"/>
  <c r="S415" i="36"/>
  <c r="S416" i="36"/>
  <c r="S417" i="36"/>
  <c r="S418" i="36"/>
  <c r="S419" i="36"/>
  <c r="S420" i="36"/>
  <c r="P107" i="30"/>
  <c r="AD896" i="36"/>
  <c r="AD897" i="36"/>
  <c r="AD898" i="36"/>
  <c r="AD899" i="36"/>
  <c r="AD900" i="36"/>
  <c r="AD901" i="36"/>
  <c r="AD902" i="36"/>
  <c r="AD903" i="36"/>
  <c r="AD904" i="36"/>
  <c r="AD905" i="36"/>
  <c r="AD906" i="36"/>
  <c r="AD907" i="36"/>
  <c r="AD908" i="36"/>
  <c r="AD909" i="36"/>
  <c r="AD910" i="36"/>
  <c r="AD911" i="36"/>
  <c r="AD912" i="36"/>
  <c r="AD913" i="36"/>
  <c r="AD914" i="36"/>
  <c r="T345" i="36"/>
  <c r="T346" i="36"/>
  <c r="T347" i="36"/>
  <c r="T348" i="36"/>
  <c r="T349" i="36"/>
  <c r="T350" i="36"/>
  <c r="T351" i="36"/>
  <c r="T352" i="36"/>
  <c r="T353" i="36"/>
  <c r="T354" i="36"/>
  <c r="T355" i="36"/>
  <c r="T356" i="36"/>
  <c r="T357" i="36"/>
  <c r="T358" i="36"/>
  <c r="T359" i="36"/>
  <c r="T360" i="36"/>
  <c r="T361" i="36"/>
  <c r="T362" i="36"/>
  <c r="T363" i="36"/>
  <c r="P100" i="30"/>
  <c r="AE877" i="36"/>
  <c r="AE878" i="36"/>
  <c r="AE879" i="36"/>
  <c r="AE880" i="36"/>
  <c r="AE881" i="36"/>
  <c r="AE882" i="36"/>
  <c r="AE883" i="36"/>
  <c r="AE884" i="36"/>
  <c r="AE885" i="36"/>
  <c r="AE886" i="36"/>
  <c r="AE887" i="36"/>
  <c r="AE888" i="36"/>
  <c r="AE889" i="36"/>
  <c r="AE890" i="36"/>
  <c r="AE891" i="36"/>
  <c r="AE892" i="36"/>
  <c r="AE893" i="36"/>
  <c r="AE894" i="36"/>
  <c r="AE895" i="36"/>
  <c r="H257" i="36"/>
  <c r="H276" i="36"/>
  <c r="H295" i="36"/>
  <c r="H314" i="36"/>
  <c r="H333" i="36"/>
  <c r="H352" i="36"/>
  <c r="H371" i="36"/>
  <c r="H390" i="36"/>
  <c r="H409" i="36"/>
  <c r="H428" i="36"/>
  <c r="H447" i="36"/>
  <c r="H239" i="36"/>
  <c r="P33" i="12"/>
  <c r="AB41" i="36"/>
  <c r="AB42" i="36"/>
  <c r="AB43" i="36"/>
  <c r="AB44" i="36"/>
  <c r="AB45" i="36"/>
  <c r="AB46" i="36"/>
  <c r="AB47" i="36"/>
  <c r="AB48" i="36"/>
  <c r="AB49" i="36"/>
  <c r="AB50" i="36"/>
  <c r="AB51" i="36"/>
  <c r="AB52" i="36"/>
  <c r="AB53" i="36"/>
  <c r="AB54" i="36"/>
  <c r="AB55" i="36"/>
  <c r="AB56" i="36"/>
  <c r="AB57" i="36"/>
  <c r="AB58" i="36"/>
  <c r="AB59" i="36"/>
  <c r="R41" i="36"/>
  <c r="R42" i="36"/>
  <c r="R43" i="36"/>
  <c r="R44" i="36"/>
  <c r="R45" i="36"/>
  <c r="R46" i="36"/>
  <c r="R47" i="36"/>
  <c r="R48" i="36"/>
  <c r="R49" i="36"/>
  <c r="R50" i="36"/>
  <c r="R51" i="36"/>
  <c r="R52" i="36"/>
  <c r="R53" i="36"/>
  <c r="R54" i="36"/>
  <c r="R55" i="36"/>
  <c r="R56" i="36"/>
  <c r="R57" i="36"/>
  <c r="R58" i="36"/>
  <c r="R59" i="36"/>
  <c r="P98" i="29"/>
  <c r="AC421" i="36"/>
  <c r="AC422" i="36"/>
  <c r="AC423" i="36"/>
  <c r="AC424" i="36"/>
  <c r="AC425" i="36"/>
  <c r="AC426" i="36"/>
  <c r="AC427" i="36"/>
  <c r="AC428" i="36"/>
  <c r="AC429" i="36"/>
  <c r="AC430" i="36"/>
  <c r="AC431" i="36"/>
  <c r="AC432" i="36"/>
  <c r="AC433" i="36"/>
  <c r="AC434" i="36"/>
  <c r="AC435" i="36"/>
  <c r="AC436" i="36"/>
  <c r="AC437" i="36"/>
  <c r="AC438" i="36"/>
  <c r="AC439" i="36"/>
  <c r="S820" i="36"/>
  <c r="S821" i="36"/>
  <c r="S822" i="36"/>
  <c r="S823" i="36"/>
  <c r="S824" i="36"/>
  <c r="S825" i="36"/>
  <c r="S826" i="36"/>
  <c r="S827" i="36"/>
  <c r="S828" i="36"/>
  <c r="S829" i="36"/>
  <c r="S830" i="36"/>
  <c r="S831" i="36"/>
  <c r="S832" i="36"/>
  <c r="S833" i="36"/>
  <c r="S834" i="36"/>
  <c r="S835" i="36"/>
  <c r="S836" i="36"/>
  <c r="S837" i="36"/>
  <c r="S838" i="36"/>
  <c r="S877" i="36"/>
  <c r="S878" i="36"/>
  <c r="S879" i="36"/>
  <c r="S880" i="36"/>
  <c r="S881" i="36"/>
  <c r="S882" i="36"/>
  <c r="S883" i="36"/>
  <c r="S884" i="36"/>
  <c r="S885" i="36"/>
  <c r="S886" i="36"/>
  <c r="S887" i="36"/>
  <c r="S888" i="36"/>
  <c r="S889" i="36"/>
  <c r="S890" i="36"/>
  <c r="S891" i="36"/>
  <c r="S892" i="36"/>
  <c r="S893" i="36"/>
  <c r="S894" i="36"/>
  <c r="S895" i="36"/>
  <c r="BF39" i="34"/>
  <c r="BF40" i="34"/>
  <c r="BC12" i="34"/>
  <c r="AQ3" i="22"/>
  <c r="T801" i="36"/>
  <c r="T802" i="36"/>
  <c r="T803" i="36"/>
  <c r="T804" i="36"/>
  <c r="T805" i="36"/>
  <c r="T806" i="36"/>
  <c r="T807" i="36"/>
  <c r="T808" i="36"/>
  <c r="T809" i="36"/>
  <c r="T810" i="36"/>
  <c r="T811" i="36"/>
  <c r="T812" i="36"/>
  <c r="T813" i="36"/>
  <c r="T814" i="36"/>
  <c r="T815" i="36"/>
  <c r="T816" i="36"/>
  <c r="T817" i="36"/>
  <c r="T818" i="36"/>
  <c r="T819" i="36"/>
  <c r="N755" i="36"/>
  <c r="W9" i="28"/>
  <c r="W10" i="22"/>
  <c r="N472" i="36"/>
  <c r="V10" i="22"/>
  <c r="BC40" i="34"/>
  <c r="W10" i="28"/>
  <c r="T630" i="36"/>
  <c r="T631" i="36"/>
  <c r="T632" i="36"/>
  <c r="T633" i="36"/>
  <c r="T634" i="36"/>
  <c r="T635" i="36"/>
  <c r="T636" i="36"/>
  <c r="T637" i="36"/>
  <c r="T638" i="36"/>
  <c r="T639" i="36"/>
  <c r="T640" i="36"/>
  <c r="T641" i="36"/>
  <c r="T642" i="36"/>
  <c r="T643" i="36"/>
  <c r="T644" i="36"/>
  <c r="T645" i="36"/>
  <c r="T646" i="36"/>
  <c r="T647" i="36"/>
  <c r="T648" i="36"/>
  <c r="P66" i="30"/>
  <c r="AC801" i="36"/>
  <c r="AC802" i="36"/>
  <c r="AC803" i="36"/>
  <c r="AC804" i="36"/>
  <c r="AC805" i="36"/>
  <c r="AC806" i="36"/>
  <c r="AC807" i="36"/>
  <c r="AC808" i="36"/>
  <c r="AC809" i="36"/>
  <c r="AC810" i="36"/>
  <c r="AC811" i="36"/>
  <c r="AC812" i="36"/>
  <c r="AC813" i="36"/>
  <c r="AC814" i="36"/>
  <c r="AC815" i="36"/>
  <c r="AC816" i="36"/>
  <c r="AC817" i="36"/>
  <c r="AC818" i="36"/>
  <c r="AC819" i="36"/>
  <c r="N470" i="36"/>
  <c r="V9" i="22"/>
  <c r="W9" i="22"/>
  <c r="AQ39" i="34"/>
  <c r="AQ40" i="34"/>
  <c r="AU34" i="22"/>
  <c r="AP7" i="22"/>
  <c r="AL7" i="22"/>
  <c r="AT34" i="22"/>
  <c r="AN7" i="22"/>
  <c r="U839" i="36"/>
  <c r="U840" i="36"/>
  <c r="U841" i="36"/>
  <c r="U842" i="36"/>
  <c r="U843" i="36"/>
  <c r="U844" i="36"/>
  <c r="U845" i="36"/>
  <c r="U846" i="36"/>
  <c r="U847" i="36"/>
  <c r="U848" i="36"/>
  <c r="U849" i="36"/>
  <c r="U850" i="36"/>
  <c r="U851" i="36"/>
  <c r="U852" i="36"/>
  <c r="U853" i="36"/>
  <c r="U854" i="36"/>
  <c r="U855" i="36"/>
  <c r="U856" i="36"/>
  <c r="U857" i="36"/>
  <c r="Y10" i="22"/>
  <c r="X10" i="22"/>
  <c r="AY39" i="34"/>
  <c r="AY40" i="34"/>
  <c r="X9" i="22"/>
  <c r="Y9" i="22"/>
  <c r="BC39" i="34"/>
  <c r="P90" i="24"/>
  <c r="AC630" i="36"/>
  <c r="AC631" i="36"/>
  <c r="AC632" i="36"/>
  <c r="AC633" i="36"/>
  <c r="AC634" i="36"/>
  <c r="AC635" i="36"/>
  <c r="AC636" i="36"/>
  <c r="AC637" i="36"/>
  <c r="AC638" i="36"/>
  <c r="AC639" i="36"/>
  <c r="AC640" i="36"/>
  <c r="AC641" i="36"/>
  <c r="AC642" i="36"/>
  <c r="AC643" i="36"/>
  <c r="AC644" i="36"/>
  <c r="AC645" i="36"/>
  <c r="AC646" i="36"/>
  <c r="AC647" i="36"/>
  <c r="AC648" i="36"/>
  <c r="AU40" i="34"/>
  <c r="AU39" i="34"/>
  <c r="P83" i="30"/>
  <c r="AD839" i="36"/>
  <c r="AD840" i="36"/>
  <c r="AD841" i="36"/>
  <c r="AD842" i="36"/>
  <c r="AD843" i="36"/>
  <c r="AD844" i="36"/>
  <c r="AD845" i="36"/>
  <c r="AD846" i="36"/>
  <c r="AD847" i="36"/>
  <c r="AD848" i="36"/>
  <c r="AD849" i="36"/>
  <c r="AD850" i="36"/>
  <c r="AD851" i="36"/>
  <c r="AD852" i="36"/>
  <c r="AD853" i="36"/>
  <c r="AD854" i="36"/>
  <c r="AD855" i="36"/>
  <c r="AD856" i="36"/>
  <c r="AD857" i="36"/>
  <c r="AR39" i="34"/>
  <c r="AR40" i="34"/>
  <c r="AM3" i="5"/>
  <c r="P76" i="24"/>
  <c r="AE592" i="36"/>
  <c r="AE593" i="36"/>
  <c r="AE594" i="36"/>
  <c r="AE595" i="36"/>
  <c r="AE596" i="36"/>
  <c r="AE597" i="36"/>
  <c r="AE598" i="36"/>
  <c r="AE599" i="36"/>
  <c r="AE600" i="36"/>
  <c r="AE601" i="36"/>
  <c r="AE602" i="36"/>
  <c r="AE603" i="36"/>
  <c r="AE604" i="36"/>
  <c r="AE605" i="36"/>
  <c r="AE606" i="36"/>
  <c r="AE607" i="36"/>
  <c r="AE608" i="36"/>
  <c r="AE609" i="36"/>
  <c r="AE610" i="36"/>
  <c r="AU36" i="22"/>
  <c r="AQ8" i="22"/>
  <c r="AQ6" i="22"/>
  <c r="AP6" i="22"/>
  <c r="AP8" i="22"/>
  <c r="AN7" i="27"/>
  <c r="AO7" i="27"/>
  <c r="W9" i="27"/>
  <c r="V9" i="27"/>
  <c r="N242" i="36"/>
  <c r="AT194" i="22"/>
  <c r="AO7" i="22"/>
  <c r="AU194" i="22"/>
  <c r="AQ7" i="22"/>
  <c r="AM7" i="22"/>
  <c r="AR25" i="34"/>
  <c r="AR26" i="34"/>
  <c r="AO7" i="28"/>
  <c r="AN7" i="28"/>
  <c r="V9" i="5"/>
  <c r="W9" i="5"/>
  <c r="N14" i="36"/>
  <c r="AQ7" i="27"/>
  <c r="AP7" i="27"/>
  <c r="AT90" i="28"/>
  <c r="AO3" i="28"/>
  <c r="AU90" i="28"/>
  <c r="AQ3" i="28"/>
  <c r="AM3" i="28"/>
  <c r="P34" i="30"/>
  <c r="AC725" i="36"/>
  <c r="AC726" i="36"/>
  <c r="AC727" i="36"/>
  <c r="AC728" i="36"/>
  <c r="AC729" i="36"/>
  <c r="AC730" i="36"/>
  <c r="AC731" i="36"/>
  <c r="AC732" i="36"/>
  <c r="AC733" i="36"/>
  <c r="AC734" i="36"/>
  <c r="AC735" i="36"/>
  <c r="AC736" i="36"/>
  <c r="AC737" i="36"/>
  <c r="AC738" i="36"/>
  <c r="AC739" i="36"/>
  <c r="AC740" i="36"/>
  <c r="AC741" i="36"/>
  <c r="AC742" i="36"/>
  <c r="AC743" i="36"/>
  <c r="BC25" i="34"/>
  <c r="BC26" i="34"/>
  <c r="AP7" i="28"/>
  <c r="AQ7" i="28"/>
  <c r="AQ12" i="34"/>
  <c r="B7" i="29"/>
  <c r="V592" i="36"/>
  <c r="V593" i="36"/>
  <c r="V594" i="36"/>
  <c r="V595" i="36"/>
  <c r="V596" i="36"/>
  <c r="V597" i="36"/>
  <c r="V598" i="36"/>
  <c r="V599" i="36"/>
  <c r="V600" i="36"/>
  <c r="V601" i="36"/>
  <c r="V602" i="36"/>
  <c r="V603" i="36"/>
  <c r="V604" i="36"/>
  <c r="V605" i="36"/>
  <c r="V606" i="36"/>
  <c r="V607" i="36"/>
  <c r="V608" i="36"/>
  <c r="V609" i="36"/>
  <c r="V610" i="36"/>
  <c r="AT36" i="22"/>
  <c r="AO8" i="22"/>
  <c r="AO6" i="22"/>
  <c r="AN6" i="22"/>
  <c r="AN8" i="22"/>
  <c r="AN3" i="27"/>
  <c r="AO3" i="27"/>
  <c r="Y10" i="27"/>
  <c r="X10" i="27"/>
  <c r="Y9" i="5"/>
  <c r="X9" i="5"/>
  <c r="AY25" i="34"/>
  <c r="AY26" i="34"/>
  <c r="Y9" i="27"/>
  <c r="X9" i="27"/>
  <c r="AU26" i="34"/>
  <c r="AU25" i="34"/>
  <c r="AY12" i="34"/>
  <c r="T725" i="36"/>
  <c r="T726" i="36"/>
  <c r="T727" i="36"/>
  <c r="T728" i="36"/>
  <c r="T729" i="36"/>
  <c r="T730" i="36"/>
  <c r="T731" i="36"/>
  <c r="T732" i="36"/>
  <c r="T733" i="36"/>
  <c r="T734" i="36"/>
  <c r="T735" i="36"/>
  <c r="T736" i="36"/>
  <c r="T737" i="36"/>
  <c r="T738" i="36"/>
  <c r="T739" i="36"/>
  <c r="T740" i="36"/>
  <c r="T741" i="36"/>
  <c r="T742" i="36"/>
  <c r="T743" i="36"/>
  <c r="AN7" i="5"/>
  <c r="AP7" i="5"/>
  <c r="AL7" i="5"/>
  <c r="AQ3" i="27"/>
  <c r="AP3" i="27"/>
  <c r="W10" i="27"/>
  <c r="V10" i="27"/>
  <c r="N244" i="36"/>
  <c r="AU250" i="5"/>
  <c r="AT250" i="5"/>
  <c r="AQ25" i="34"/>
  <c r="AQ26" i="34"/>
  <c r="AQ8" i="5"/>
  <c r="P68" i="24"/>
  <c r="AE573" i="36"/>
  <c r="AE574" i="36"/>
  <c r="AE575" i="36"/>
  <c r="AE576" i="36"/>
  <c r="AE577" i="36"/>
  <c r="AE578" i="36"/>
  <c r="AE579" i="36"/>
  <c r="AE580" i="36"/>
  <c r="AE581" i="36"/>
  <c r="AE582" i="36"/>
  <c r="AE583" i="36"/>
  <c r="AE584" i="36"/>
  <c r="AE585" i="36"/>
  <c r="AE586" i="36"/>
  <c r="AE587" i="36"/>
  <c r="AE588" i="36"/>
  <c r="AE589" i="36"/>
  <c r="AE590" i="36"/>
  <c r="AE591" i="36"/>
  <c r="U668" i="36"/>
  <c r="U669" i="36"/>
  <c r="U670" i="36"/>
  <c r="U671" i="36"/>
  <c r="U672" i="36"/>
  <c r="U673" i="36"/>
  <c r="U674" i="36"/>
  <c r="U675" i="36"/>
  <c r="U676" i="36"/>
  <c r="U677" i="36"/>
  <c r="U678" i="36"/>
  <c r="U679" i="36"/>
  <c r="U680" i="36"/>
  <c r="U681" i="36"/>
  <c r="U682" i="36"/>
  <c r="U683" i="36"/>
  <c r="U684" i="36"/>
  <c r="U685" i="36"/>
  <c r="U686" i="36"/>
  <c r="P35" i="24"/>
  <c r="AD497" i="36"/>
  <c r="AD498" i="36"/>
  <c r="AD499" i="36"/>
  <c r="AD500" i="36"/>
  <c r="AD501" i="36"/>
  <c r="AD502" i="36"/>
  <c r="AD503" i="36"/>
  <c r="AD504" i="36"/>
  <c r="AD505" i="36"/>
  <c r="AD506" i="36"/>
  <c r="AD507" i="36"/>
  <c r="AD508" i="36"/>
  <c r="AD509" i="36"/>
  <c r="AD510" i="36"/>
  <c r="AD511" i="36"/>
  <c r="AD512" i="36"/>
  <c r="AD513" i="36"/>
  <c r="AD514" i="36"/>
  <c r="AD515" i="36"/>
  <c r="P107" i="24"/>
  <c r="AD668" i="36"/>
  <c r="AD669" i="36"/>
  <c r="AD670" i="36"/>
  <c r="AD671" i="36"/>
  <c r="AD672" i="36"/>
  <c r="AD673" i="36"/>
  <c r="AD674" i="36"/>
  <c r="AD675" i="36"/>
  <c r="AD676" i="36"/>
  <c r="AD677" i="36"/>
  <c r="AD678" i="36"/>
  <c r="AD679" i="36"/>
  <c r="AD680" i="36"/>
  <c r="AD681" i="36"/>
  <c r="AD682" i="36"/>
  <c r="AD683" i="36"/>
  <c r="AD684" i="36"/>
  <c r="AD685" i="36"/>
  <c r="AD686" i="36"/>
  <c r="U649" i="36"/>
  <c r="U650" i="36"/>
  <c r="U651" i="36"/>
  <c r="U652" i="36"/>
  <c r="U653" i="36"/>
  <c r="U654" i="36"/>
  <c r="U655" i="36"/>
  <c r="U656" i="36"/>
  <c r="U657" i="36"/>
  <c r="U658" i="36"/>
  <c r="U659" i="36"/>
  <c r="U660" i="36"/>
  <c r="U661" i="36"/>
  <c r="U662" i="36"/>
  <c r="U663" i="36"/>
  <c r="U664" i="36"/>
  <c r="U665" i="36"/>
  <c r="U666" i="36"/>
  <c r="U667" i="36"/>
  <c r="V573" i="36"/>
  <c r="V574" i="36"/>
  <c r="V575" i="36"/>
  <c r="V576" i="36"/>
  <c r="V577" i="36"/>
  <c r="V578" i="36"/>
  <c r="V579" i="36"/>
  <c r="V580" i="36"/>
  <c r="V581" i="36"/>
  <c r="V582" i="36"/>
  <c r="V583" i="36"/>
  <c r="V584" i="36"/>
  <c r="V585" i="36"/>
  <c r="V586" i="36"/>
  <c r="V587" i="36"/>
  <c r="V588" i="36"/>
  <c r="V589" i="36"/>
  <c r="V590" i="36"/>
  <c r="V591" i="36"/>
  <c r="U497" i="36"/>
  <c r="U498" i="36"/>
  <c r="U499" i="36"/>
  <c r="U500" i="36"/>
  <c r="U501" i="36"/>
  <c r="U502" i="36"/>
  <c r="U503" i="36"/>
  <c r="U504" i="36"/>
  <c r="U505" i="36"/>
  <c r="U506" i="36"/>
  <c r="U507" i="36"/>
  <c r="U508" i="36"/>
  <c r="U509" i="36"/>
  <c r="U510" i="36"/>
  <c r="U511" i="36"/>
  <c r="U512" i="36"/>
  <c r="U513" i="36"/>
  <c r="U514" i="36"/>
  <c r="U515" i="36"/>
  <c r="P99" i="24"/>
  <c r="AD649" i="36"/>
  <c r="AD650" i="36"/>
  <c r="AD651" i="36"/>
  <c r="AD652" i="36"/>
  <c r="AD653" i="36"/>
  <c r="AD654" i="36"/>
  <c r="AD655" i="36"/>
  <c r="AD656" i="36"/>
  <c r="AD657" i="36"/>
  <c r="AD658" i="36"/>
  <c r="AD659" i="36"/>
  <c r="AD660" i="36"/>
  <c r="AD661" i="36"/>
  <c r="AD662" i="36"/>
  <c r="AD663" i="36"/>
  <c r="AD664" i="36"/>
  <c r="AD665" i="36"/>
  <c r="AD666" i="36"/>
  <c r="AD667" i="36"/>
  <c r="X11" i="5"/>
  <c r="Y11" i="5"/>
  <c r="AE6" i="5"/>
  <c r="AU12" i="34"/>
  <c r="A231" i="5"/>
  <c r="A87" i="12"/>
  <c r="BB12" i="34"/>
  <c r="BA12" i="34"/>
  <c r="AM8" i="5"/>
  <c r="AM7" i="5"/>
  <c r="AO7" i="5"/>
  <c r="P27" i="12"/>
  <c r="AD22" i="36"/>
  <c r="AD23" i="36"/>
  <c r="AD24" i="36"/>
  <c r="AD25" i="36"/>
  <c r="AD26" i="36"/>
  <c r="AD27" i="36"/>
  <c r="AD28" i="36"/>
  <c r="AD29" i="36"/>
  <c r="AD30" i="36"/>
  <c r="AD31" i="36"/>
  <c r="AD32" i="36"/>
  <c r="AD33" i="36"/>
  <c r="AD34" i="36"/>
  <c r="AD35" i="36"/>
  <c r="AD36" i="36"/>
  <c r="AD37" i="36"/>
  <c r="AD38" i="36"/>
  <c r="AD39" i="36"/>
  <c r="AD40" i="36"/>
  <c r="T3" i="36"/>
  <c r="T4" i="36"/>
  <c r="T5" i="36"/>
  <c r="T6" i="36"/>
  <c r="T7" i="36"/>
  <c r="T8" i="36"/>
  <c r="T9" i="36"/>
  <c r="T10" i="36"/>
  <c r="T11" i="36"/>
  <c r="T12" i="36"/>
  <c r="T13" i="36"/>
  <c r="T14" i="36"/>
  <c r="T15" i="36"/>
  <c r="T16" i="36"/>
  <c r="T17" i="36"/>
  <c r="T18" i="36"/>
  <c r="T19" i="36"/>
  <c r="T20" i="36"/>
  <c r="T21" i="36"/>
  <c r="P18" i="12"/>
  <c r="AC3" i="36"/>
  <c r="AC4" i="36"/>
  <c r="AC5" i="36"/>
  <c r="AC6" i="36"/>
  <c r="AC7" i="36"/>
  <c r="AC8" i="36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U22" i="36"/>
  <c r="U23" i="36"/>
  <c r="U24" i="36"/>
  <c r="U25" i="36"/>
  <c r="U26" i="36"/>
  <c r="U27" i="36"/>
  <c r="U28" i="36"/>
  <c r="U29" i="36"/>
  <c r="U30" i="36"/>
  <c r="U31" i="36"/>
  <c r="U32" i="36"/>
  <c r="U33" i="36"/>
  <c r="U34" i="36"/>
  <c r="U35" i="36"/>
  <c r="U36" i="36"/>
  <c r="U37" i="36"/>
  <c r="U38" i="36"/>
  <c r="U39" i="36"/>
  <c r="U40" i="36"/>
  <c r="H258" i="36"/>
  <c r="H277" i="36"/>
  <c r="H296" i="36"/>
  <c r="H315" i="36"/>
  <c r="H334" i="36"/>
  <c r="H353" i="36"/>
  <c r="H372" i="36"/>
  <c r="H391" i="36"/>
  <c r="H410" i="36"/>
  <c r="H429" i="36"/>
  <c r="H448" i="36"/>
  <c r="H240" i="36"/>
  <c r="T782" i="36"/>
  <c r="T783" i="36"/>
  <c r="T784" i="36"/>
  <c r="T785" i="36"/>
  <c r="T786" i="36"/>
  <c r="T787" i="36"/>
  <c r="T788" i="36"/>
  <c r="T789" i="36"/>
  <c r="T790" i="36"/>
  <c r="T791" i="36"/>
  <c r="T792" i="36"/>
  <c r="T793" i="36"/>
  <c r="T794" i="36"/>
  <c r="T795" i="36"/>
  <c r="T796" i="36"/>
  <c r="T797" i="36"/>
  <c r="T798" i="36"/>
  <c r="T799" i="36"/>
  <c r="T800" i="36"/>
  <c r="T706" i="36"/>
  <c r="T707" i="36"/>
  <c r="T708" i="36"/>
  <c r="T709" i="36"/>
  <c r="T710" i="36"/>
  <c r="T711" i="36"/>
  <c r="T712" i="36"/>
  <c r="T713" i="36"/>
  <c r="T714" i="36"/>
  <c r="T715" i="36"/>
  <c r="T716" i="36"/>
  <c r="T717" i="36"/>
  <c r="T718" i="36"/>
  <c r="T719" i="36"/>
  <c r="T720" i="36"/>
  <c r="T721" i="36"/>
  <c r="T722" i="36"/>
  <c r="T723" i="36"/>
  <c r="T724" i="36"/>
  <c r="P67" i="29"/>
  <c r="AD345" i="36"/>
  <c r="AD346" i="36"/>
  <c r="AD347" i="36"/>
  <c r="AD348" i="36"/>
  <c r="AD349" i="36"/>
  <c r="AD350" i="36"/>
  <c r="AD351" i="36"/>
  <c r="AD352" i="36"/>
  <c r="AD353" i="36"/>
  <c r="AD354" i="36"/>
  <c r="AD355" i="36"/>
  <c r="AD356" i="36"/>
  <c r="AD357" i="36"/>
  <c r="AD358" i="36"/>
  <c r="AD359" i="36"/>
  <c r="AD360" i="36"/>
  <c r="AD361" i="36"/>
  <c r="AD362" i="36"/>
  <c r="AD363" i="36"/>
  <c r="P35" i="29"/>
  <c r="AD269" i="36"/>
  <c r="AD270" i="36"/>
  <c r="AD271" i="36"/>
  <c r="AD272" i="36"/>
  <c r="AD273" i="36"/>
  <c r="AD274" i="36"/>
  <c r="AD275" i="36"/>
  <c r="AD276" i="36"/>
  <c r="AD277" i="36"/>
  <c r="AD278" i="36"/>
  <c r="AD279" i="36"/>
  <c r="AD280" i="36"/>
  <c r="AD281" i="36"/>
  <c r="AD282" i="36"/>
  <c r="AD283" i="36"/>
  <c r="AD284" i="36"/>
  <c r="AD285" i="36"/>
  <c r="AD286" i="36"/>
  <c r="AD287" i="36"/>
  <c r="P51" i="29"/>
  <c r="AD307" i="36"/>
  <c r="AD308" i="36"/>
  <c r="AD309" i="36"/>
  <c r="AD310" i="36"/>
  <c r="AD311" i="36"/>
  <c r="AD312" i="36"/>
  <c r="AD313" i="36"/>
  <c r="AD314" i="36"/>
  <c r="AD315" i="36"/>
  <c r="AD316" i="36"/>
  <c r="AD317" i="36"/>
  <c r="AD318" i="36"/>
  <c r="AD319" i="36"/>
  <c r="AD320" i="36"/>
  <c r="AD321" i="36"/>
  <c r="AD322" i="36"/>
  <c r="AD323" i="36"/>
  <c r="AD324" i="36"/>
  <c r="AD325" i="36"/>
  <c r="AN6" i="5"/>
  <c r="AN8" i="5"/>
  <c r="AO8" i="5"/>
  <c r="T231" i="36"/>
  <c r="T232" i="36"/>
  <c r="T233" i="36"/>
  <c r="T234" i="36"/>
  <c r="T235" i="36"/>
  <c r="T236" i="36"/>
  <c r="T237" i="36"/>
  <c r="T238" i="36"/>
  <c r="T239" i="36"/>
  <c r="T240" i="36"/>
  <c r="T241" i="36"/>
  <c r="T242" i="36"/>
  <c r="T243" i="36"/>
  <c r="T244" i="36"/>
  <c r="T245" i="36"/>
  <c r="T246" i="36"/>
  <c r="T247" i="36"/>
  <c r="T248" i="36"/>
  <c r="T249" i="36"/>
  <c r="T250" i="36"/>
  <c r="T251" i="36"/>
  <c r="T252" i="36"/>
  <c r="T253" i="36"/>
  <c r="T254" i="36"/>
  <c r="T255" i="36"/>
  <c r="T256" i="36"/>
  <c r="T257" i="36"/>
  <c r="T258" i="36"/>
  <c r="T259" i="36"/>
  <c r="T260" i="36"/>
  <c r="T261" i="36"/>
  <c r="T262" i="36"/>
  <c r="T263" i="36"/>
  <c r="T264" i="36"/>
  <c r="T265" i="36"/>
  <c r="T266" i="36"/>
  <c r="T267" i="36"/>
  <c r="T268" i="36"/>
  <c r="T79" i="36"/>
  <c r="T80" i="36"/>
  <c r="T81" i="36"/>
  <c r="T82" i="36"/>
  <c r="T83" i="36"/>
  <c r="T84" i="36"/>
  <c r="T85" i="36"/>
  <c r="T86" i="36"/>
  <c r="T87" i="36"/>
  <c r="T88" i="36"/>
  <c r="T89" i="36"/>
  <c r="T90" i="36"/>
  <c r="T91" i="36"/>
  <c r="T92" i="36"/>
  <c r="T93" i="36"/>
  <c r="T94" i="36"/>
  <c r="T95" i="36"/>
  <c r="T96" i="36"/>
  <c r="T97" i="36"/>
  <c r="P90" i="29"/>
  <c r="AC402" i="36"/>
  <c r="AC403" i="36"/>
  <c r="AC404" i="36"/>
  <c r="AC405" i="36"/>
  <c r="AC406" i="36"/>
  <c r="AC407" i="36"/>
  <c r="AC408" i="36"/>
  <c r="AC409" i="36"/>
  <c r="AC410" i="36"/>
  <c r="AC411" i="36"/>
  <c r="AC412" i="36"/>
  <c r="AC413" i="36"/>
  <c r="AC414" i="36"/>
  <c r="AC415" i="36"/>
  <c r="AC416" i="36"/>
  <c r="AC417" i="36"/>
  <c r="AC418" i="36"/>
  <c r="AC419" i="36"/>
  <c r="AC420" i="36"/>
  <c r="P52" i="12"/>
  <c r="AE79" i="36"/>
  <c r="AE80" i="36"/>
  <c r="AE81" i="36"/>
  <c r="AE82" i="36"/>
  <c r="AE83" i="36"/>
  <c r="AE84" i="36"/>
  <c r="AE85" i="36"/>
  <c r="AE86" i="36"/>
  <c r="AE87" i="36"/>
  <c r="AE88" i="36"/>
  <c r="AE89" i="36"/>
  <c r="AE90" i="36"/>
  <c r="AE91" i="36"/>
  <c r="AE92" i="36"/>
  <c r="AE93" i="36"/>
  <c r="AE94" i="36"/>
  <c r="AE95" i="36"/>
  <c r="AE96" i="36"/>
  <c r="AE97" i="36"/>
  <c r="T516" i="36"/>
  <c r="T517" i="36"/>
  <c r="T518" i="36"/>
  <c r="T519" i="36"/>
  <c r="T520" i="36"/>
  <c r="T521" i="36"/>
  <c r="T522" i="36"/>
  <c r="T523" i="36"/>
  <c r="T524" i="36"/>
  <c r="T525" i="36"/>
  <c r="T526" i="36"/>
  <c r="T527" i="36"/>
  <c r="T528" i="36"/>
  <c r="T529" i="36"/>
  <c r="T530" i="36"/>
  <c r="T531" i="36"/>
  <c r="T532" i="36"/>
  <c r="T533" i="36"/>
  <c r="T534" i="36"/>
  <c r="B6" i="24"/>
  <c r="C6" i="24"/>
  <c r="T611" i="36"/>
  <c r="T612" i="36"/>
  <c r="T613" i="36"/>
  <c r="T614" i="36"/>
  <c r="T615" i="36"/>
  <c r="T616" i="36"/>
  <c r="T617" i="36"/>
  <c r="T618" i="36"/>
  <c r="T619" i="36"/>
  <c r="T620" i="36"/>
  <c r="T621" i="36"/>
  <c r="T622" i="36"/>
  <c r="T623" i="36"/>
  <c r="T624" i="36"/>
  <c r="T625" i="36"/>
  <c r="T626" i="36"/>
  <c r="T627" i="36"/>
  <c r="T628" i="36"/>
  <c r="T629" i="36"/>
  <c r="U383" i="36"/>
  <c r="U384" i="36"/>
  <c r="U385" i="36"/>
  <c r="U386" i="36"/>
  <c r="U387" i="36"/>
  <c r="U388" i="36"/>
  <c r="U389" i="36"/>
  <c r="U390" i="36"/>
  <c r="U391" i="36"/>
  <c r="U392" i="36"/>
  <c r="U393" i="36"/>
  <c r="U394" i="36"/>
  <c r="U395" i="36"/>
  <c r="U396" i="36"/>
  <c r="U397" i="36"/>
  <c r="U398" i="36"/>
  <c r="U399" i="36"/>
  <c r="U400" i="36"/>
  <c r="U401" i="36"/>
  <c r="T326" i="36"/>
  <c r="T327" i="36"/>
  <c r="T328" i="36"/>
  <c r="T329" i="36"/>
  <c r="T330" i="36"/>
  <c r="T331" i="36"/>
  <c r="T332" i="36"/>
  <c r="T333" i="36"/>
  <c r="T334" i="36"/>
  <c r="T335" i="36"/>
  <c r="T336" i="36"/>
  <c r="T337" i="36"/>
  <c r="T338" i="36"/>
  <c r="T339" i="36"/>
  <c r="T340" i="36"/>
  <c r="T341" i="36"/>
  <c r="T342" i="36"/>
  <c r="T343" i="36"/>
  <c r="T344" i="36"/>
  <c r="W60" i="36"/>
  <c r="W61" i="36"/>
  <c r="W62" i="36"/>
  <c r="W63" i="36"/>
  <c r="W64" i="36"/>
  <c r="W65" i="36"/>
  <c r="W66" i="36"/>
  <c r="W67" i="36"/>
  <c r="W68" i="36"/>
  <c r="W69" i="36"/>
  <c r="W70" i="36"/>
  <c r="W71" i="36"/>
  <c r="W72" i="36"/>
  <c r="W73" i="36"/>
  <c r="W74" i="36"/>
  <c r="W75" i="36"/>
  <c r="W76" i="36"/>
  <c r="W77" i="36"/>
  <c r="W78" i="36"/>
  <c r="T554" i="36"/>
  <c r="T555" i="36"/>
  <c r="T556" i="36"/>
  <c r="T557" i="36"/>
  <c r="T558" i="36"/>
  <c r="T559" i="36"/>
  <c r="T560" i="36"/>
  <c r="T561" i="36"/>
  <c r="T562" i="36"/>
  <c r="T563" i="36"/>
  <c r="T564" i="36"/>
  <c r="T565" i="36"/>
  <c r="T566" i="36"/>
  <c r="T567" i="36"/>
  <c r="T568" i="36"/>
  <c r="T569" i="36"/>
  <c r="T570" i="36"/>
  <c r="T571" i="36"/>
  <c r="T572" i="36"/>
  <c r="V60" i="36"/>
  <c r="V61" i="36"/>
  <c r="V62" i="36"/>
  <c r="V63" i="36"/>
  <c r="V64" i="36"/>
  <c r="V65" i="36"/>
  <c r="V66" i="36"/>
  <c r="V67" i="36"/>
  <c r="V68" i="36"/>
  <c r="V69" i="36"/>
  <c r="V70" i="36"/>
  <c r="V71" i="36"/>
  <c r="V72" i="36"/>
  <c r="V73" i="36"/>
  <c r="V74" i="36"/>
  <c r="V75" i="36"/>
  <c r="V76" i="36"/>
  <c r="V77" i="36"/>
  <c r="V78" i="36"/>
  <c r="BH12" i="34"/>
  <c r="U421" i="36"/>
  <c r="U422" i="36"/>
  <c r="U423" i="36"/>
  <c r="U424" i="36"/>
  <c r="U425" i="36"/>
  <c r="U426" i="36"/>
  <c r="U427" i="36"/>
  <c r="U428" i="36"/>
  <c r="U429" i="36"/>
  <c r="U430" i="36"/>
  <c r="U431" i="36"/>
  <c r="U432" i="36"/>
  <c r="U433" i="36"/>
  <c r="U434" i="36"/>
  <c r="U435" i="36"/>
  <c r="U436" i="36"/>
  <c r="U437" i="36"/>
  <c r="U438" i="36"/>
  <c r="U439" i="36"/>
  <c r="B7" i="12"/>
  <c r="C7" i="12"/>
  <c r="V896" i="36"/>
  <c r="V897" i="36"/>
  <c r="V898" i="36"/>
  <c r="V899" i="36"/>
  <c r="V900" i="36"/>
  <c r="V901" i="36"/>
  <c r="V902" i="36"/>
  <c r="V903" i="36"/>
  <c r="V904" i="36"/>
  <c r="V905" i="36"/>
  <c r="V906" i="36"/>
  <c r="V907" i="36"/>
  <c r="V908" i="36"/>
  <c r="V909" i="36"/>
  <c r="V910" i="36"/>
  <c r="V911" i="36"/>
  <c r="V912" i="36"/>
  <c r="V913" i="36"/>
  <c r="V914" i="36"/>
  <c r="AP6" i="5"/>
  <c r="AP8" i="5"/>
  <c r="T174" i="36"/>
  <c r="T175" i="36"/>
  <c r="T176" i="36"/>
  <c r="T177" i="36"/>
  <c r="T178" i="36"/>
  <c r="T179" i="36"/>
  <c r="T180" i="36"/>
  <c r="T181" i="36"/>
  <c r="T182" i="36"/>
  <c r="T183" i="36"/>
  <c r="T184" i="36"/>
  <c r="T185" i="36"/>
  <c r="T186" i="36"/>
  <c r="T187" i="36"/>
  <c r="T188" i="36"/>
  <c r="T189" i="36"/>
  <c r="T190" i="36"/>
  <c r="T191" i="36"/>
  <c r="T192" i="36"/>
  <c r="H714" i="36"/>
  <c r="H733" i="36"/>
  <c r="H752" i="36"/>
  <c r="H771" i="36"/>
  <c r="H790" i="36"/>
  <c r="H809" i="36"/>
  <c r="H828" i="36"/>
  <c r="H847" i="36"/>
  <c r="H866" i="36"/>
  <c r="H885" i="36"/>
  <c r="H904" i="36"/>
  <c r="H696" i="36"/>
  <c r="P26" i="29"/>
  <c r="AC250" i="36"/>
  <c r="AC251" i="36"/>
  <c r="AC252" i="36"/>
  <c r="AC253" i="36"/>
  <c r="AC254" i="36"/>
  <c r="AC255" i="36"/>
  <c r="AC256" i="36"/>
  <c r="AC257" i="36"/>
  <c r="AC258" i="36"/>
  <c r="AC259" i="36"/>
  <c r="AC260" i="36"/>
  <c r="AC261" i="36"/>
  <c r="AC262" i="36"/>
  <c r="AC263" i="36"/>
  <c r="AC264" i="36"/>
  <c r="AC265" i="36"/>
  <c r="AC266" i="36"/>
  <c r="AC267" i="36"/>
  <c r="AC268" i="36"/>
  <c r="R459" i="36"/>
  <c r="R460" i="36"/>
  <c r="R461" i="36"/>
  <c r="R462" i="36"/>
  <c r="R463" i="36"/>
  <c r="R464" i="36"/>
  <c r="R465" i="36"/>
  <c r="R466" i="36"/>
  <c r="R467" i="36"/>
  <c r="R468" i="36"/>
  <c r="R469" i="36"/>
  <c r="R470" i="36"/>
  <c r="R471" i="36"/>
  <c r="R472" i="36"/>
  <c r="R473" i="36"/>
  <c r="R474" i="36"/>
  <c r="R475" i="36"/>
  <c r="R476" i="36"/>
  <c r="R477" i="36"/>
  <c r="H486" i="36"/>
  <c r="H505" i="36"/>
  <c r="H524" i="36"/>
  <c r="H543" i="36"/>
  <c r="H562" i="36"/>
  <c r="H581" i="36"/>
  <c r="H600" i="36"/>
  <c r="H619" i="36"/>
  <c r="H638" i="36"/>
  <c r="H657" i="36"/>
  <c r="H676" i="36"/>
  <c r="H468" i="36"/>
  <c r="R687" i="36"/>
  <c r="R688" i="36"/>
  <c r="R689" i="36"/>
  <c r="R690" i="36"/>
  <c r="R691" i="36"/>
  <c r="R692" i="36"/>
  <c r="R693" i="36"/>
  <c r="R694" i="36"/>
  <c r="R695" i="36"/>
  <c r="R696" i="36"/>
  <c r="R697" i="36"/>
  <c r="R698" i="36"/>
  <c r="R699" i="36"/>
  <c r="R700" i="36"/>
  <c r="R701" i="36"/>
  <c r="R702" i="36"/>
  <c r="R703" i="36"/>
  <c r="R704" i="36"/>
  <c r="R705" i="36"/>
  <c r="BI25" i="34"/>
  <c r="S41" i="36"/>
  <c r="S42" i="36"/>
  <c r="S43" i="36"/>
  <c r="S44" i="36"/>
  <c r="S45" i="36"/>
  <c r="S46" i="36"/>
  <c r="S47" i="36"/>
  <c r="S48" i="36"/>
  <c r="S49" i="36"/>
  <c r="S50" i="36"/>
  <c r="S51" i="36"/>
  <c r="S52" i="36"/>
  <c r="S53" i="36"/>
  <c r="S54" i="36"/>
  <c r="S55" i="36"/>
  <c r="S56" i="36"/>
  <c r="S57" i="36"/>
  <c r="S58" i="36"/>
  <c r="S59" i="36"/>
  <c r="U478" i="36"/>
  <c r="U479" i="36"/>
  <c r="U480" i="36"/>
  <c r="U481" i="36"/>
  <c r="U482" i="36"/>
  <c r="U483" i="36"/>
  <c r="U484" i="36"/>
  <c r="U485" i="36"/>
  <c r="U486" i="36"/>
  <c r="U487" i="36"/>
  <c r="U488" i="36"/>
  <c r="U489" i="36"/>
  <c r="U490" i="36"/>
  <c r="U491" i="36"/>
  <c r="U492" i="36"/>
  <c r="U493" i="36"/>
  <c r="U494" i="36"/>
  <c r="U495" i="36"/>
  <c r="U496" i="36"/>
  <c r="P19" i="29"/>
  <c r="AD231" i="36"/>
  <c r="AD232" i="36"/>
  <c r="AD233" i="36"/>
  <c r="AD234" i="36"/>
  <c r="AD235" i="36"/>
  <c r="AD236" i="36"/>
  <c r="AD237" i="36"/>
  <c r="AD238" i="36"/>
  <c r="AD239" i="36"/>
  <c r="AD240" i="36"/>
  <c r="AD241" i="36"/>
  <c r="AD242" i="36"/>
  <c r="AD243" i="36"/>
  <c r="AD244" i="36"/>
  <c r="AD245" i="36"/>
  <c r="AD246" i="36"/>
  <c r="AD247" i="36"/>
  <c r="AD248" i="36"/>
  <c r="AD249" i="36"/>
  <c r="V364" i="36"/>
  <c r="V365" i="36"/>
  <c r="V366" i="36"/>
  <c r="V367" i="36"/>
  <c r="V368" i="36"/>
  <c r="V369" i="36"/>
  <c r="V370" i="36"/>
  <c r="V371" i="36"/>
  <c r="V372" i="36"/>
  <c r="V373" i="36"/>
  <c r="V374" i="36"/>
  <c r="V375" i="36"/>
  <c r="V376" i="36"/>
  <c r="V377" i="36"/>
  <c r="V378" i="36"/>
  <c r="V379" i="36"/>
  <c r="V380" i="36"/>
  <c r="V381" i="36"/>
  <c r="V382" i="36"/>
  <c r="P82" i="24"/>
  <c r="AC611" i="36"/>
  <c r="AC612" i="36"/>
  <c r="AC613" i="36"/>
  <c r="AC614" i="36"/>
  <c r="AC615" i="36"/>
  <c r="AC616" i="36"/>
  <c r="AC617" i="36"/>
  <c r="AC618" i="36"/>
  <c r="AC619" i="36"/>
  <c r="AC620" i="36"/>
  <c r="AC621" i="36"/>
  <c r="AC622" i="36"/>
  <c r="AC623" i="36"/>
  <c r="AC624" i="36"/>
  <c r="AC625" i="36"/>
  <c r="AC626" i="36"/>
  <c r="AC627" i="36"/>
  <c r="AC628" i="36"/>
  <c r="AC629" i="36"/>
  <c r="P83" i="29"/>
  <c r="AD383" i="36"/>
  <c r="AD384" i="36"/>
  <c r="AD385" i="36"/>
  <c r="AD386" i="36"/>
  <c r="AD387" i="36"/>
  <c r="AD388" i="36"/>
  <c r="AD389" i="36"/>
  <c r="AD390" i="36"/>
  <c r="AD391" i="36"/>
  <c r="AD392" i="36"/>
  <c r="AD393" i="36"/>
  <c r="AD394" i="36"/>
  <c r="AD395" i="36"/>
  <c r="AD396" i="36"/>
  <c r="AD397" i="36"/>
  <c r="AD398" i="36"/>
  <c r="AD399" i="36"/>
  <c r="AD400" i="36"/>
  <c r="AD401" i="36"/>
  <c r="P58" i="29"/>
  <c r="AC326" i="36"/>
  <c r="AC327" i="36"/>
  <c r="AC328" i="36"/>
  <c r="AC329" i="36"/>
  <c r="AC330" i="36"/>
  <c r="AC331" i="36"/>
  <c r="AC332" i="36"/>
  <c r="AC333" i="36"/>
  <c r="AC334" i="36"/>
  <c r="AC335" i="36"/>
  <c r="AC336" i="36"/>
  <c r="AC337" i="36"/>
  <c r="AC338" i="36"/>
  <c r="AC339" i="36"/>
  <c r="AC340" i="36"/>
  <c r="AC341" i="36"/>
  <c r="AC342" i="36"/>
  <c r="AC343" i="36"/>
  <c r="AC344" i="36"/>
  <c r="V288" i="36"/>
  <c r="V289" i="36"/>
  <c r="V290" i="36"/>
  <c r="V291" i="36"/>
  <c r="V292" i="36"/>
  <c r="V293" i="36"/>
  <c r="V294" i="36"/>
  <c r="V295" i="36"/>
  <c r="V296" i="36"/>
  <c r="V297" i="36"/>
  <c r="V298" i="36"/>
  <c r="V299" i="36"/>
  <c r="V300" i="36"/>
  <c r="V301" i="36"/>
  <c r="V302" i="36"/>
  <c r="V303" i="36"/>
  <c r="V304" i="36"/>
  <c r="V305" i="36"/>
  <c r="V306" i="36"/>
  <c r="U307" i="36"/>
  <c r="U308" i="36"/>
  <c r="U309" i="36"/>
  <c r="U310" i="36"/>
  <c r="U311" i="36"/>
  <c r="U312" i="36"/>
  <c r="U313" i="36"/>
  <c r="U314" i="36"/>
  <c r="U315" i="36"/>
  <c r="U316" i="36"/>
  <c r="U317" i="36"/>
  <c r="U318" i="36"/>
  <c r="U319" i="36"/>
  <c r="U320" i="36"/>
  <c r="U321" i="36"/>
  <c r="U322" i="36"/>
  <c r="U323" i="36"/>
  <c r="U324" i="36"/>
  <c r="U325" i="36"/>
  <c r="T858" i="36"/>
  <c r="T859" i="36"/>
  <c r="T860" i="36"/>
  <c r="T861" i="36"/>
  <c r="T862" i="36"/>
  <c r="T863" i="36"/>
  <c r="T864" i="36"/>
  <c r="T865" i="36"/>
  <c r="T866" i="36"/>
  <c r="T867" i="36"/>
  <c r="T868" i="36"/>
  <c r="T869" i="36"/>
  <c r="T870" i="36"/>
  <c r="T871" i="36"/>
  <c r="T872" i="36"/>
  <c r="T873" i="36"/>
  <c r="T874" i="36"/>
  <c r="T875" i="36"/>
  <c r="T876" i="36"/>
  <c r="T98" i="36"/>
  <c r="T99" i="36"/>
  <c r="T100" i="36"/>
  <c r="T101" i="36"/>
  <c r="T102" i="36"/>
  <c r="T103" i="36"/>
  <c r="T104" i="36"/>
  <c r="T105" i="36"/>
  <c r="T106" i="36"/>
  <c r="T107" i="36"/>
  <c r="T108" i="36"/>
  <c r="T109" i="36"/>
  <c r="T110" i="36"/>
  <c r="T111" i="36"/>
  <c r="T112" i="36"/>
  <c r="T113" i="36"/>
  <c r="T114" i="36"/>
  <c r="T115" i="36"/>
  <c r="T116" i="36"/>
  <c r="T402" i="36"/>
  <c r="T403" i="36"/>
  <c r="T404" i="36"/>
  <c r="T405" i="36"/>
  <c r="T406" i="36"/>
  <c r="T407" i="36"/>
  <c r="T408" i="36"/>
  <c r="T409" i="36"/>
  <c r="T410" i="36"/>
  <c r="T411" i="36"/>
  <c r="T412" i="36"/>
  <c r="T413" i="36"/>
  <c r="T414" i="36"/>
  <c r="T415" i="36"/>
  <c r="T416" i="36"/>
  <c r="T417" i="36"/>
  <c r="T418" i="36"/>
  <c r="T419" i="36"/>
  <c r="T420" i="36"/>
  <c r="P83" i="12"/>
  <c r="AD155" i="36"/>
  <c r="AD156" i="36"/>
  <c r="AD157" i="36"/>
  <c r="AD158" i="36"/>
  <c r="AD159" i="36"/>
  <c r="AD160" i="36"/>
  <c r="AD161" i="36"/>
  <c r="AD162" i="36"/>
  <c r="AD163" i="36"/>
  <c r="AD164" i="36"/>
  <c r="AD165" i="36"/>
  <c r="AD166" i="36"/>
  <c r="AD167" i="36"/>
  <c r="AD168" i="36"/>
  <c r="AD169" i="36"/>
  <c r="AD170" i="36"/>
  <c r="AD171" i="36"/>
  <c r="AD172" i="36"/>
  <c r="AD173" i="36"/>
  <c r="P108" i="29"/>
  <c r="AE440" i="36"/>
  <c r="AE441" i="36"/>
  <c r="AE442" i="36"/>
  <c r="AE443" i="36"/>
  <c r="AE444" i="36"/>
  <c r="AE445" i="36"/>
  <c r="AE446" i="36"/>
  <c r="AE447" i="36"/>
  <c r="AE448" i="36"/>
  <c r="AE449" i="36"/>
  <c r="AE450" i="36"/>
  <c r="AE451" i="36"/>
  <c r="AE452" i="36"/>
  <c r="AE453" i="36"/>
  <c r="AE454" i="36"/>
  <c r="AE455" i="36"/>
  <c r="AE456" i="36"/>
  <c r="AE457" i="36"/>
  <c r="AE458" i="36"/>
  <c r="BG39" i="34"/>
  <c r="BG40" i="34"/>
  <c r="C6" i="30"/>
  <c r="B6" i="30"/>
  <c r="P99" i="29"/>
  <c r="AD421" i="36"/>
  <c r="AD422" i="36"/>
  <c r="AD423" i="36"/>
  <c r="AD424" i="36"/>
  <c r="AD425" i="36"/>
  <c r="AD426" i="36"/>
  <c r="AD427" i="36"/>
  <c r="AD428" i="36"/>
  <c r="AD429" i="36"/>
  <c r="AD430" i="36"/>
  <c r="AD431" i="36"/>
  <c r="AD432" i="36"/>
  <c r="AD433" i="36"/>
  <c r="AD434" i="36"/>
  <c r="AD435" i="36"/>
  <c r="AD436" i="36"/>
  <c r="AD437" i="36"/>
  <c r="AD438" i="36"/>
  <c r="AD439" i="36"/>
  <c r="P34" i="12"/>
  <c r="AC41" i="36"/>
  <c r="AC42" i="36"/>
  <c r="AC43" i="36"/>
  <c r="AC44" i="36"/>
  <c r="AC45" i="36"/>
  <c r="AC46" i="36"/>
  <c r="AC47" i="36"/>
  <c r="AC48" i="36"/>
  <c r="AC49" i="36"/>
  <c r="AC50" i="36"/>
  <c r="AC51" i="36"/>
  <c r="AC52" i="36"/>
  <c r="AC53" i="36"/>
  <c r="AC54" i="36"/>
  <c r="AC55" i="36"/>
  <c r="AC56" i="36"/>
  <c r="AC57" i="36"/>
  <c r="AC58" i="36"/>
  <c r="AC59" i="36"/>
  <c r="P108" i="30"/>
  <c r="AE896" i="36"/>
  <c r="AE897" i="36"/>
  <c r="AE898" i="36"/>
  <c r="AE899" i="36"/>
  <c r="AE900" i="36"/>
  <c r="AE901" i="36"/>
  <c r="AE902" i="36"/>
  <c r="AE903" i="36"/>
  <c r="AE904" i="36"/>
  <c r="AE905" i="36"/>
  <c r="AE906" i="36"/>
  <c r="AE907" i="36"/>
  <c r="AE908" i="36"/>
  <c r="AE909" i="36"/>
  <c r="AE910" i="36"/>
  <c r="AE911" i="36"/>
  <c r="AE912" i="36"/>
  <c r="AE913" i="36"/>
  <c r="AE914" i="36"/>
  <c r="C7" i="29"/>
  <c r="T820" i="36"/>
  <c r="T821" i="36"/>
  <c r="T822" i="36"/>
  <c r="T823" i="36"/>
  <c r="T824" i="36"/>
  <c r="T825" i="36"/>
  <c r="T826" i="36"/>
  <c r="T827" i="36"/>
  <c r="T828" i="36"/>
  <c r="T829" i="36"/>
  <c r="T830" i="36"/>
  <c r="T831" i="36"/>
  <c r="T832" i="36"/>
  <c r="T833" i="36"/>
  <c r="T834" i="36"/>
  <c r="T835" i="36"/>
  <c r="T836" i="36"/>
  <c r="T837" i="36"/>
  <c r="T838" i="36"/>
  <c r="T744" i="36"/>
  <c r="T745" i="36"/>
  <c r="T746" i="36"/>
  <c r="T747" i="36"/>
  <c r="T748" i="36"/>
  <c r="T749" i="36"/>
  <c r="T750" i="36"/>
  <c r="T751" i="36"/>
  <c r="T752" i="36"/>
  <c r="T753" i="36"/>
  <c r="T754" i="36"/>
  <c r="T755" i="36"/>
  <c r="T756" i="36"/>
  <c r="T757" i="36"/>
  <c r="T758" i="36"/>
  <c r="T759" i="36"/>
  <c r="T760" i="36"/>
  <c r="T761" i="36"/>
  <c r="T762" i="36"/>
  <c r="BH26" i="34"/>
  <c r="U345" i="36"/>
  <c r="U346" i="36"/>
  <c r="U347" i="36"/>
  <c r="U348" i="36"/>
  <c r="U349" i="36"/>
  <c r="U350" i="36"/>
  <c r="U351" i="36"/>
  <c r="U352" i="36"/>
  <c r="U353" i="36"/>
  <c r="U354" i="36"/>
  <c r="U355" i="36"/>
  <c r="U356" i="36"/>
  <c r="U357" i="36"/>
  <c r="U358" i="36"/>
  <c r="U359" i="36"/>
  <c r="U360" i="36"/>
  <c r="U361" i="36"/>
  <c r="U362" i="36"/>
  <c r="U363" i="36"/>
  <c r="U155" i="36"/>
  <c r="U156" i="36"/>
  <c r="U157" i="36"/>
  <c r="U158" i="36"/>
  <c r="U159" i="36"/>
  <c r="U160" i="36"/>
  <c r="U161" i="36"/>
  <c r="U162" i="36"/>
  <c r="U163" i="36"/>
  <c r="U164" i="36"/>
  <c r="U165" i="36"/>
  <c r="U166" i="36"/>
  <c r="U167" i="36"/>
  <c r="U168" i="36"/>
  <c r="U169" i="36"/>
  <c r="U170" i="36"/>
  <c r="U171" i="36"/>
  <c r="U172" i="36"/>
  <c r="U173" i="36"/>
  <c r="T212" i="36"/>
  <c r="T213" i="36"/>
  <c r="T214" i="36"/>
  <c r="T215" i="36"/>
  <c r="T216" i="36"/>
  <c r="T217" i="36"/>
  <c r="T218" i="36"/>
  <c r="T219" i="36"/>
  <c r="T220" i="36"/>
  <c r="T221" i="36"/>
  <c r="T222" i="36"/>
  <c r="T223" i="36"/>
  <c r="T224" i="36"/>
  <c r="T225" i="36"/>
  <c r="T226" i="36"/>
  <c r="T227" i="36"/>
  <c r="T228" i="36"/>
  <c r="T229" i="36"/>
  <c r="T230" i="36"/>
  <c r="P27" i="24"/>
  <c r="AD478" i="36"/>
  <c r="AD479" i="36"/>
  <c r="AD480" i="36"/>
  <c r="AD481" i="36"/>
  <c r="AD482" i="36"/>
  <c r="AD483" i="36"/>
  <c r="AD484" i="36"/>
  <c r="AD485" i="36"/>
  <c r="AD486" i="36"/>
  <c r="AD487" i="36"/>
  <c r="AD488" i="36"/>
  <c r="AD489" i="36"/>
  <c r="AD490" i="36"/>
  <c r="AD491" i="36"/>
  <c r="AD492" i="36"/>
  <c r="AD493" i="36"/>
  <c r="AD494" i="36"/>
  <c r="AD495" i="36"/>
  <c r="AD496" i="36"/>
  <c r="U269" i="36"/>
  <c r="U270" i="36"/>
  <c r="U271" i="36"/>
  <c r="U272" i="36"/>
  <c r="U273" i="36"/>
  <c r="U274" i="36"/>
  <c r="U275" i="36"/>
  <c r="U276" i="36"/>
  <c r="U277" i="36"/>
  <c r="U278" i="36"/>
  <c r="U279" i="36"/>
  <c r="U280" i="36"/>
  <c r="U281" i="36"/>
  <c r="U282" i="36"/>
  <c r="U283" i="36"/>
  <c r="U284" i="36"/>
  <c r="U285" i="36"/>
  <c r="U286" i="36"/>
  <c r="U287" i="36"/>
  <c r="P76" i="29"/>
  <c r="AE364" i="36"/>
  <c r="AE365" i="36"/>
  <c r="AE366" i="36"/>
  <c r="AE367" i="36"/>
  <c r="AE368" i="36"/>
  <c r="AE369" i="36"/>
  <c r="AE370" i="36"/>
  <c r="AE371" i="36"/>
  <c r="AE372" i="36"/>
  <c r="AE373" i="36"/>
  <c r="AE374" i="36"/>
  <c r="AE375" i="36"/>
  <c r="AE376" i="36"/>
  <c r="AE377" i="36"/>
  <c r="AE378" i="36"/>
  <c r="AE379" i="36"/>
  <c r="AE380" i="36"/>
  <c r="AE381" i="36"/>
  <c r="AE382" i="36"/>
  <c r="V440" i="36"/>
  <c r="V441" i="36"/>
  <c r="V442" i="36"/>
  <c r="V443" i="36"/>
  <c r="V444" i="36"/>
  <c r="V445" i="36"/>
  <c r="V446" i="36"/>
  <c r="V447" i="36"/>
  <c r="V448" i="36"/>
  <c r="V449" i="36"/>
  <c r="V450" i="36"/>
  <c r="V451" i="36"/>
  <c r="V452" i="36"/>
  <c r="V453" i="36"/>
  <c r="V454" i="36"/>
  <c r="V455" i="36"/>
  <c r="V456" i="36"/>
  <c r="V457" i="36"/>
  <c r="V458" i="36"/>
  <c r="T136" i="36"/>
  <c r="T137" i="36"/>
  <c r="T138" i="36"/>
  <c r="T139" i="36"/>
  <c r="T140" i="36"/>
  <c r="T141" i="36"/>
  <c r="T142" i="36"/>
  <c r="T143" i="36"/>
  <c r="T144" i="36"/>
  <c r="T145" i="36"/>
  <c r="T146" i="36"/>
  <c r="T147" i="36"/>
  <c r="T148" i="36"/>
  <c r="T149" i="36"/>
  <c r="T150" i="36"/>
  <c r="T151" i="36"/>
  <c r="T152" i="36"/>
  <c r="T153" i="36"/>
  <c r="T154" i="36"/>
  <c r="H30" i="36"/>
  <c r="H49" i="36"/>
  <c r="H68" i="36"/>
  <c r="H87" i="36"/>
  <c r="H106" i="36"/>
  <c r="H125" i="36"/>
  <c r="H144" i="36"/>
  <c r="H163" i="36"/>
  <c r="H182" i="36"/>
  <c r="H201" i="36"/>
  <c r="H220" i="36"/>
  <c r="H12" i="36"/>
  <c r="T877" i="36"/>
  <c r="T878" i="36"/>
  <c r="T879" i="36"/>
  <c r="T880" i="36"/>
  <c r="T881" i="36"/>
  <c r="T882" i="36"/>
  <c r="T883" i="36"/>
  <c r="T884" i="36"/>
  <c r="T885" i="36"/>
  <c r="T886" i="36"/>
  <c r="T887" i="36"/>
  <c r="T888" i="36"/>
  <c r="T889" i="36"/>
  <c r="T890" i="36"/>
  <c r="T891" i="36"/>
  <c r="T892" i="36"/>
  <c r="T893" i="36"/>
  <c r="T894" i="36"/>
  <c r="T895" i="36"/>
  <c r="P44" i="29"/>
  <c r="AE288" i="36"/>
  <c r="AE289" i="36"/>
  <c r="AE290" i="36"/>
  <c r="AE291" i="36"/>
  <c r="AE292" i="36"/>
  <c r="AE293" i="36"/>
  <c r="AE294" i="36"/>
  <c r="AE295" i="36"/>
  <c r="AE296" i="36"/>
  <c r="AE297" i="36"/>
  <c r="AE298" i="36"/>
  <c r="AE299" i="36"/>
  <c r="AE300" i="36"/>
  <c r="AE301" i="36"/>
  <c r="AE302" i="36"/>
  <c r="AE303" i="36"/>
  <c r="AE304" i="36"/>
  <c r="AE305" i="36"/>
  <c r="AE306" i="36"/>
  <c r="AQ7" i="5"/>
  <c r="AQ3" i="5"/>
  <c r="P91" i="24"/>
  <c r="AD630" i="36"/>
  <c r="AD631" i="36"/>
  <c r="AD632" i="36"/>
  <c r="AD633" i="36"/>
  <c r="AD634" i="36"/>
  <c r="AD635" i="36"/>
  <c r="AD636" i="36"/>
  <c r="AD637" i="36"/>
  <c r="AD638" i="36"/>
  <c r="AD639" i="36"/>
  <c r="AD640" i="36"/>
  <c r="AD641" i="36"/>
  <c r="AD642" i="36"/>
  <c r="AD643" i="36"/>
  <c r="AD644" i="36"/>
  <c r="AD645" i="36"/>
  <c r="AD646" i="36"/>
  <c r="AD647" i="36"/>
  <c r="AD648" i="36"/>
  <c r="U801" i="36"/>
  <c r="U802" i="36"/>
  <c r="U803" i="36"/>
  <c r="U804" i="36"/>
  <c r="U805" i="36"/>
  <c r="U806" i="36"/>
  <c r="U807" i="36"/>
  <c r="U808" i="36"/>
  <c r="U809" i="36"/>
  <c r="U810" i="36"/>
  <c r="U811" i="36"/>
  <c r="U812" i="36"/>
  <c r="U813" i="36"/>
  <c r="U814" i="36"/>
  <c r="U815" i="36"/>
  <c r="U816" i="36"/>
  <c r="U817" i="36"/>
  <c r="U818" i="36"/>
  <c r="U819" i="36"/>
  <c r="V839" i="36"/>
  <c r="V840" i="36"/>
  <c r="V841" i="36"/>
  <c r="V842" i="36"/>
  <c r="V843" i="36"/>
  <c r="V844" i="36"/>
  <c r="V845" i="36"/>
  <c r="V846" i="36"/>
  <c r="V847" i="36"/>
  <c r="V848" i="36"/>
  <c r="V849" i="36"/>
  <c r="V850" i="36"/>
  <c r="V851" i="36"/>
  <c r="V852" i="36"/>
  <c r="V853" i="36"/>
  <c r="V854" i="36"/>
  <c r="V855" i="36"/>
  <c r="V856" i="36"/>
  <c r="V857" i="36"/>
  <c r="U630" i="36"/>
  <c r="U631" i="36"/>
  <c r="U632" i="36"/>
  <c r="U633" i="36"/>
  <c r="U634" i="36"/>
  <c r="U635" i="36"/>
  <c r="U636" i="36"/>
  <c r="U637" i="36"/>
  <c r="U638" i="36"/>
  <c r="U639" i="36"/>
  <c r="U640" i="36"/>
  <c r="U641" i="36"/>
  <c r="U642" i="36"/>
  <c r="U643" i="36"/>
  <c r="U644" i="36"/>
  <c r="U645" i="36"/>
  <c r="U646" i="36"/>
  <c r="U647" i="36"/>
  <c r="U648" i="36"/>
  <c r="AZ39" i="34"/>
  <c r="AZ40" i="34"/>
  <c r="P67" i="30"/>
  <c r="AD801" i="36"/>
  <c r="AD802" i="36"/>
  <c r="AD803" i="36"/>
  <c r="AD804" i="36"/>
  <c r="AD805" i="36"/>
  <c r="AD806" i="36"/>
  <c r="AD807" i="36"/>
  <c r="AD808" i="36"/>
  <c r="AD809" i="36"/>
  <c r="AD810" i="36"/>
  <c r="AD811" i="36"/>
  <c r="AD812" i="36"/>
  <c r="AD813" i="36"/>
  <c r="AD814" i="36"/>
  <c r="AD815" i="36"/>
  <c r="AD816" i="36"/>
  <c r="AD817" i="36"/>
  <c r="AD818" i="36"/>
  <c r="AD819" i="36"/>
  <c r="BA40" i="34"/>
  <c r="BA39" i="34"/>
  <c r="P84" i="30"/>
  <c r="AE839" i="36"/>
  <c r="AE840" i="36"/>
  <c r="AE841" i="36"/>
  <c r="AE842" i="36"/>
  <c r="AE843" i="36"/>
  <c r="AE844" i="36"/>
  <c r="AE845" i="36"/>
  <c r="AE846" i="36"/>
  <c r="AE847" i="36"/>
  <c r="AE848" i="36"/>
  <c r="AE849" i="36"/>
  <c r="AE850" i="36"/>
  <c r="AE851" i="36"/>
  <c r="AE852" i="36"/>
  <c r="AE853" i="36"/>
  <c r="AE854" i="36"/>
  <c r="AE855" i="36"/>
  <c r="AE856" i="36"/>
  <c r="AE857" i="36"/>
  <c r="BD39" i="34"/>
  <c r="BD40" i="34"/>
  <c r="AZ25" i="34"/>
  <c r="AZ26" i="34"/>
  <c r="W592" i="36"/>
  <c r="W593" i="36"/>
  <c r="W594" i="36"/>
  <c r="W595" i="36"/>
  <c r="W596" i="36"/>
  <c r="W597" i="36"/>
  <c r="W598" i="36"/>
  <c r="W599" i="36"/>
  <c r="W600" i="36"/>
  <c r="W601" i="36"/>
  <c r="W602" i="36"/>
  <c r="W603" i="36"/>
  <c r="W604" i="36"/>
  <c r="W605" i="36"/>
  <c r="W606" i="36"/>
  <c r="W607" i="36"/>
  <c r="W608" i="36"/>
  <c r="W609" i="36"/>
  <c r="W610" i="36"/>
  <c r="U725" i="36"/>
  <c r="U726" i="36"/>
  <c r="U727" i="36"/>
  <c r="U728" i="36"/>
  <c r="U729" i="36"/>
  <c r="U730" i="36"/>
  <c r="U731" i="36"/>
  <c r="U732" i="36"/>
  <c r="U733" i="36"/>
  <c r="U734" i="36"/>
  <c r="U735" i="36"/>
  <c r="U736" i="36"/>
  <c r="U737" i="36"/>
  <c r="U738" i="36"/>
  <c r="U739" i="36"/>
  <c r="U740" i="36"/>
  <c r="U741" i="36"/>
  <c r="U742" i="36"/>
  <c r="U743" i="36"/>
  <c r="BA25" i="34"/>
  <c r="BA26" i="34"/>
  <c r="AZ12" i="34"/>
  <c r="P35" i="30"/>
  <c r="AD725" i="36"/>
  <c r="AD726" i="36"/>
  <c r="AD727" i="36"/>
  <c r="AD728" i="36"/>
  <c r="AD729" i="36"/>
  <c r="AD730" i="36"/>
  <c r="AD731" i="36"/>
  <c r="AD732" i="36"/>
  <c r="AD733" i="36"/>
  <c r="AD734" i="36"/>
  <c r="AD735" i="36"/>
  <c r="AD736" i="36"/>
  <c r="AD737" i="36"/>
  <c r="AD738" i="36"/>
  <c r="AD739" i="36"/>
  <c r="AD740" i="36"/>
  <c r="AD741" i="36"/>
  <c r="AD742" i="36"/>
  <c r="AD743" i="36"/>
  <c r="BD25" i="34"/>
  <c r="BD26" i="34"/>
  <c r="AO3" i="5"/>
  <c r="V497" i="36"/>
  <c r="V498" i="36"/>
  <c r="V499" i="36"/>
  <c r="V500" i="36"/>
  <c r="V501" i="36"/>
  <c r="V502" i="36"/>
  <c r="V503" i="36"/>
  <c r="V504" i="36"/>
  <c r="V505" i="36"/>
  <c r="V506" i="36"/>
  <c r="V507" i="36"/>
  <c r="V508" i="36"/>
  <c r="V509" i="36"/>
  <c r="V510" i="36"/>
  <c r="V511" i="36"/>
  <c r="V512" i="36"/>
  <c r="V513" i="36"/>
  <c r="V514" i="36"/>
  <c r="V515" i="36"/>
  <c r="P108" i="24"/>
  <c r="AE668" i="36"/>
  <c r="AE669" i="36"/>
  <c r="AE670" i="36"/>
  <c r="AE671" i="36"/>
  <c r="AE672" i="36"/>
  <c r="AE673" i="36"/>
  <c r="AE674" i="36"/>
  <c r="AE675" i="36"/>
  <c r="AE676" i="36"/>
  <c r="AE677" i="36"/>
  <c r="AE678" i="36"/>
  <c r="AE679" i="36"/>
  <c r="AE680" i="36"/>
  <c r="AE681" i="36"/>
  <c r="AE682" i="36"/>
  <c r="AE683" i="36"/>
  <c r="AE684" i="36"/>
  <c r="AE685" i="36"/>
  <c r="AE686" i="36"/>
  <c r="V668" i="36"/>
  <c r="V669" i="36"/>
  <c r="V670" i="36"/>
  <c r="V671" i="36"/>
  <c r="V672" i="36"/>
  <c r="V673" i="36"/>
  <c r="V674" i="36"/>
  <c r="V675" i="36"/>
  <c r="V676" i="36"/>
  <c r="V677" i="36"/>
  <c r="V678" i="36"/>
  <c r="V679" i="36"/>
  <c r="V680" i="36"/>
  <c r="V681" i="36"/>
  <c r="V682" i="36"/>
  <c r="V683" i="36"/>
  <c r="V684" i="36"/>
  <c r="V685" i="36"/>
  <c r="V686" i="36"/>
  <c r="P36" i="24"/>
  <c r="AE497" i="36"/>
  <c r="AE498" i="36"/>
  <c r="AE499" i="36"/>
  <c r="AE500" i="36"/>
  <c r="AE501" i="36"/>
  <c r="AE502" i="36"/>
  <c r="AE503" i="36"/>
  <c r="AE504" i="36"/>
  <c r="AE505" i="36"/>
  <c r="AE506" i="36"/>
  <c r="AE507" i="36"/>
  <c r="AE508" i="36"/>
  <c r="AE509" i="36"/>
  <c r="AE510" i="36"/>
  <c r="AE511" i="36"/>
  <c r="AE512" i="36"/>
  <c r="AE513" i="36"/>
  <c r="AE514" i="36"/>
  <c r="AE515" i="36"/>
  <c r="V649" i="36"/>
  <c r="V650" i="36"/>
  <c r="V651" i="36"/>
  <c r="V652" i="36"/>
  <c r="V653" i="36"/>
  <c r="V654" i="36"/>
  <c r="V655" i="36"/>
  <c r="V656" i="36"/>
  <c r="V657" i="36"/>
  <c r="V658" i="36"/>
  <c r="V659" i="36"/>
  <c r="V660" i="36"/>
  <c r="V661" i="36"/>
  <c r="V662" i="36"/>
  <c r="V663" i="36"/>
  <c r="V664" i="36"/>
  <c r="V665" i="36"/>
  <c r="V666" i="36"/>
  <c r="V667" i="36"/>
  <c r="P100" i="24"/>
  <c r="AE649" i="36"/>
  <c r="AE650" i="36"/>
  <c r="AE651" i="36"/>
  <c r="AE652" i="36"/>
  <c r="AE653" i="36"/>
  <c r="AE654" i="36"/>
  <c r="AE655" i="36"/>
  <c r="AE656" i="36"/>
  <c r="AE657" i="36"/>
  <c r="AE658" i="36"/>
  <c r="AE659" i="36"/>
  <c r="AE660" i="36"/>
  <c r="AE661" i="36"/>
  <c r="AE662" i="36"/>
  <c r="AE663" i="36"/>
  <c r="AE664" i="36"/>
  <c r="AE665" i="36"/>
  <c r="AE666" i="36"/>
  <c r="AE667" i="36"/>
  <c r="W573" i="36"/>
  <c r="W574" i="36"/>
  <c r="W575" i="36"/>
  <c r="W576" i="36"/>
  <c r="W577" i="36"/>
  <c r="W578" i="36"/>
  <c r="W579" i="36"/>
  <c r="W580" i="36"/>
  <c r="W581" i="36"/>
  <c r="W582" i="36"/>
  <c r="W583" i="36"/>
  <c r="W584" i="36"/>
  <c r="W585" i="36"/>
  <c r="W586" i="36"/>
  <c r="W587" i="36"/>
  <c r="W588" i="36"/>
  <c r="W589" i="36"/>
  <c r="W590" i="36"/>
  <c r="W591" i="36"/>
  <c r="A251" i="5"/>
  <c r="A103" i="12"/>
  <c r="A95" i="12"/>
  <c r="AO6" i="5"/>
  <c r="AQ6" i="5"/>
  <c r="U3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V22" i="36"/>
  <c r="V23" i="36"/>
  <c r="V24" i="36"/>
  <c r="V25" i="36"/>
  <c r="V26" i="36"/>
  <c r="V27" i="36"/>
  <c r="V28" i="36"/>
  <c r="V29" i="36"/>
  <c r="V30" i="36"/>
  <c r="V31" i="36"/>
  <c r="V32" i="36"/>
  <c r="V33" i="36"/>
  <c r="V34" i="36"/>
  <c r="V35" i="36"/>
  <c r="V36" i="36"/>
  <c r="V37" i="36"/>
  <c r="V38" i="36"/>
  <c r="V39" i="36"/>
  <c r="V40" i="36"/>
  <c r="P19" i="12"/>
  <c r="AD3" i="36"/>
  <c r="AD4" i="36"/>
  <c r="AD5" i="36"/>
  <c r="AD6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P28" i="12"/>
  <c r="AE22" i="36"/>
  <c r="AE23" i="36"/>
  <c r="AE24" i="36"/>
  <c r="AE25" i="36"/>
  <c r="AE26" i="36"/>
  <c r="AE27" i="36"/>
  <c r="AE28" i="36"/>
  <c r="AE29" i="36"/>
  <c r="AE30" i="36"/>
  <c r="AE31" i="36"/>
  <c r="AE32" i="36"/>
  <c r="AE33" i="36"/>
  <c r="AE34" i="36"/>
  <c r="AE35" i="36"/>
  <c r="AE36" i="36"/>
  <c r="AE37" i="36"/>
  <c r="AE38" i="36"/>
  <c r="AE39" i="36"/>
  <c r="AE40" i="36"/>
  <c r="BD12" i="34"/>
  <c r="U326" i="36"/>
  <c r="U327" i="36"/>
  <c r="U328" i="36"/>
  <c r="U329" i="36"/>
  <c r="U330" i="36"/>
  <c r="U331" i="36"/>
  <c r="U332" i="36"/>
  <c r="U333" i="36"/>
  <c r="U334" i="36"/>
  <c r="U335" i="36"/>
  <c r="U336" i="36"/>
  <c r="U337" i="36"/>
  <c r="U338" i="36"/>
  <c r="U339" i="36"/>
  <c r="U340" i="36"/>
  <c r="U341" i="36"/>
  <c r="U342" i="36"/>
  <c r="U343" i="36"/>
  <c r="U344" i="36"/>
  <c r="W896" i="36"/>
  <c r="W897" i="36"/>
  <c r="W898" i="36"/>
  <c r="W899" i="36"/>
  <c r="W900" i="36"/>
  <c r="W901" i="36"/>
  <c r="W902" i="36"/>
  <c r="W903" i="36"/>
  <c r="W904" i="36"/>
  <c r="W905" i="36"/>
  <c r="W906" i="36"/>
  <c r="W907" i="36"/>
  <c r="W908" i="36"/>
  <c r="W909" i="36"/>
  <c r="W910" i="36"/>
  <c r="W911" i="36"/>
  <c r="W912" i="36"/>
  <c r="W913" i="36"/>
  <c r="W914" i="36"/>
  <c r="P59" i="29"/>
  <c r="AD326" i="36"/>
  <c r="AD327" i="36"/>
  <c r="AD328" i="36"/>
  <c r="AD329" i="36"/>
  <c r="AD330" i="36"/>
  <c r="AD331" i="36"/>
  <c r="AD332" i="36"/>
  <c r="AD333" i="36"/>
  <c r="AD334" i="36"/>
  <c r="AD335" i="36"/>
  <c r="AD336" i="36"/>
  <c r="AD337" i="36"/>
  <c r="AD338" i="36"/>
  <c r="AD339" i="36"/>
  <c r="AD340" i="36"/>
  <c r="AD341" i="36"/>
  <c r="AD342" i="36"/>
  <c r="AD343" i="36"/>
  <c r="AD344" i="36"/>
  <c r="U611" i="36"/>
  <c r="U612" i="36"/>
  <c r="U613" i="36"/>
  <c r="U614" i="36"/>
  <c r="U615" i="36"/>
  <c r="U616" i="36"/>
  <c r="U617" i="36"/>
  <c r="U618" i="36"/>
  <c r="U619" i="36"/>
  <c r="U620" i="36"/>
  <c r="U621" i="36"/>
  <c r="U622" i="36"/>
  <c r="U623" i="36"/>
  <c r="U624" i="36"/>
  <c r="U625" i="36"/>
  <c r="U626" i="36"/>
  <c r="U627" i="36"/>
  <c r="U628" i="36"/>
  <c r="U629" i="36"/>
  <c r="U516" i="36"/>
  <c r="U517" i="36"/>
  <c r="U518" i="36"/>
  <c r="U519" i="36"/>
  <c r="U520" i="36"/>
  <c r="U521" i="36"/>
  <c r="U522" i="36"/>
  <c r="U523" i="36"/>
  <c r="U524" i="36"/>
  <c r="U525" i="36"/>
  <c r="U526" i="36"/>
  <c r="U527" i="36"/>
  <c r="U528" i="36"/>
  <c r="U529" i="36"/>
  <c r="U530" i="36"/>
  <c r="U531" i="36"/>
  <c r="U532" i="36"/>
  <c r="U533" i="36"/>
  <c r="U534" i="36"/>
  <c r="P20" i="29"/>
  <c r="AE231" i="36"/>
  <c r="AE232" i="36"/>
  <c r="AE233" i="36"/>
  <c r="AE234" i="36"/>
  <c r="AE235" i="36"/>
  <c r="AE236" i="36"/>
  <c r="AE237" i="36"/>
  <c r="AE238" i="36"/>
  <c r="AE239" i="36"/>
  <c r="AE240" i="36"/>
  <c r="AE241" i="36"/>
  <c r="AE242" i="36"/>
  <c r="AE243" i="36"/>
  <c r="AE244" i="36"/>
  <c r="AE245" i="36"/>
  <c r="AE246" i="36"/>
  <c r="AE247" i="36"/>
  <c r="AE248" i="36"/>
  <c r="AE249" i="36"/>
  <c r="U79" i="36"/>
  <c r="U80" i="36"/>
  <c r="U81" i="36"/>
  <c r="U82" i="36"/>
  <c r="U83" i="36"/>
  <c r="U84" i="36"/>
  <c r="U85" i="36"/>
  <c r="U86" i="36"/>
  <c r="U87" i="36"/>
  <c r="U88" i="36"/>
  <c r="U89" i="36"/>
  <c r="U90" i="36"/>
  <c r="U91" i="36"/>
  <c r="U92" i="36"/>
  <c r="U93" i="36"/>
  <c r="U94" i="36"/>
  <c r="U95" i="36"/>
  <c r="U96" i="36"/>
  <c r="U97" i="36"/>
  <c r="T41" i="36"/>
  <c r="T42" i="36"/>
  <c r="T43" i="36"/>
  <c r="T44" i="36"/>
  <c r="T45" i="36"/>
  <c r="T46" i="36"/>
  <c r="T47" i="36"/>
  <c r="T48" i="36"/>
  <c r="T49" i="36"/>
  <c r="T50" i="36"/>
  <c r="T51" i="36"/>
  <c r="T52" i="36"/>
  <c r="T53" i="36"/>
  <c r="T54" i="36"/>
  <c r="T55" i="36"/>
  <c r="T56" i="36"/>
  <c r="T57" i="36"/>
  <c r="T58" i="36"/>
  <c r="T59" i="36"/>
  <c r="V307" i="36"/>
  <c r="V308" i="36"/>
  <c r="V309" i="36"/>
  <c r="V310" i="36"/>
  <c r="V311" i="36"/>
  <c r="V312" i="36"/>
  <c r="V313" i="36"/>
  <c r="V314" i="36"/>
  <c r="V315" i="36"/>
  <c r="V316" i="36"/>
  <c r="V317" i="36"/>
  <c r="V318" i="36"/>
  <c r="V319" i="36"/>
  <c r="V320" i="36"/>
  <c r="V321" i="36"/>
  <c r="V322" i="36"/>
  <c r="V323" i="36"/>
  <c r="V324" i="36"/>
  <c r="V325" i="36"/>
  <c r="U877" i="36"/>
  <c r="U878" i="36"/>
  <c r="U879" i="36"/>
  <c r="U880" i="36"/>
  <c r="U881" i="36"/>
  <c r="U882" i="36"/>
  <c r="U883" i="36"/>
  <c r="U884" i="36"/>
  <c r="U885" i="36"/>
  <c r="U886" i="36"/>
  <c r="U887" i="36"/>
  <c r="U888" i="36"/>
  <c r="U889" i="36"/>
  <c r="U890" i="36"/>
  <c r="U891" i="36"/>
  <c r="U892" i="36"/>
  <c r="U893" i="36"/>
  <c r="U894" i="36"/>
  <c r="U895" i="36"/>
  <c r="P68" i="29"/>
  <c r="AE345" i="36"/>
  <c r="AE346" i="36"/>
  <c r="AE347" i="36"/>
  <c r="AE348" i="36"/>
  <c r="AE349" i="36"/>
  <c r="AE350" i="36"/>
  <c r="AE351" i="36"/>
  <c r="AE352" i="36"/>
  <c r="AE353" i="36"/>
  <c r="AE354" i="36"/>
  <c r="AE355" i="36"/>
  <c r="AE356" i="36"/>
  <c r="AE357" i="36"/>
  <c r="AE358" i="36"/>
  <c r="AE359" i="36"/>
  <c r="AE360" i="36"/>
  <c r="AE361" i="36"/>
  <c r="AE362" i="36"/>
  <c r="AE363" i="36"/>
  <c r="W440" i="36"/>
  <c r="W441" i="36"/>
  <c r="W442" i="36"/>
  <c r="W443" i="36"/>
  <c r="W444" i="36"/>
  <c r="W445" i="36"/>
  <c r="W446" i="36"/>
  <c r="W447" i="36"/>
  <c r="W448" i="36"/>
  <c r="W449" i="36"/>
  <c r="W450" i="36"/>
  <c r="W451" i="36"/>
  <c r="W452" i="36"/>
  <c r="W453" i="36"/>
  <c r="W454" i="36"/>
  <c r="W455" i="36"/>
  <c r="W456" i="36"/>
  <c r="W457" i="36"/>
  <c r="W458" i="36"/>
  <c r="W364" i="36"/>
  <c r="W365" i="36"/>
  <c r="W366" i="36"/>
  <c r="W367" i="36"/>
  <c r="W368" i="36"/>
  <c r="W369" i="36"/>
  <c r="W370" i="36"/>
  <c r="W371" i="36"/>
  <c r="W372" i="36"/>
  <c r="W373" i="36"/>
  <c r="W374" i="36"/>
  <c r="W375" i="36"/>
  <c r="W376" i="36"/>
  <c r="W377" i="36"/>
  <c r="W378" i="36"/>
  <c r="W379" i="36"/>
  <c r="W380" i="36"/>
  <c r="W381" i="36"/>
  <c r="W382" i="36"/>
  <c r="W288" i="36"/>
  <c r="W289" i="36"/>
  <c r="W290" i="36"/>
  <c r="W291" i="36"/>
  <c r="W292" i="36"/>
  <c r="W293" i="36"/>
  <c r="W294" i="36"/>
  <c r="W295" i="36"/>
  <c r="W296" i="36"/>
  <c r="W297" i="36"/>
  <c r="W298" i="36"/>
  <c r="W299" i="36"/>
  <c r="W300" i="36"/>
  <c r="W301" i="36"/>
  <c r="W302" i="36"/>
  <c r="W303" i="36"/>
  <c r="W304" i="36"/>
  <c r="W305" i="36"/>
  <c r="W306" i="36"/>
  <c r="H31" i="36"/>
  <c r="H50" i="36"/>
  <c r="H69" i="36"/>
  <c r="H88" i="36"/>
  <c r="H107" i="36"/>
  <c r="H126" i="36"/>
  <c r="H145" i="36"/>
  <c r="H164" i="36"/>
  <c r="H183" i="36"/>
  <c r="H202" i="36"/>
  <c r="H221" i="36"/>
  <c r="H13" i="36"/>
  <c r="P100" i="29"/>
  <c r="AE421" i="36"/>
  <c r="AE422" i="36"/>
  <c r="AE423" i="36"/>
  <c r="AE424" i="36"/>
  <c r="AE425" i="36"/>
  <c r="AE426" i="36"/>
  <c r="AE427" i="36"/>
  <c r="AE428" i="36"/>
  <c r="AE429" i="36"/>
  <c r="AE430" i="36"/>
  <c r="AE431" i="36"/>
  <c r="AE432" i="36"/>
  <c r="AE433" i="36"/>
  <c r="AE434" i="36"/>
  <c r="AE435" i="36"/>
  <c r="AE436" i="36"/>
  <c r="AE437" i="36"/>
  <c r="AE438" i="36"/>
  <c r="AE439" i="36"/>
  <c r="S687" i="36"/>
  <c r="S688" i="36"/>
  <c r="S689" i="36"/>
  <c r="S690" i="36"/>
  <c r="S691" i="36"/>
  <c r="S692" i="36"/>
  <c r="S693" i="36"/>
  <c r="S694" i="36"/>
  <c r="S695" i="36"/>
  <c r="S696" i="36"/>
  <c r="S697" i="36"/>
  <c r="S698" i="36"/>
  <c r="S699" i="36"/>
  <c r="S700" i="36"/>
  <c r="S701" i="36"/>
  <c r="S702" i="36"/>
  <c r="S703" i="36"/>
  <c r="S704" i="36"/>
  <c r="S705" i="36"/>
  <c r="V155" i="36"/>
  <c r="V156" i="36"/>
  <c r="V157" i="36"/>
  <c r="V158" i="36"/>
  <c r="V159" i="36"/>
  <c r="V160" i="36"/>
  <c r="V161" i="36"/>
  <c r="V162" i="36"/>
  <c r="V163" i="36"/>
  <c r="V164" i="36"/>
  <c r="V165" i="36"/>
  <c r="V166" i="36"/>
  <c r="V167" i="36"/>
  <c r="V168" i="36"/>
  <c r="V169" i="36"/>
  <c r="V170" i="36"/>
  <c r="V171" i="36"/>
  <c r="V172" i="36"/>
  <c r="V173" i="36"/>
  <c r="P84" i="29"/>
  <c r="AE383" i="36"/>
  <c r="AE384" i="36"/>
  <c r="AE385" i="36"/>
  <c r="AE386" i="36"/>
  <c r="AE387" i="36"/>
  <c r="AE388" i="36"/>
  <c r="AE389" i="36"/>
  <c r="AE390" i="36"/>
  <c r="AE391" i="36"/>
  <c r="AE392" i="36"/>
  <c r="AE393" i="36"/>
  <c r="AE394" i="36"/>
  <c r="AE395" i="36"/>
  <c r="AE396" i="36"/>
  <c r="AE397" i="36"/>
  <c r="AE398" i="36"/>
  <c r="AE399" i="36"/>
  <c r="AE400" i="36"/>
  <c r="AE401" i="36"/>
  <c r="P83" i="24"/>
  <c r="AD611" i="36"/>
  <c r="AD612" i="36"/>
  <c r="AD613" i="36"/>
  <c r="AD614" i="36"/>
  <c r="AD615" i="36"/>
  <c r="AD616" i="36"/>
  <c r="AD617" i="36"/>
  <c r="AD618" i="36"/>
  <c r="AD619" i="36"/>
  <c r="AD620" i="36"/>
  <c r="AD621" i="36"/>
  <c r="AD622" i="36"/>
  <c r="AD623" i="36"/>
  <c r="AD624" i="36"/>
  <c r="AD625" i="36"/>
  <c r="AD626" i="36"/>
  <c r="AD627" i="36"/>
  <c r="AD628" i="36"/>
  <c r="AD629" i="36"/>
  <c r="BI12" i="34"/>
  <c r="BI26" i="34"/>
  <c r="H715" i="36"/>
  <c r="H734" i="36"/>
  <c r="H753" i="36"/>
  <c r="H772" i="36"/>
  <c r="H791" i="36"/>
  <c r="H810" i="36"/>
  <c r="H829" i="36"/>
  <c r="H848" i="36"/>
  <c r="H867" i="36"/>
  <c r="H886" i="36"/>
  <c r="H905" i="36"/>
  <c r="H697" i="36"/>
  <c r="B8" i="29"/>
  <c r="U402" i="36"/>
  <c r="U403" i="36"/>
  <c r="U404" i="36"/>
  <c r="U405" i="36"/>
  <c r="U406" i="36"/>
  <c r="U407" i="36"/>
  <c r="U408" i="36"/>
  <c r="U409" i="36"/>
  <c r="U410" i="36"/>
  <c r="U411" i="36"/>
  <c r="U412" i="36"/>
  <c r="U413" i="36"/>
  <c r="U414" i="36"/>
  <c r="U415" i="36"/>
  <c r="U416" i="36"/>
  <c r="U417" i="36"/>
  <c r="U418" i="36"/>
  <c r="U419" i="36"/>
  <c r="U420" i="36"/>
  <c r="U554" i="36"/>
  <c r="U555" i="36"/>
  <c r="U556" i="36"/>
  <c r="U557" i="36"/>
  <c r="U558" i="36"/>
  <c r="U559" i="36"/>
  <c r="U560" i="36"/>
  <c r="U561" i="36"/>
  <c r="U562" i="36"/>
  <c r="U563" i="36"/>
  <c r="U564" i="36"/>
  <c r="U565" i="36"/>
  <c r="U566" i="36"/>
  <c r="U567" i="36"/>
  <c r="U568" i="36"/>
  <c r="U569" i="36"/>
  <c r="U570" i="36"/>
  <c r="U571" i="36"/>
  <c r="U572" i="36"/>
  <c r="U858" i="36"/>
  <c r="U859" i="36"/>
  <c r="U860" i="36"/>
  <c r="U861" i="36"/>
  <c r="U862" i="36"/>
  <c r="U863" i="36"/>
  <c r="U864" i="36"/>
  <c r="U865" i="36"/>
  <c r="U866" i="36"/>
  <c r="U867" i="36"/>
  <c r="U868" i="36"/>
  <c r="U869" i="36"/>
  <c r="U870" i="36"/>
  <c r="U871" i="36"/>
  <c r="U872" i="36"/>
  <c r="U873" i="36"/>
  <c r="U874" i="36"/>
  <c r="U875" i="36"/>
  <c r="U876" i="36"/>
  <c r="U782" i="36"/>
  <c r="U783" i="36"/>
  <c r="U784" i="36"/>
  <c r="U785" i="36"/>
  <c r="U786" i="36"/>
  <c r="U787" i="36"/>
  <c r="U788" i="36"/>
  <c r="U789" i="36"/>
  <c r="U790" i="36"/>
  <c r="U791" i="36"/>
  <c r="U792" i="36"/>
  <c r="U793" i="36"/>
  <c r="U794" i="36"/>
  <c r="U795" i="36"/>
  <c r="U796" i="36"/>
  <c r="U797" i="36"/>
  <c r="U798" i="36"/>
  <c r="U799" i="36"/>
  <c r="U800" i="36"/>
  <c r="P36" i="29"/>
  <c r="AE269" i="36"/>
  <c r="AE270" i="36"/>
  <c r="AE271" i="36"/>
  <c r="AE272" i="36"/>
  <c r="AE273" i="36"/>
  <c r="AE274" i="36"/>
  <c r="AE275" i="36"/>
  <c r="AE276" i="36"/>
  <c r="AE277" i="36"/>
  <c r="AE278" i="36"/>
  <c r="AE279" i="36"/>
  <c r="AE280" i="36"/>
  <c r="AE281" i="36"/>
  <c r="AE282" i="36"/>
  <c r="AE283" i="36"/>
  <c r="AE284" i="36"/>
  <c r="AE285" i="36"/>
  <c r="AE286" i="36"/>
  <c r="AE287" i="36"/>
  <c r="V345" i="36"/>
  <c r="V346" i="36"/>
  <c r="V347" i="36"/>
  <c r="V348" i="36"/>
  <c r="V349" i="36"/>
  <c r="V350" i="36"/>
  <c r="V351" i="36"/>
  <c r="V352" i="36"/>
  <c r="V353" i="36"/>
  <c r="V354" i="36"/>
  <c r="V355" i="36"/>
  <c r="V356" i="36"/>
  <c r="V357" i="36"/>
  <c r="V358" i="36"/>
  <c r="V359" i="36"/>
  <c r="V360" i="36"/>
  <c r="V361" i="36"/>
  <c r="V362" i="36"/>
  <c r="V363" i="36"/>
  <c r="H259" i="36"/>
  <c r="H278" i="36"/>
  <c r="H297" i="36"/>
  <c r="H316" i="36"/>
  <c r="H335" i="36"/>
  <c r="H354" i="36"/>
  <c r="H373" i="36"/>
  <c r="H392" i="36"/>
  <c r="H411" i="36"/>
  <c r="H430" i="36"/>
  <c r="H449" i="36"/>
  <c r="H241" i="36"/>
  <c r="V478" i="36"/>
  <c r="V479" i="36"/>
  <c r="V480" i="36"/>
  <c r="V481" i="36"/>
  <c r="V482" i="36"/>
  <c r="V483" i="36"/>
  <c r="V484" i="36"/>
  <c r="V485" i="36"/>
  <c r="V486" i="36"/>
  <c r="V487" i="36"/>
  <c r="V488" i="36"/>
  <c r="V489" i="36"/>
  <c r="V490" i="36"/>
  <c r="V491" i="36"/>
  <c r="V492" i="36"/>
  <c r="V493" i="36"/>
  <c r="V494" i="36"/>
  <c r="V495" i="36"/>
  <c r="V496" i="36"/>
  <c r="P35" i="12"/>
  <c r="AD41" i="36"/>
  <c r="AD42" i="36"/>
  <c r="AD43" i="36"/>
  <c r="AD44" i="36"/>
  <c r="AD45" i="36"/>
  <c r="AD46" i="36"/>
  <c r="AD47" i="36"/>
  <c r="AD48" i="36"/>
  <c r="AD49" i="36"/>
  <c r="AD50" i="36"/>
  <c r="AD51" i="36"/>
  <c r="AD52" i="36"/>
  <c r="AD53" i="36"/>
  <c r="AD54" i="36"/>
  <c r="AD55" i="36"/>
  <c r="AD56" i="36"/>
  <c r="AD57" i="36"/>
  <c r="AD58" i="36"/>
  <c r="AD59" i="36"/>
  <c r="U744" i="36"/>
  <c r="U745" i="36"/>
  <c r="U746" i="36"/>
  <c r="U747" i="36"/>
  <c r="U748" i="36"/>
  <c r="U749" i="36"/>
  <c r="U750" i="36"/>
  <c r="U751" i="36"/>
  <c r="U752" i="36"/>
  <c r="U753" i="36"/>
  <c r="U754" i="36"/>
  <c r="U755" i="36"/>
  <c r="U756" i="36"/>
  <c r="U757" i="36"/>
  <c r="U758" i="36"/>
  <c r="U759" i="36"/>
  <c r="U760" i="36"/>
  <c r="U761" i="36"/>
  <c r="U762" i="36"/>
  <c r="M75" i="30"/>
  <c r="N75" i="30"/>
  <c r="O75" i="30"/>
  <c r="V820" i="36"/>
  <c r="V821" i="36"/>
  <c r="V822" i="36"/>
  <c r="V823" i="36"/>
  <c r="V824" i="36"/>
  <c r="V825" i="36"/>
  <c r="V826" i="36"/>
  <c r="V827" i="36"/>
  <c r="V828" i="36"/>
  <c r="V829" i="36"/>
  <c r="V830" i="36"/>
  <c r="V831" i="36"/>
  <c r="V832" i="36"/>
  <c r="V833" i="36"/>
  <c r="V834" i="36"/>
  <c r="V835" i="36"/>
  <c r="V836" i="36"/>
  <c r="V837" i="36"/>
  <c r="V838" i="36"/>
  <c r="BH39" i="34"/>
  <c r="BH40" i="34"/>
  <c r="P27" i="29"/>
  <c r="AD250" i="36"/>
  <c r="AD251" i="36"/>
  <c r="AD252" i="36"/>
  <c r="AD253" i="36"/>
  <c r="AD254" i="36"/>
  <c r="AD255" i="36"/>
  <c r="AD256" i="36"/>
  <c r="AD257" i="36"/>
  <c r="AD258" i="36"/>
  <c r="AD259" i="36"/>
  <c r="AD260" i="36"/>
  <c r="AD261" i="36"/>
  <c r="AD262" i="36"/>
  <c r="AD263" i="36"/>
  <c r="AD264" i="36"/>
  <c r="AD265" i="36"/>
  <c r="AD266" i="36"/>
  <c r="AD267" i="36"/>
  <c r="AD268" i="36"/>
  <c r="U231" i="36"/>
  <c r="U232" i="36"/>
  <c r="U233" i="36"/>
  <c r="U234" i="36"/>
  <c r="U235" i="36"/>
  <c r="U236" i="36"/>
  <c r="U237" i="36"/>
  <c r="U238" i="36"/>
  <c r="U239" i="36"/>
  <c r="U240" i="36"/>
  <c r="U241" i="36"/>
  <c r="U242" i="36"/>
  <c r="U243" i="36"/>
  <c r="U244" i="36"/>
  <c r="U245" i="36"/>
  <c r="U246" i="36"/>
  <c r="U247" i="36"/>
  <c r="U248" i="36"/>
  <c r="U249" i="36"/>
  <c r="U706" i="36"/>
  <c r="U707" i="36"/>
  <c r="U708" i="36"/>
  <c r="U709" i="36"/>
  <c r="U710" i="36"/>
  <c r="U711" i="36"/>
  <c r="U712" i="36"/>
  <c r="U713" i="36"/>
  <c r="U714" i="36"/>
  <c r="U715" i="36"/>
  <c r="U716" i="36"/>
  <c r="U717" i="36"/>
  <c r="U718" i="36"/>
  <c r="U719" i="36"/>
  <c r="U720" i="36"/>
  <c r="U721" i="36"/>
  <c r="U722" i="36"/>
  <c r="U723" i="36"/>
  <c r="U724" i="36"/>
  <c r="U98" i="36"/>
  <c r="U99" i="36"/>
  <c r="U100" i="36"/>
  <c r="U101" i="36"/>
  <c r="U102" i="36"/>
  <c r="U103" i="36"/>
  <c r="U104" i="36"/>
  <c r="U105" i="36"/>
  <c r="U106" i="36"/>
  <c r="U107" i="36"/>
  <c r="U108" i="36"/>
  <c r="U109" i="36"/>
  <c r="U110" i="36"/>
  <c r="U111" i="36"/>
  <c r="U112" i="36"/>
  <c r="U113" i="36"/>
  <c r="U114" i="36"/>
  <c r="U115" i="36"/>
  <c r="U116" i="36"/>
  <c r="P52" i="29"/>
  <c r="AE307" i="36"/>
  <c r="AE308" i="36"/>
  <c r="AE309" i="36"/>
  <c r="AE310" i="36"/>
  <c r="AE311" i="36"/>
  <c r="AE312" i="36"/>
  <c r="AE313" i="36"/>
  <c r="AE314" i="36"/>
  <c r="AE315" i="36"/>
  <c r="AE316" i="36"/>
  <c r="AE317" i="36"/>
  <c r="AE318" i="36"/>
  <c r="AE319" i="36"/>
  <c r="AE320" i="36"/>
  <c r="AE321" i="36"/>
  <c r="AE322" i="36"/>
  <c r="AE323" i="36"/>
  <c r="AE324" i="36"/>
  <c r="AE325" i="36"/>
  <c r="P28" i="24"/>
  <c r="AE478" i="36"/>
  <c r="AE479" i="36"/>
  <c r="AE480" i="36"/>
  <c r="AE481" i="36"/>
  <c r="AE482" i="36"/>
  <c r="AE483" i="36"/>
  <c r="AE484" i="36"/>
  <c r="AE485" i="36"/>
  <c r="AE486" i="36"/>
  <c r="AE487" i="36"/>
  <c r="AE488" i="36"/>
  <c r="AE489" i="36"/>
  <c r="AE490" i="36"/>
  <c r="AE491" i="36"/>
  <c r="AE492" i="36"/>
  <c r="AE493" i="36"/>
  <c r="AE494" i="36"/>
  <c r="AE495" i="36"/>
  <c r="AE496" i="36"/>
  <c r="U174" i="36"/>
  <c r="U175" i="36"/>
  <c r="U176" i="36"/>
  <c r="U177" i="36"/>
  <c r="U178" i="36"/>
  <c r="U179" i="36"/>
  <c r="U180" i="36"/>
  <c r="U181" i="36"/>
  <c r="U182" i="36"/>
  <c r="U183" i="36"/>
  <c r="U184" i="36"/>
  <c r="U185" i="36"/>
  <c r="U186" i="36"/>
  <c r="U187" i="36"/>
  <c r="U188" i="36"/>
  <c r="U189" i="36"/>
  <c r="U190" i="36"/>
  <c r="U191" i="36"/>
  <c r="U192" i="36"/>
  <c r="B8" i="12"/>
  <c r="C8" i="12"/>
  <c r="V421" i="36"/>
  <c r="V422" i="36"/>
  <c r="V423" i="36"/>
  <c r="V424" i="36"/>
  <c r="V425" i="36"/>
  <c r="V426" i="36"/>
  <c r="V427" i="36"/>
  <c r="V428" i="36"/>
  <c r="V429" i="36"/>
  <c r="V430" i="36"/>
  <c r="V431" i="36"/>
  <c r="V432" i="36"/>
  <c r="V433" i="36"/>
  <c r="V434" i="36"/>
  <c r="V435" i="36"/>
  <c r="V436" i="36"/>
  <c r="V437" i="36"/>
  <c r="V438" i="36"/>
  <c r="V439" i="36"/>
  <c r="U136" i="36"/>
  <c r="U137" i="36"/>
  <c r="U138" i="36"/>
  <c r="U139" i="36"/>
  <c r="U140" i="36"/>
  <c r="U141" i="36"/>
  <c r="U142" i="36"/>
  <c r="U143" i="36"/>
  <c r="U144" i="36"/>
  <c r="U145" i="36"/>
  <c r="U146" i="36"/>
  <c r="U147" i="36"/>
  <c r="U148" i="36"/>
  <c r="U149" i="36"/>
  <c r="U150" i="36"/>
  <c r="U151" i="36"/>
  <c r="U152" i="36"/>
  <c r="U153" i="36"/>
  <c r="U154" i="36"/>
  <c r="P84" i="12"/>
  <c r="AE155" i="36"/>
  <c r="AE156" i="36"/>
  <c r="AE157" i="36"/>
  <c r="AE158" i="36"/>
  <c r="AE159" i="36"/>
  <c r="AE160" i="36"/>
  <c r="AE161" i="36"/>
  <c r="AE162" i="36"/>
  <c r="AE163" i="36"/>
  <c r="AE164" i="36"/>
  <c r="AE165" i="36"/>
  <c r="AE166" i="36"/>
  <c r="AE167" i="36"/>
  <c r="AE168" i="36"/>
  <c r="AE169" i="36"/>
  <c r="AE170" i="36"/>
  <c r="AE171" i="36"/>
  <c r="AE172" i="36"/>
  <c r="AE173" i="36"/>
  <c r="U820" i="36"/>
  <c r="U821" i="36"/>
  <c r="U822" i="36"/>
  <c r="U823" i="36"/>
  <c r="U824" i="36"/>
  <c r="U825" i="36"/>
  <c r="U826" i="36"/>
  <c r="U827" i="36"/>
  <c r="U828" i="36"/>
  <c r="U829" i="36"/>
  <c r="U830" i="36"/>
  <c r="U831" i="36"/>
  <c r="U832" i="36"/>
  <c r="U833" i="36"/>
  <c r="U834" i="36"/>
  <c r="U835" i="36"/>
  <c r="U836" i="36"/>
  <c r="U837" i="36"/>
  <c r="U838" i="36"/>
  <c r="V383" i="36"/>
  <c r="V384" i="36"/>
  <c r="V385" i="36"/>
  <c r="V386" i="36"/>
  <c r="V387" i="36"/>
  <c r="V388" i="36"/>
  <c r="V389" i="36"/>
  <c r="V390" i="36"/>
  <c r="V391" i="36"/>
  <c r="V392" i="36"/>
  <c r="V393" i="36"/>
  <c r="V394" i="36"/>
  <c r="V395" i="36"/>
  <c r="V396" i="36"/>
  <c r="V397" i="36"/>
  <c r="V398" i="36"/>
  <c r="V399" i="36"/>
  <c r="V400" i="36"/>
  <c r="V401" i="36"/>
  <c r="C7" i="24"/>
  <c r="B7" i="24"/>
  <c r="H487" i="36"/>
  <c r="H506" i="36"/>
  <c r="H525" i="36"/>
  <c r="H544" i="36"/>
  <c r="H563" i="36"/>
  <c r="H582" i="36"/>
  <c r="H601" i="36"/>
  <c r="H620" i="36"/>
  <c r="H639" i="36"/>
  <c r="H658" i="36"/>
  <c r="H677" i="36"/>
  <c r="H469" i="36"/>
  <c r="U250" i="36"/>
  <c r="U251" i="36"/>
  <c r="U252" i="36"/>
  <c r="U253" i="36"/>
  <c r="U254" i="36"/>
  <c r="U255" i="36"/>
  <c r="U256" i="36"/>
  <c r="U257" i="36"/>
  <c r="U258" i="36"/>
  <c r="U259" i="36"/>
  <c r="U260" i="36"/>
  <c r="U261" i="36"/>
  <c r="U262" i="36"/>
  <c r="U263" i="36"/>
  <c r="U264" i="36"/>
  <c r="U265" i="36"/>
  <c r="U266" i="36"/>
  <c r="U267" i="36"/>
  <c r="U268" i="36"/>
  <c r="U212" i="36"/>
  <c r="U213" i="36"/>
  <c r="U214" i="36"/>
  <c r="U215" i="36"/>
  <c r="U216" i="36"/>
  <c r="U217" i="36"/>
  <c r="U218" i="36"/>
  <c r="U219" i="36"/>
  <c r="U220" i="36"/>
  <c r="U221" i="36"/>
  <c r="U222" i="36"/>
  <c r="U223" i="36"/>
  <c r="U224" i="36"/>
  <c r="U225" i="36"/>
  <c r="U226" i="36"/>
  <c r="U227" i="36"/>
  <c r="U228" i="36"/>
  <c r="U229" i="36"/>
  <c r="U230" i="36"/>
  <c r="B7" i="30"/>
  <c r="C7" i="30"/>
  <c r="S459" i="36"/>
  <c r="S460" i="36"/>
  <c r="S461" i="36"/>
  <c r="S462" i="36"/>
  <c r="S463" i="36"/>
  <c r="S464" i="36"/>
  <c r="S465" i="36"/>
  <c r="S466" i="36"/>
  <c r="S467" i="36"/>
  <c r="S468" i="36"/>
  <c r="S469" i="36"/>
  <c r="S470" i="36"/>
  <c r="S471" i="36"/>
  <c r="S472" i="36"/>
  <c r="S473" i="36"/>
  <c r="S474" i="36"/>
  <c r="S475" i="36"/>
  <c r="S476" i="36"/>
  <c r="S477" i="36"/>
  <c r="C8" i="29"/>
  <c r="P91" i="29"/>
  <c r="AD402" i="36"/>
  <c r="AD403" i="36"/>
  <c r="AD404" i="36"/>
  <c r="AD405" i="36"/>
  <c r="AD406" i="36"/>
  <c r="AD407" i="36"/>
  <c r="AD408" i="36"/>
  <c r="AD409" i="36"/>
  <c r="AD410" i="36"/>
  <c r="AD411" i="36"/>
  <c r="AD412" i="36"/>
  <c r="AD413" i="36"/>
  <c r="AD414" i="36"/>
  <c r="AD415" i="36"/>
  <c r="AD416" i="36"/>
  <c r="AD417" i="36"/>
  <c r="AD418" i="36"/>
  <c r="AD419" i="36"/>
  <c r="AD420" i="36"/>
  <c r="BJ25" i="34"/>
  <c r="V269" i="36"/>
  <c r="V270" i="36"/>
  <c r="V271" i="36"/>
  <c r="V272" i="36"/>
  <c r="V273" i="36"/>
  <c r="V274" i="36"/>
  <c r="V275" i="36"/>
  <c r="V276" i="36"/>
  <c r="V277" i="36"/>
  <c r="V278" i="36"/>
  <c r="V279" i="36"/>
  <c r="V280" i="36"/>
  <c r="V281" i="36"/>
  <c r="V282" i="36"/>
  <c r="V283" i="36"/>
  <c r="V284" i="36"/>
  <c r="V285" i="36"/>
  <c r="V286" i="36"/>
  <c r="V287" i="36"/>
  <c r="W839" i="36"/>
  <c r="W840" i="36"/>
  <c r="W841" i="36"/>
  <c r="W842" i="36"/>
  <c r="W843" i="36"/>
  <c r="W844" i="36"/>
  <c r="W845" i="36"/>
  <c r="W846" i="36"/>
  <c r="W847" i="36"/>
  <c r="W848" i="36"/>
  <c r="W849" i="36"/>
  <c r="W850" i="36"/>
  <c r="W851" i="36"/>
  <c r="W852" i="36"/>
  <c r="W853" i="36"/>
  <c r="W854" i="36"/>
  <c r="W855" i="36"/>
  <c r="W856" i="36"/>
  <c r="W857" i="36"/>
  <c r="V801" i="36"/>
  <c r="V802" i="36"/>
  <c r="V803" i="36"/>
  <c r="V804" i="36"/>
  <c r="V805" i="36"/>
  <c r="V806" i="36"/>
  <c r="V807" i="36"/>
  <c r="V808" i="36"/>
  <c r="V809" i="36"/>
  <c r="V810" i="36"/>
  <c r="V811" i="36"/>
  <c r="V812" i="36"/>
  <c r="V813" i="36"/>
  <c r="V814" i="36"/>
  <c r="V815" i="36"/>
  <c r="V816" i="36"/>
  <c r="V817" i="36"/>
  <c r="V818" i="36"/>
  <c r="V819" i="36"/>
  <c r="P92" i="24"/>
  <c r="AE630" i="36"/>
  <c r="AE631" i="36"/>
  <c r="AE632" i="36"/>
  <c r="AE633" i="36"/>
  <c r="AE634" i="36"/>
  <c r="AE635" i="36"/>
  <c r="AE636" i="36"/>
  <c r="AE637" i="36"/>
  <c r="AE638" i="36"/>
  <c r="AE639" i="36"/>
  <c r="AE640" i="36"/>
  <c r="AE641" i="36"/>
  <c r="AE642" i="36"/>
  <c r="AE643" i="36"/>
  <c r="AE644" i="36"/>
  <c r="AE645" i="36"/>
  <c r="AE646" i="36"/>
  <c r="AE647" i="36"/>
  <c r="AE648" i="36"/>
  <c r="P68" i="30"/>
  <c r="AE801" i="36"/>
  <c r="AE802" i="36"/>
  <c r="AE803" i="36"/>
  <c r="AE804" i="36"/>
  <c r="AE805" i="36"/>
  <c r="AE806" i="36"/>
  <c r="AE807" i="36"/>
  <c r="AE808" i="36"/>
  <c r="AE809" i="36"/>
  <c r="AE810" i="36"/>
  <c r="AE811" i="36"/>
  <c r="AE812" i="36"/>
  <c r="AE813" i="36"/>
  <c r="AE814" i="36"/>
  <c r="AE815" i="36"/>
  <c r="AE816" i="36"/>
  <c r="AE817" i="36"/>
  <c r="AE818" i="36"/>
  <c r="AE819" i="36"/>
  <c r="V630" i="36"/>
  <c r="V631" i="36"/>
  <c r="V632" i="36"/>
  <c r="V633" i="36"/>
  <c r="V634" i="36"/>
  <c r="V635" i="36"/>
  <c r="V636" i="36"/>
  <c r="V637" i="36"/>
  <c r="V638" i="36"/>
  <c r="V639" i="36"/>
  <c r="V640" i="36"/>
  <c r="V641" i="36"/>
  <c r="V642" i="36"/>
  <c r="V643" i="36"/>
  <c r="V644" i="36"/>
  <c r="V645" i="36"/>
  <c r="V646" i="36"/>
  <c r="V647" i="36"/>
  <c r="V648" i="36"/>
  <c r="V725" i="36"/>
  <c r="V726" i="36"/>
  <c r="V727" i="36"/>
  <c r="V728" i="36"/>
  <c r="V729" i="36"/>
  <c r="V730" i="36"/>
  <c r="V731" i="36"/>
  <c r="V732" i="36"/>
  <c r="V733" i="36"/>
  <c r="V734" i="36"/>
  <c r="V735" i="36"/>
  <c r="V736" i="36"/>
  <c r="V737" i="36"/>
  <c r="V738" i="36"/>
  <c r="V739" i="36"/>
  <c r="V740" i="36"/>
  <c r="V741" i="36"/>
  <c r="V742" i="36"/>
  <c r="V743" i="36"/>
  <c r="P36" i="30"/>
  <c r="AE725" i="36"/>
  <c r="AE726" i="36"/>
  <c r="AE727" i="36"/>
  <c r="AE728" i="36"/>
  <c r="AE729" i="36"/>
  <c r="AE730" i="36"/>
  <c r="AE731" i="36"/>
  <c r="AE732" i="36"/>
  <c r="AE733" i="36"/>
  <c r="AE734" i="36"/>
  <c r="AE735" i="36"/>
  <c r="AE736" i="36"/>
  <c r="AE737" i="36"/>
  <c r="AE738" i="36"/>
  <c r="AE739" i="36"/>
  <c r="AE740" i="36"/>
  <c r="AE741" i="36"/>
  <c r="AE742" i="36"/>
  <c r="AE743" i="36"/>
  <c r="W497" i="36"/>
  <c r="W498" i="36"/>
  <c r="W499" i="36"/>
  <c r="W500" i="36"/>
  <c r="W501" i="36"/>
  <c r="W502" i="36"/>
  <c r="W503" i="36"/>
  <c r="W504" i="36"/>
  <c r="W505" i="36"/>
  <c r="W506" i="36"/>
  <c r="W507" i="36"/>
  <c r="W508" i="36"/>
  <c r="W509" i="36"/>
  <c r="W510" i="36"/>
  <c r="W511" i="36"/>
  <c r="W512" i="36"/>
  <c r="W513" i="36"/>
  <c r="W514" i="36"/>
  <c r="W515" i="36"/>
  <c r="W668" i="36"/>
  <c r="W669" i="36"/>
  <c r="W670" i="36"/>
  <c r="W671" i="36"/>
  <c r="W672" i="36"/>
  <c r="W673" i="36"/>
  <c r="W674" i="36"/>
  <c r="W675" i="36"/>
  <c r="W676" i="36"/>
  <c r="W677" i="36"/>
  <c r="W678" i="36"/>
  <c r="W679" i="36"/>
  <c r="W680" i="36"/>
  <c r="W681" i="36"/>
  <c r="W682" i="36"/>
  <c r="W683" i="36"/>
  <c r="W684" i="36"/>
  <c r="W685" i="36"/>
  <c r="W686" i="36"/>
  <c r="W649" i="36"/>
  <c r="W650" i="36"/>
  <c r="W651" i="36"/>
  <c r="W652" i="36"/>
  <c r="W653" i="36"/>
  <c r="W654" i="36"/>
  <c r="W655" i="36"/>
  <c r="W656" i="36"/>
  <c r="W657" i="36"/>
  <c r="W658" i="36"/>
  <c r="W659" i="36"/>
  <c r="W660" i="36"/>
  <c r="W661" i="36"/>
  <c r="W662" i="36"/>
  <c r="W663" i="36"/>
  <c r="W664" i="36"/>
  <c r="W665" i="36"/>
  <c r="W666" i="36"/>
  <c r="W667" i="36"/>
  <c r="W22" i="36"/>
  <c r="W23" i="36"/>
  <c r="W24" i="36"/>
  <c r="W25" i="36"/>
  <c r="W26" i="36"/>
  <c r="W27" i="36"/>
  <c r="W28" i="36"/>
  <c r="W29" i="36"/>
  <c r="W30" i="36"/>
  <c r="W31" i="36"/>
  <c r="W32" i="36"/>
  <c r="W33" i="36"/>
  <c r="W34" i="36"/>
  <c r="W35" i="36"/>
  <c r="W36" i="36"/>
  <c r="W37" i="36"/>
  <c r="W38" i="36"/>
  <c r="W39" i="36"/>
  <c r="W40" i="36"/>
  <c r="V3" i="36"/>
  <c r="V4" i="36"/>
  <c r="V5" i="36"/>
  <c r="V6" i="36"/>
  <c r="V7" i="36"/>
  <c r="V8" i="36"/>
  <c r="V9" i="36"/>
  <c r="V10" i="36"/>
  <c r="V11" i="36"/>
  <c r="V12" i="36"/>
  <c r="V13" i="36"/>
  <c r="V14" i="36"/>
  <c r="V15" i="36"/>
  <c r="V16" i="36"/>
  <c r="V17" i="36"/>
  <c r="V18" i="36"/>
  <c r="V19" i="36"/>
  <c r="V20" i="36"/>
  <c r="V21" i="36"/>
  <c r="P20" i="12"/>
  <c r="AE3" i="36"/>
  <c r="AE4" i="36"/>
  <c r="AE5" i="36"/>
  <c r="AE6" i="36"/>
  <c r="AE7" i="36"/>
  <c r="AE8" i="36"/>
  <c r="AE9" i="36"/>
  <c r="AE10" i="36"/>
  <c r="AE11" i="36"/>
  <c r="AE12" i="36"/>
  <c r="AE13" i="36"/>
  <c r="AE14" i="36"/>
  <c r="AE15" i="36"/>
  <c r="AE16" i="36"/>
  <c r="AE17" i="36"/>
  <c r="AE18" i="36"/>
  <c r="AE19" i="36"/>
  <c r="AE20" i="36"/>
  <c r="AE21" i="36"/>
  <c r="W782" i="36"/>
  <c r="W783" i="36"/>
  <c r="W784" i="36"/>
  <c r="W785" i="36"/>
  <c r="W786" i="36"/>
  <c r="W787" i="36"/>
  <c r="W788" i="36"/>
  <c r="W789" i="36"/>
  <c r="W790" i="36"/>
  <c r="W791" i="36"/>
  <c r="W792" i="36"/>
  <c r="W793" i="36"/>
  <c r="W794" i="36"/>
  <c r="W795" i="36"/>
  <c r="W796" i="36"/>
  <c r="W797" i="36"/>
  <c r="W798" i="36"/>
  <c r="W799" i="36"/>
  <c r="W800" i="36"/>
  <c r="W554" i="36"/>
  <c r="W555" i="36"/>
  <c r="W556" i="36"/>
  <c r="W557" i="36"/>
  <c r="W558" i="36"/>
  <c r="W559" i="36"/>
  <c r="W560" i="36"/>
  <c r="W561" i="36"/>
  <c r="W562" i="36"/>
  <c r="W563" i="36"/>
  <c r="W564" i="36"/>
  <c r="W565" i="36"/>
  <c r="W566" i="36"/>
  <c r="W567" i="36"/>
  <c r="W568" i="36"/>
  <c r="W569" i="36"/>
  <c r="W570" i="36"/>
  <c r="W571" i="36"/>
  <c r="W572" i="36"/>
  <c r="H488" i="36"/>
  <c r="H507" i="36"/>
  <c r="H526" i="36"/>
  <c r="H545" i="36"/>
  <c r="H564" i="36"/>
  <c r="H583" i="36"/>
  <c r="H602" i="36"/>
  <c r="H621" i="36"/>
  <c r="H640" i="36"/>
  <c r="H659" i="36"/>
  <c r="H678" i="36"/>
  <c r="H470" i="36"/>
  <c r="T459" i="36"/>
  <c r="T460" i="36"/>
  <c r="T461" i="36"/>
  <c r="T462" i="36"/>
  <c r="T463" i="36"/>
  <c r="T464" i="36"/>
  <c r="T465" i="36"/>
  <c r="T466" i="36"/>
  <c r="T467" i="36"/>
  <c r="T468" i="36"/>
  <c r="T469" i="36"/>
  <c r="T470" i="36"/>
  <c r="T471" i="36"/>
  <c r="T472" i="36"/>
  <c r="T473" i="36"/>
  <c r="T474" i="36"/>
  <c r="T475" i="36"/>
  <c r="T476" i="36"/>
  <c r="T477" i="36"/>
  <c r="H716" i="36"/>
  <c r="H735" i="36"/>
  <c r="H754" i="36"/>
  <c r="H773" i="36"/>
  <c r="H792" i="36"/>
  <c r="H811" i="36"/>
  <c r="H830" i="36"/>
  <c r="H849" i="36"/>
  <c r="H868" i="36"/>
  <c r="H887" i="36"/>
  <c r="H906" i="36"/>
  <c r="H698" i="36"/>
  <c r="P84" i="24"/>
  <c r="AE611" i="36"/>
  <c r="AE612" i="36"/>
  <c r="AE613" i="36"/>
  <c r="AE614" i="36"/>
  <c r="AE615" i="36"/>
  <c r="AE616" i="36"/>
  <c r="AE617" i="36"/>
  <c r="AE618" i="36"/>
  <c r="AE619" i="36"/>
  <c r="AE620" i="36"/>
  <c r="AE621" i="36"/>
  <c r="AE622" i="36"/>
  <c r="AE623" i="36"/>
  <c r="AE624" i="36"/>
  <c r="AE625" i="36"/>
  <c r="AE626" i="36"/>
  <c r="AE627" i="36"/>
  <c r="AE628" i="36"/>
  <c r="AE629" i="36"/>
  <c r="BK25" i="34"/>
  <c r="C9" i="12"/>
  <c r="B9" i="12"/>
  <c r="V877" i="36"/>
  <c r="V878" i="36"/>
  <c r="V879" i="36"/>
  <c r="V880" i="36"/>
  <c r="V881" i="36"/>
  <c r="V882" i="36"/>
  <c r="V883" i="36"/>
  <c r="V884" i="36"/>
  <c r="V885" i="36"/>
  <c r="V886" i="36"/>
  <c r="V887" i="36"/>
  <c r="V888" i="36"/>
  <c r="V889" i="36"/>
  <c r="V890" i="36"/>
  <c r="V891" i="36"/>
  <c r="V892" i="36"/>
  <c r="V893" i="36"/>
  <c r="V894" i="36"/>
  <c r="V895" i="36"/>
  <c r="C9" i="29"/>
  <c r="W516" i="36"/>
  <c r="W517" i="36"/>
  <c r="W518" i="36"/>
  <c r="W519" i="36"/>
  <c r="W520" i="36"/>
  <c r="W521" i="36"/>
  <c r="W522" i="36"/>
  <c r="W523" i="36"/>
  <c r="W524" i="36"/>
  <c r="W525" i="36"/>
  <c r="W526" i="36"/>
  <c r="W527" i="36"/>
  <c r="W528" i="36"/>
  <c r="W529" i="36"/>
  <c r="W530" i="36"/>
  <c r="W531" i="36"/>
  <c r="W532" i="36"/>
  <c r="W533" i="36"/>
  <c r="W534" i="36"/>
  <c r="H32" i="36"/>
  <c r="H51" i="36"/>
  <c r="H70" i="36"/>
  <c r="H89" i="36"/>
  <c r="H108" i="36"/>
  <c r="H127" i="36"/>
  <c r="H146" i="36"/>
  <c r="H165" i="36"/>
  <c r="H184" i="36"/>
  <c r="H203" i="36"/>
  <c r="H222" i="36"/>
  <c r="H14" i="36"/>
  <c r="V98" i="36"/>
  <c r="V99" i="36"/>
  <c r="V100" i="36"/>
  <c r="V101" i="36"/>
  <c r="V102" i="36"/>
  <c r="V103" i="36"/>
  <c r="V104" i="36"/>
  <c r="V105" i="36"/>
  <c r="V106" i="36"/>
  <c r="V107" i="36"/>
  <c r="V108" i="36"/>
  <c r="V109" i="36"/>
  <c r="V110" i="36"/>
  <c r="V111" i="36"/>
  <c r="V112" i="36"/>
  <c r="V113" i="36"/>
  <c r="V114" i="36"/>
  <c r="V115" i="36"/>
  <c r="V116" i="36"/>
  <c r="P60" i="29"/>
  <c r="AE326" i="36"/>
  <c r="AE327" i="36"/>
  <c r="AE328" i="36"/>
  <c r="AE329" i="36"/>
  <c r="AE330" i="36"/>
  <c r="AE331" i="36"/>
  <c r="AE332" i="36"/>
  <c r="AE333" i="36"/>
  <c r="AE334" i="36"/>
  <c r="AE335" i="36"/>
  <c r="AE336" i="36"/>
  <c r="AE337" i="36"/>
  <c r="AE338" i="36"/>
  <c r="AE339" i="36"/>
  <c r="AE340" i="36"/>
  <c r="AE341" i="36"/>
  <c r="AE342" i="36"/>
  <c r="AE343" i="36"/>
  <c r="AE344" i="36"/>
  <c r="V212" i="36"/>
  <c r="V213" i="36"/>
  <c r="V214" i="36"/>
  <c r="V215" i="36"/>
  <c r="V216" i="36"/>
  <c r="V217" i="36"/>
  <c r="V218" i="36"/>
  <c r="V219" i="36"/>
  <c r="V220" i="36"/>
  <c r="V221" i="36"/>
  <c r="V222" i="36"/>
  <c r="V223" i="36"/>
  <c r="V224" i="36"/>
  <c r="V225" i="36"/>
  <c r="V226" i="36"/>
  <c r="V227" i="36"/>
  <c r="V228" i="36"/>
  <c r="V229" i="36"/>
  <c r="V230" i="36"/>
  <c r="V250" i="36"/>
  <c r="V251" i="36"/>
  <c r="V252" i="36"/>
  <c r="V253" i="36"/>
  <c r="V254" i="36"/>
  <c r="V255" i="36"/>
  <c r="V256" i="36"/>
  <c r="V257" i="36"/>
  <c r="V258" i="36"/>
  <c r="V259" i="36"/>
  <c r="V260" i="36"/>
  <c r="V261" i="36"/>
  <c r="V262" i="36"/>
  <c r="V263" i="36"/>
  <c r="V264" i="36"/>
  <c r="V265" i="36"/>
  <c r="V266" i="36"/>
  <c r="V267" i="36"/>
  <c r="V268" i="36"/>
  <c r="W136" i="36"/>
  <c r="W137" i="36"/>
  <c r="W138" i="36"/>
  <c r="W139" i="36"/>
  <c r="W140" i="36"/>
  <c r="W141" i="36"/>
  <c r="W142" i="36"/>
  <c r="W143" i="36"/>
  <c r="W144" i="36"/>
  <c r="W145" i="36"/>
  <c r="W146" i="36"/>
  <c r="W147" i="36"/>
  <c r="W148" i="36"/>
  <c r="W149" i="36"/>
  <c r="W150" i="36"/>
  <c r="W151" i="36"/>
  <c r="W152" i="36"/>
  <c r="W153" i="36"/>
  <c r="W154" i="36"/>
  <c r="W269" i="36"/>
  <c r="W270" i="36"/>
  <c r="W271" i="36"/>
  <c r="W272" i="36"/>
  <c r="W273" i="36"/>
  <c r="W274" i="36"/>
  <c r="W275" i="36"/>
  <c r="W276" i="36"/>
  <c r="W277" i="36"/>
  <c r="W278" i="36"/>
  <c r="W279" i="36"/>
  <c r="W280" i="36"/>
  <c r="W281" i="36"/>
  <c r="W282" i="36"/>
  <c r="W283" i="36"/>
  <c r="W284" i="36"/>
  <c r="W285" i="36"/>
  <c r="W286" i="36"/>
  <c r="W287" i="36"/>
  <c r="V516" i="36"/>
  <c r="V517" i="36"/>
  <c r="V518" i="36"/>
  <c r="V519" i="36"/>
  <c r="V520" i="36"/>
  <c r="V521" i="36"/>
  <c r="V522" i="36"/>
  <c r="V523" i="36"/>
  <c r="V524" i="36"/>
  <c r="V525" i="36"/>
  <c r="V526" i="36"/>
  <c r="V527" i="36"/>
  <c r="V528" i="36"/>
  <c r="V529" i="36"/>
  <c r="V530" i="36"/>
  <c r="V531" i="36"/>
  <c r="V532" i="36"/>
  <c r="V533" i="36"/>
  <c r="V534" i="36"/>
  <c r="BJ12" i="34"/>
  <c r="W744" i="36"/>
  <c r="W745" i="36"/>
  <c r="W746" i="36"/>
  <c r="W747" i="36"/>
  <c r="W748" i="36"/>
  <c r="W749" i="36"/>
  <c r="W750" i="36"/>
  <c r="W751" i="36"/>
  <c r="W752" i="36"/>
  <c r="W753" i="36"/>
  <c r="W754" i="36"/>
  <c r="W755" i="36"/>
  <c r="W756" i="36"/>
  <c r="W757" i="36"/>
  <c r="W758" i="36"/>
  <c r="W759" i="36"/>
  <c r="W760" i="36"/>
  <c r="W761" i="36"/>
  <c r="W762" i="36"/>
  <c r="BJ26" i="34"/>
  <c r="V858" i="36"/>
  <c r="V859" i="36"/>
  <c r="V860" i="36"/>
  <c r="V861" i="36"/>
  <c r="V862" i="36"/>
  <c r="V863" i="36"/>
  <c r="V864" i="36"/>
  <c r="V865" i="36"/>
  <c r="V866" i="36"/>
  <c r="V867" i="36"/>
  <c r="V868" i="36"/>
  <c r="V869" i="36"/>
  <c r="V870" i="36"/>
  <c r="V871" i="36"/>
  <c r="V872" i="36"/>
  <c r="V873" i="36"/>
  <c r="V874" i="36"/>
  <c r="V875" i="36"/>
  <c r="V876" i="36"/>
  <c r="T687" i="36"/>
  <c r="T688" i="36"/>
  <c r="T689" i="36"/>
  <c r="T690" i="36"/>
  <c r="T691" i="36"/>
  <c r="T692" i="36"/>
  <c r="T693" i="36"/>
  <c r="T694" i="36"/>
  <c r="T695" i="36"/>
  <c r="T696" i="36"/>
  <c r="T697" i="36"/>
  <c r="T698" i="36"/>
  <c r="T699" i="36"/>
  <c r="T700" i="36"/>
  <c r="T701" i="36"/>
  <c r="T702" i="36"/>
  <c r="T703" i="36"/>
  <c r="T704" i="36"/>
  <c r="T705" i="36"/>
  <c r="U41" i="36"/>
  <c r="U42" i="36"/>
  <c r="U43" i="36"/>
  <c r="U44" i="36"/>
  <c r="U45" i="36"/>
  <c r="U46" i="36"/>
  <c r="U47" i="36"/>
  <c r="U48" i="36"/>
  <c r="U49" i="36"/>
  <c r="U50" i="36"/>
  <c r="U51" i="36"/>
  <c r="U52" i="36"/>
  <c r="U53" i="36"/>
  <c r="U54" i="36"/>
  <c r="U55" i="36"/>
  <c r="U56" i="36"/>
  <c r="U57" i="36"/>
  <c r="U58" i="36"/>
  <c r="U59" i="36"/>
  <c r="W858" i="36"/>
  <c r="W859" i="36"/>
  <c r="W860" i="36"/>
  <c r="W861" i="36"/>
  <c r="W862" i="36"/>
  <c r="W863" i="36"/>
  <c r="W864" i="36"/>
  <c r="W865" i="36"/>
  <c r="W866" i="36"/>
  <c r="W867" i="36"/>
  <c r="W868" i="36"/>
  <c r="W869" i="36"/>
  <c r="W870" i="36"/>
  <c r="W871" i="36"/>
  <c r="W872" i="36"/>
  <c r="W873" i="36"/>
  <c r="W874" i="36"/>
  <c r="W875" i="36"/>
  <c r="W876" i="36"/>
  <c r="P92" i="29"/>
  <c r="AE402" i="36"/>
  <c r="AE403" i="36"/>
  <c r="AE404" i="36"/>
  <c r="AE405" i="36"/>
  <c r="AE406" i="36"/>
  <c r="AE407" i="36"/>
  <c r="AE408" i="36"/>
  <c r="AE409" i="36"/>
  <c r="AE410" i="36"/>
  <c r="AE411" i="36"/>
  <c r="AE412" i="36"/>
  <c r="AE413" i="36"/>
  <c r="AE414" i="36"/>
  <c r="AE415" i="36"/>
  <c r="AE416" i="36"/>
  <c r="AE417" i="36"/>
  <c r="AE418" i="36"/>
  <c r="AE419" i="36"/>
  <c r="AE420" i="36"/>
  <c r="W155" i="36"/>
  <c r="W156" i="36"/>
  <c r="W157" i="36"/>
  <c r="W158" i="36"/>
  <c r="W159" i="36"/>
  <c r="W160" i="36"/>
  <c r="W161" i="36"/>
  <c r="W162" i="36"/>
  <c r="W163" i="36"/>
  <c r="W164" i="36"/>
  <c r="W165" i="36"/>
  <c r="W166" i="36"/>
  <c r="W167" i="36"/>
  <c r="W168" i="36"/>
  <c r="W169" i="36"/>
  <c r="W170" i="36"/>
  <c r="W171" i="36"/>
  <c r="W172" i="36"/>
  <c r="W173" i="36"/>
  <c r="W478" i="36"/>
  <c r="W479" i="36"/>
  <c r="W480" i="36"/>
  <c r="W481" i="36"/>
  <c r="W482" i="36"/>
  <c r="W483" i="36"/>
  <c r="W484" i="36"/>
  <c r="W485" i="36"/>
  <c r="W486" i="36"/>
  <c r="W487" i="36"/>
  <c r="W488" i="36"/>
  <c r="W489" i="36"/>
  <c r="W490" i="36"/>
  <c r="W491" i="36"/>
  <c r="W492" i="36"/>
  <c r="W493" i="36"/>
  <c r="W494" i="36"/>
  <c r="W495" i="36"/>
  <c r="W496" i="36"/>
  <c r="W307" i="36"/>
  <c r="W308" i="36"/>
  <c r="W309" i="36"/>
  <c r="W310" i="36"/>
  <c r="W311" i="36"/>
  <c r="W312" i="36"/>
  <c r="W313" i="36"/>
  <c r="W314" i="36"/>
  <c r="W315" i="36"/>
  <c r="W316" i="36"/>
  <c r="W317" i="36"/>
  <c r="W318" i="36"/>
  <c r="W319" i="36"/>
  <c r="W320" i="36"/>
  <c r="W321" i="36"/>
  <c r="W322" i="36"/>
  <c r="W323" i="36"/>
  <c r="W324" i="36"/>
  <c r="W325" i="36"/>
  <c r="P36" i="12"/>
  <c r="AE41" i="36"/>
  <c r="AE42" i="36"/>
  <c r="AE43" i="36"/>
  <c r="AE44" i="36"/>
  <c r="AE45" i="36"/>
  <c r="AE46" i="36"/>
  <c r="AE47" i="36"/>
  <c r="AE48" i="36"/>
  <c r="AE49" i="36"/>
  <c r="AE50" i="36"/>
  <c r="AE51" i="36"/>
  <c r="AE52" i="36"/>
  <c r="AE53" i="36"/>
  <c r="AE54" i="36"/>
  <c r="AE55" i="36"/>
  <c r="AE56" i="36"/>
  <c r="AE57" i="36"/>
  <c r="AE58" i="36"/>
  <c r="AE59" i="36"/>
  <c r="W877" i="36"/>
  <c r="W878" i="36"/>
  <c r="W879" i="36"/>
  <c r="W880" i="36"/>
  <c r="W881" i="36"/>
  <c r="W882" i="36"/>
  <c r="W883" i="36"/>
  <c r="W884" i="36"/>
  <c r="W885" i="36"/>
  <c r="W886" i="36"/>
  <c r="W887" i="36"/>
  <c r="W888" i="36"/>
  <c r="W889" i="36"/>
  <c r="W890" i="36"/>
  <c r="W891" i="36"/>
  <c r="W892" i="36"/>
  <c r="W893" i="36"/>
  <c r="W894" i="36"/>
  <c r="W895" i="36"/>
  <c r="V79" i="36"/>
  <c r="V80" i="36"/>
  <c r="V81" i="36"/>
  <c r="V82" i="36"/>
  <c r="V83" i="36"/>
  <c r="V84" i="36"/>
  <c r="V85" i="36"/>
  <c r="V86" i="36"/>
  <c r="V87" i="36"/>
  <c r="V88" i="36"/>
  <c r="V89" i="36"/>
  <c r="V90" i="36"/>
  <c r="V91" i="36"/>
  <c r="V92" i="36"/>
  <c r="V93" i="36"/>
  <c r="V94" i="36"/>
  <c r="V95" i="36"/>
  <c r="V96" i="36"/>
  <c r="V97" i="36"/>
  <c r="B9" i="29"/>
  <c r="W383" i="36"/>
  <c r="W384" i="36"/>
  <c r="W385" i="36"/>
  <c r="W386" i="36"/>
  <c r="W387" i="36"/>
  <c r="W388" i="36"/>
  <c r="W389" i="36"/>
  <c r="W390" i="36"/>
  <c r="W391" i="36"/>
  <c r="W392" i="36"/>
  <c r="W393" i="36"/>
  <c r="W394" i="36"/>
  <c r="W395" i="36"/>
  <c r="W396" i="36"/>
  <c r="W397" i="36"/>
  <c r="W398" i="36"/>
  <c r="W399" i="36"/>
  <c r="W400" i="36"/>
  <c r="W401" i="36"/>
  <c r="W421" i="36"/>
  <c r="W422" i="36"/>
  <c r="W423" i="36"/>
  <c r="W424" i="36"/>
  <c r="W425" i="36"/>
  <c r="W426" i="36"/>
  <c r="W427" i="36"/>
  <c r="W428" i="36"/>
  <c r="W429" i="36"/>
  <c r="W430" i="36"/>
  <c r="W431" i="36"/>
  <c r="W432" i="36"/>
  <c r="W433" i="36"/>
  <c r="W434" i="36"/>
  <c r="W435" i="36"/>
  <c r="W436" i="36"/>
  <c r="W437" i="36"/>
  <c r="W438" i="36"/>
  <c r="W439" i="36"/>
  <c r="W345" i="36"/>
  <c r="W346" i="36"/>
  <c r="W347" i="36"/>
  <c r="W348" i="36"/>
  <c r="W349" i="36"/>
  <c r="W350" i="36"/>
  <c r="W351" i="36"/>
  <c r="W352" i="36"/>
  <c r="W353" i="36"/>
  <c r="W354" i="36"/>
  <c r="W355" i="36"/>
  <c r="W356" i="36"/>
  <c r="W357" i="36"/>
  <c r="W358" i="36"/>
  <c r="W359" i="36"/>
  <c r="W360" i="36"/>
  <c r="W361" i="36"/>
  <c r="W362" i="36"/>
  <c r="W363" i="36"/>
  <c r="W98" i="36"/>
  <c r="W99" i="36"/>
  <c r="W100" i="36"/>
  <c r="W101" i="36"/>
  <c r="W102" i="36"/>
  <c r="W103" i="36"/>
  <c r="W104" i="36"/>
  <c r="W105" i="36"/>
  <c r="W106" i="36"/>
  <c r="W107" i="36"/>
  <c r="W108" i="36"/>
  <c r="W109" i="36"/>
  <c r="W110" i="36"/>
  <c r="W111" i="36"/>
  <c r="W112" i="36"/>
  <c r="W113" i="36"/>
  <c r="W114" i="36"/>
  <c r="W115" i="36"/>
  <c r="W116" i="36"/>
  <c r="V326" i="36"/>
  <c r="V327" i="36"/>
  <c r="V328" i="36"/>
  <c r="V329" i="36"/>
  <c r="V330" i="36"/>
  <c r="V331" i="36"/>
  <c r="V332" i="36"/>
  <c r="V333" i="36"/>
  <c r="V334" i="36"/>
  <c r="V335" i="36"/>
  <c r="V336" i="36"/>
  <c r="V337" i="36"/>
  <c r="V338" i="36"/>
  <c r="V339" i="36"/>
  <c r="V340" i="36"/>
  <c r="V341" i="36"/>
  <c r="V342" i="36"/>
  <c r="V343" i="36"/>
  <c r="V344" i="36"/>
  <c r="W212" i="36"/>
  <c r="W213" i="36"/>
  <c r="W214" i="36"/>
  <c r="W215" i="36"/>
  <c r="W216" i="36"/>
  <c r="W217" i="36"/>
  <c r="W218" i="36"/>
  <c r="W219" i="36"/>
  <c r="W220" i="36"/>
  <c r="W221" i="36"/>
  <c r="W222" i="36"/>
  <c r="W223" i="36"/>
  <c r="W224" i="36"/>
  <c r="W225" i="36"/>
  <c r="W226" i="36"/>
  <c r="W227" i="36"/>
  <c r="W228" i="36"/>
  <c r="W229" i="36"/>
  <c r="W230" i="36"/>
  <c r="W820" i="36"/>
  <c r="W821" i="36"/>
  <c r="W822" i="36"/>
  <c r="W823" i="36"/>
  <c r="W824" i="36"/>
  <c r="W825" i="36"/>
  <c r="W826" i="36"/>
  <c r="W827" i="36"/>
  <c r="W828" i="36"/>
  <c r="W829" i="36"/>
  <c r="W830" i="36"/>
  <c r="W831" i="36"/>
  <c r="W832" i="36"/>
  <c r="W833" i="36"/>
  <c r="W834" i="36"/>
  <c r="W835" i="36"/>
  <c r="W836" i="36"/>
  <c r="W837" i="36"/>
  <c r="W838" i="36"/>
  <c r="W174" i="36"/>
  <c r="W175" i="36"/>
  <c r="W176" i="36"/>
  <c r="W177" i="36"/>
  <c r="W178" i="36"/>
  <c r="W179" i="36"/>
  <c r="W180" i="36"/>
  <c r="W181" i="36"/>
  <c r="W182" i="36"/>
  <c r="W183" i="36"/>
  <c r="W184" i="36"/>
  <c r="W185" i="36"/>
  <c r="W186" i="36"/>
  <c r="W187" i="36"/>
  <c r="W188" i="36"/>
  <c r="W189" i="36"/>
  <c r="W190" i="36"/>
  <c r="W191" i="36"/>
  <c r="W192" i="36"/>
  <c r="W706" i="36"/>
  <c r="W707" i="36"/>
  <c r="W708" i="36"/>
  <c r="W709" i="36"/>
  <c r="W710" i="36"/>
  <c r="W711" i="36"/>
  <c r="W712" i="36"/>
  <c r="W713" i="36"/>
  <c r="W714" i="36"/>
  <c r="W715" i="36"/>
  <c r="W716" i="36"/>
  <c r="W717" i="36"/>
  <c r="W718" i="36"/>
  <c r="W719" i="36"/>
  <c r="W720" i="36"/>
  <c r="W721" i="36"/>
  <c r="W722" i="36"/>
  <c r="W723" i="36"/>
  <c r="W724" i="36"/>
  <c r="BI39" i="34"/>
  <c r="BI40" i="34"/>
  <c r="V782" i="36"/>
  <c r="V783" i="36"/>
  <c r="V784" i="36"/>
  <c r="V785" i="36"/>
  <c r="V786" i="36"/>
  <c r="V787" i="36"/>
  <c r="V788" i="36"/>
  <c r="V789" i="36"/>
  <c r="V790" i="36"/>
  <c r="V791" i="36"/>
  <c r="V792" i="36"/>
  <c r="V793" i="36"/>
  <c r="V794" i="36"/>
  <c r="V795" i="36"/>
  <c r="V796" i="36"/>
  <c r="V797" i="36"/>
  <c r="V798" i="36"/>
  <c r="V799" i="36"/>
  <c r="V800" i="36"/>
  <c r="V554" i="36"/>
  <c r="V555" i="36"/>
  <c r="V556" i="36"/>
  <c r="V557" i="36"/>
  <c r="V558" i="36"/>
  <c r="V559" i="36"/>
  <c r="V560" i="36"/>
  <c r="V561" i="36"/>
  <c r="V562" i="36"/>
  <c r="V563" i="36"/>
  <c r="V564" i="36"/>
  <c r="V565" i="36"/>
  <c r="V566" i="36"/>
  <c r="V567" i="36"/>
  <c r="V568" i="36"/>
  <c r="V569" i="36"/>
  <c r="V570" i="36"/>
  <c r="V571" i="36"/>
  <c r="V572" i="36"/>
  <c r="V402" i="36"/>
  <c r="V403" i="36"/>
  <c r="V404" i="36"/>
  <c r="V405" i="36"/>
  <c r="V406" i="36"/>
  <c r="V407" i="36"/>
  <c r="V408" i="36"/>
  <c r="V409" i="36"/>
  <c r="V410" i="36"/>
  <c r="V411" i="36"/>
  <c r="V412" i="36"/>
  <c r="V413" i="36"/>
  <c r="V414" i="36"/>
  <c r="V415" i="36"/>
  <c r="V416" i="36"/>
  <c r="V417" i="36"/>
  <c r="V418" i="36"/>
  <c r="V419" i="36"/>
  <c r="V420" i="36"/>
  <c r="P28" i="29"/>
  <c r="AE250" i="36"/>
  <c r="AE251" i="36"/>
  <c r="AE252" i="36"/>
  <c r="AE253" i="36"/>
  <c r="AE254" i="36"/>
  <c r="AE255" i="36"/>
  <c r="AE256" i="36"/>
  <c r="AE257" i="36"/>
  <c r="AE258" i="36"/>
  <c r="AE259" i="36"/>
  <c r="AE260" i="36"/>
  <c r="AE261" i="36"/>
  <c r="AE262" i="36"/>
  <c r="AE263" i="36"/>
  <c r="AE264" i="36"/>
  <c r="AE265" i="36"/>
  <c r="AE266" i="36"/>
  <c r="AE267" i="36"/>
  <c r="AE268" i="36"/>
  <c r="V136" i="36"/>
  <c r="V137" i="36"/>
  <c r="V138" i="36"/>
  <c r="V139" i="36"/>
  <c r="V140" i="36"/>
  <c r="V141" i="36"/>
  <c r="V142" i="36"/>
  <c r="V143" i="36"/>
  <c r="V144" i="36"/>
  <c r="V145" i="36"/>
  <c r="V146" i="36"/>
  <c r="V147" i="36"/>
  <c r="V148" i="36"/>
  <c r="V149" i="36"/>
  <c r="V150" i="36"/>
  <c r="V151" i="36"/>
  <c r="V152" i="36"/>
  <c r="V153" i="36"/>
  <c r="V154" i="36"/>
  <c r="V174" i="36"/>
  <c r="V175" i="36"/>
  <c r="V176" i="36"/>
  <c r="V177" i="36"/>
  <c r="V178" i="36"/>
  <c r="V179" i="36"/>
  <c r="V180" i="36"/>
  <c r="V181" i="36"/>
  <c r="V182" i="36"/>
  <c r="V183" i="36"/>
  <c r="V184" i="36"/>
  <c r="V185" i="36"/>
  <c r="V186" i="36"/>
  <c r="V187" i="36"/>
  <c r="V188" i="36"/>
  <c r="V189" i="36"/>
  <c r="V190" i="36"/>
  <c r="V191" i="36"/>
  <c r="V192" i="36"/>
  <c r="H260" i="36"/>
  <c r="H279" i="36"/>
  <c r="H298" i="36"/>
  <c r="H317" i="36"/>
  <c r="H336" i="36"/>
  <c r="H355" i="36"/>
  <c r="H374" i="36"/>
  <c r="H393" i="36"/>
  <c r="H412" i="36"/>
  <c r="H431" i="36"/>
  <c r="H450" i="36"/>
  <c r="H242" i="36"/>
  <c r="W79" i="36"/>
  <c r="W80" i="36"/>
  <c r="W81" i="36"/>
  <c r="W82" i="36"/>
  <c r="W83" i="36"/>
  <c r="W84" i="36"/>
  <c r="W85" i="36"/>
  <c r="W86" i="36"/>
  <c r="W87" i="36"/>
  <c r="W88" i="36"/>
  <c r="W89" i="36"/>
  <c r="W90" i="36"/>
  <c r="W91" i="36"/>
  <c r="W92" i="36"/>
  <c r="W93" i="36"/>
  <c r="W94" i="36"/>
  <c r="W95" i="36"/>
  <c r="W96" i="36"/>
  <c r="W97" i="36"/>
  <c r="V231" i="36"/>
  <c r="V232" i="36"/>
  <c r="V233" i="36"/>
  <c r="V234" i="36"/>
  <c r="V235" i="36"/>
  <c r="V236" i="36"/>
  <c r="V237" i="36"/>
  <c r="V238" i="36"/>
  <c r="V239" i="36"/>
  <c r="V240" i="36"/>
  <c r="V241" i="36"/>
  <c r="V242" i="36"/>
  <c r="V243" i="36"/>
  <c r="V244" i="36"/>
  <c r="V245" i="36"/>
  <c r="V246" i="36"/>
  <c r="V247" i="36"/>
  <c r="V248" i="36"/>
  <c r="V249" i="36"/>
  <c r="V611" i="36"/>
  <c r="V612" i="36"/>
  <c r="V613" i="36"/>
  <c r="V614" i="36"/>
  <c r="V615" i="36"/>
  <c r="V616" i="36"/>
  <c r="V617" i="36"/>
  <c r="V618" i="36"/>
  <c r="V619" i="36"/>
  <c r="V620" i="36"/>
  <c r="V621" i="36"/>
  <c r="V622" i="36"/>
  <c r="V623" i="36"/>
  <c r="V624" i="36"/>
  <c r="V625" i="36"/>
  <c r="V626" i="36"/>
  <c r="V627" i="36"/>
  <c r="V628" i="36"/>
  <c r="V629" i="36"/>
  <c r="V706" i="36"/>
  <c r="V707" i="36"/>
  <c r="V708" i="36"/>
  <c r="V709" i="36"/>
  <c r="V710" i="36"/>
  <c r="V711" i="36"/>
  <c r="V712" i="36"/>
  <c r="V713" i="36"/>
  <c r="V714" i="36"/>
  <c r="V715" i="36"/>
  <c r="V716" i="36"/>
  <c r="V717" i="36"/>
  <c r="V718" i="36"/>
  <c r="V719" i="36"/>
  <c r="V720" i="36"/>
  <c r="V721" i="36"/>
  <c r="V722" i="36"/>
  <c r="V723" i="36"/>
  <c r="V724" i="36"/>
  <c r="V744" i="36"/>
  <c r="V745" i="36"/>
  <c r="V746" i="36"/>
  <c r="V747" i="36"/>
  <c r="V748" i="36"/>
  <c r="V749" i="36"/>
  <c r="V750" i="36"/>
  <c r="V751" i="36"/>
  <c r="V752" i="36"/>
  <c r="V753" i="36"/>
  <c r="V754" i="36"/>
  <c r="V755" i="36"/>
  <c r="V756" i="36"/>
  <c r="V757" i="36"/>
  <c r="V758" i="36"/>
  <c r="V759" i="36"/>
  <c r="V760" i="36"/>
  <c r="V761" i="36"/>
  <c r="V762" i="36"/>
  <c r="C8" i="30"/>
  <c r="B8" i="30"/>
  <c r="B8" i="24"/>
  <c r="C8" i="24"/>
  <c r="W630" i="36"/>
  <c r="W631" i="36"/>
  <c r="W632" i="36"/>
  <c r="W633" i="36"/>
  <c r="W634" i="36"/>
  <c r="W635" i="36"/>
  <c r="W636" i="36"/>
  <c r="W637" i="36"/>
  <c r="W638" i="36"/>
  <c r="W639" i="36"/>
  <c r="W640" i="36"/>
  <c r="W641" i="36"/>
  <c r="W642" i="36"/>
  <c r="W643" i="36"/>
  <c r="W644" i="36"/>
  <c r="W645" i="36"/>
  <c r="W646" i="36"/>
  <c r="W647" i="36"/>
  <c r="W648" i="36"/>
  <c r="W801" i="36"/>
  <c r="W802" i="36"/>
  <c r="W803" i="36"/>
  <c r="W804" i="36"/>
  <c r="W805" i="36"/>
  <c r="W806" i="36"/>
  <c r="W807" i="36"/>
  <c r="W808" i="36"/>
  <c r="W809" i="36"/>
  <c r="W810" i="36"/>
  <c r="W811" i="36"/>
  <c r="W812" i="36"/>
  <c r="W813" i="36"/>
  <c r="W814" i="36"/>
  <c r="W815" i="36"/>
  <c r="W816" i="36"/>
  <c r="W817" i="36"/>
  <c r="W818" i="36"/>
  <c r="W819" i="36"/>
  <c r="W725" i="36"/>
  <c r="W726" i="36"/>
  <c r="W727" i="36"/>
  <c r="W728" i="36"/>
  <c r="W729" i="36"/>
  <c r="W730" i="36"/>
  <c r="W731" i="36"/>
  <c r="W732" i="36"/>
  <c r="W733" i="36"/>
  <c r="W734" i="36"/>
  <c r="W735" i="36"/>
  <c r="W736" i="36"/>
  <c r="W737" i="36"/>
  <c r="W738" i="36"/>
  <c r="W739" i="36"/>
  <c r="W740" i="36"/>
  <c r="W741" i="36"/>
  <c r="W742" i="36"/>
  <c r="W743" i="36"/>
  <c r="C10" i="29"/>
  <c r="W3" i="36"/>
  <c r="W4" i="36"/>
  <c r="W5" i="36"/>
  <c r="W6" i="36"/>
  <c r="W7" i="36"/>
  <c r="W8" i="36"/>
  <c r="W9" i="36"/>
  <c r="W10" i="36"/>
  <c r="W11" i="36"/>
  <c r="W12" i="36"/>
  <c r="W13" i="36"/>
  <c r="W14" i="36"/>
  <c r="W15" i="36"/>
  <c r="W16" i="36"/>
  <c r="W17" i="36"/>
  <c r="W18" i="36"/>
  <c r="W19" i="36"/>
  <c r="W20" i="36"/>
  <c r="W21" i="36"/>
  <c r="C10" i="12"/>
  <c r="B10" i="12"/>
  <c r="W402" i="36"/>
  <c r="W403" i="36"/>
  <c r="W404" i="36"/>
  <c r="W405" i="36"/>
  <c r="W406" i="36"/>
  <c r="W407" i="36"/>
  <c r="W408" i="36"/>
  <c r="W409" i="36"/>
  <c r="W410" i="36"/>
  <c r="W411" i="36"/>
  <c r="W412" i="36"/>
  <c r="W413" i="36"/>
  <c r="W414" i="36"/>
  <c r="W415" i="36"/>
  <c r="W416" i="36"/>
  <c r="W417" i="36"/>
  <c r="W418" i="36"/>
  <c r="W419" i="36"/>
  <c r="W420" i="36"/>
  <c r="C10" i="30"/>
  <c r="B10" i="30"/>
  <c r="BL25" i="34"/>
  <c r="U687" i="36"/>
  <c r="U688" i="36"/>
  <c r="U689" i="36"/>
  <c r="U690" i="36"/>
  <c r="U691" i="36"/>
  <c r="U692" i="36"/>
  <c r="U693" i="36"/>
  <c r="U694" i="36"/>
  <c r="U695" i="36"/>
  <c r="U696" i="36"/>
  <c r="U697" i="36"/>
  <c r="U698" i="36"/>
  <c r="U699" i="36"/>
  <c r="U700" i="36"/>
  <c r="U701" i="36"/>
  <c r="U702" i="36"/>
  <c r="U703" i="36"/>
  <c r="U704" i="36"/>
  <c r="U705" i="36"/>
  <c r="B9" i="24"/>
  <c r="C9" i="24"/>
  <c r="H33" i="36"/>
  <c r="H52" i="36"/>
  <c r="H71" i="36"/>
  <c r="H90" i="36"/>
  <c r="H109" i="36"/>
  <c r="H128" i="36"/>
  <c r="H147" i="36"/>
  <c r="H166" i="36"/>
  <c r="H185" i="36"/>
  <c r="H204" i="36"/>
  <c r="H223" i="36"/>
  <c r="H15" i="36"/>
  <c r="W611" i="36"/>
  <c r="W612" i="36"/>
  <c r="W613" i="36"/>
  <c r="W614" i="36"/>
  <c r="W615" i="36"/>
  <c r="W616" i="36"/>
  <c r="W617" i="36"/>
  <c r="W618" i="36"/>
  <c r="W619" i="36"/>
  <c r="W620" i="36"/>
  <c r="W621" i="36"/>
  <c r="W622" i="36"/>
  <c r="W623" i="36"/>
  <c r="W624" i="36"/>
  <c r="W625" i="36"/>
  <c r="W626" i="36"/>
  <c r="W627" i="36"/>
  <c r="W628" i="36"/>
  <c r="W629" i="36"/>
  <c r="W231" i="36"/>
  <c r="W232" i="36"/>
  <c r="W233" i="36"/>
  <c r="W234" i="36"/>
  <c r="W235" i="36"/>
  <c r="W236" i="36"/>
  <c r="W237" i="36"/>
  <c r="W238" i="36"/>
  <c r="W239" i="36"/>
  <c r="W240" i="36"/>
  <c r="W241" i="36"/>
  <c r="W242" i="36"/>
  <c r="W243" i="36"/>
  <c r="W244" i="36"/>
  <c r="W245" i="36"/>
  <c r="W246" i="36"/>
  <c r="W247" i="36"/>
  <c r="W248" i="36"/>
  <c r="W249" i="36"/>
  <c r="W250" i="36"/>
  <c r="W251" i="36"/>
  <c r="W252" i="36"/>
  <c r="W253" i="36"/>
  <c r="W254" i="36"/>
  <c r="W255" i="36"/>
  <c r="W256" i="36"/>
  <c r="W257" i="36"/>
  <c r="W258" i="36"/>
  <c r="W259" i="36"/>
  <c r="W260" i="36"/>
  <c r="W261" i="36"/>
  <c r="W262" i="36"/>
  <c r="W263" i="36"/>
  <c r="W264" i="36"/>
  <c r="W265" i="36"/>
  <c r="W266" i="36"/>
  <c r="W267" i="36"/>
  <c r="W268" i="36"/>
  <c r="U459" i="36"/>
  <c r="U460" i="36"/>
  <c r="U461" i="36"/>
  <c r="U462" i="36"/>
  <c r="U463" i="36"/>
  <c r="U464" i="36"/>
  <c r="U465" i="36"/>
  <c r="U466" i="36"/>
  <c r="U467" i="36"/>
  <c r="U468" i="36"/>
  <c r="U469" i="36"/>
  <c r="U470" i="36"/>
  <c r="U471" i="36"/>
  <c r="U472" i="36"/>
  <c r="U473" i="36"/>
  <c r="U474" i="36"/>
  <c r="U475" i="36"/>
  <c r="U476" i="36"/>
  <c r="U477" i="36"/>
  <c r="B10" i="29"/>
  <c r="H261" i="36"/>
  <c r="H280" i="36"/>
  <c r="H299" i="36"/>
  <c r="H318" i="36"/>
  <c r="H337" i="36"/>
  <c r="H356" i="36"/>
  <c r="H375" i="36"/>
  <c r="H394" i="36"/>
  <c r="H413" i="36"/>
  <c r="H432" i="36"/>
  <c r="H451" i="36"/>
  <c r="H243" i="36"/>
  <c r="BK12" i="34"/>
  <c r="B10" i="24"/>
  <c r="C10" i="24"/>
  <c r="V41" i="36"/>
  <c r="V42" i="36"/>
  <c r="V43" i="36"/>
  <c r="V44" i="36"/>
  <c r="V45" i="36"/>
  <c r="V46" i="36"/>
  <c r="V47" i="36"/>
  <c r="V48" i="36"/>
  <c r="V49" i="36"/>
  <c r="V50" i="36"/>
  <c r="V51" i="36"/>
  <c r="V52" i="36"/>
  <c r="V53" i="36"/>
  <c r="V54" i="36"/>
  <c r="V55" i="36"/>
  <c r="V56" i="36"/>
  <c r="V57" i="36"/>
  <c r="V58" i="36"/>
  <c r="V59" i="36"/>
  <c r="H717" i="36"/>
  <c r="H736" i="36"/>
  <c r="H755" i="36"/>
  <c r="H774" i="36"/>
  <c r="H793" i="36"/>
  <c r="H812" i="36"/>
  <c r="H831" i="36"/>
  <c r="H850" i="36"/>
  <c r="H869" i="36"/>
  <c r="H888" i="36"/>
  <c r="H907" i="36"/>
  <c r="H699" i="36"/>
  <c r="BJ39" i="34"/>
  <c r="BJ40" i="34"/>
  <c r="B9" i="30"/>
  <c r="C9" i="30"/>
  <c r="W326" i="36"/>
  <c r="W327" i="36"/>
  <c r="W328" i="36"/>
  <c r="W329" i="36"/>
  <c r="W330" i="36"/>
  <c r="W331" i="36"/>
  <c r="W332" i="36"/>
  <c r="W333" i="36"/>
  <c r="W334" i="36"/>
  <c r="W335" i="36"/>
  <c r="W336" i="36"/>
  <c r="W337" i="36"/>
  <c r="W338" i="36"/>
  <c r="W339" i="36"/>
  <c r="W340" i="36"/>
  <c r="W341" i="36"/>
  <c r="W342" i="36"/>
  <c r="W343" i="36"/>
  <c r="W344" i="36"/>
  <c r="BK26" i="34"/>
  <c r="H489" i="36"/>
  <c r="H508" i="36"/>
  <c r="H527" i="36"/>
  <c r="H546" i="36"/>
  <c r="H565" i="36"/>
  <c r="H584" i="36"/>
  <c r="H603" i="36"/>
  <c r="H622" i="36"/>
  <c r="H641" i="36"/>
  <c r="H660" i="36"/>
  <c r="H679" i="36"/>
  <c r="H471" i="36"/>
  <c r="H262" i="36"/>
  <c r="H281" i="36"/>
  <c r="H300" i="36"/>
  <c r="H319" i="36"/>
  <c r="H338" i="36"/>
  <c r="H357" i="36"/>
  <c r="H376" i="36"/>
  <c r="H395" i="36"/>
  <c r="H414" i="36"/>
  <c r="H433" i="36"/>
  <c r="H452" i="36"/>
  <c r="H244" i="36"/>
  <c r="BM25" i="34"/>
  <c r="H718" i="36"/>
  <c r="H737" i="36"/>
  <c r="H756" i="36"/>
  <c r="H775" i="36"/>
  <c r="H794" i="36"/>
  <c r="H813" i="36"/>
  <c r="H832" i="36"/>
  <c r="H851" i="36"/>
  <c r="H870" i="36"/>
  <c r="H889" i="36"/>
  <c r="H908" i="36"/>
  <c r="H700" i="36"/>
  <c r="V459" i="36"/>
  <c r="V460" i="36"/>
  <c r="V461" i="36"/>
  <c r="V462" i="36"/>
  <c r="V463" i="36"/>
  <c r="V464" i="36"/>
  <c r="V465" i="36"/>
  <c r="V466" i="36"/>
  <c r="V467" i="36"/>
  <c r="V468" i="36"/>
  <c r="V469" i="36"/>
  <c r="V470" i="36"/>
  <c r="V471" i="36"/>
  <c r="V472" i="36"/>
  <c r="V473" i="36"/>
  <c r="V474" i="36"/>
  <c r="V475" i="36"/>
  <c r="V476" i="36"/>
  <c r="V477" i="36"/>
  <c r="W687" i="36"/>
  <c r="W688" i="36"/>
  <c r="W689" i="36"/>
  <c r="W690" i="36"/>
  <c r="W691" i="36"/>
  <c r="W692" i="36"/>
  <c r="W693" i="36"/>
  <c r="W694" i="36"/>
  <c r="W695" i="36"/>
  <c r="W696" i="36"/>
  <c r="W697" i="36"/>
  <c r="W698" i="36"/>
  <c r="W699" i="36"/>
  <c r="W700" i="36"/>
  <c r="W701" i="36"/>
  <c r="W702" i="36"/>
  <c r="W703" i="36"/>
  <c r="W704" i="36"/>
  <c r="W705" i="36"/>
  <c r="BL12" i="34"/>
  <c r="H490" i="36"/>
  <c r="H509" i="36"/>
  <c r="H528" i="36"/>
  <c r="H547" i="36"/>
  <c r="H566" i="36"/>
  <c r="H585" i="36"/>
  <c r="H604" i="36"/>
  <c r="H623" i="36"/>
  <c r="H642" i="36"/>
  <c r="H661" i="36"/>
  <c r="H680" i="36"/>
  <c r="H472" i="36"/>
  <c r="W459" i="36"/>
  <c r="W460" i="36"/>
  <c r="W461" i="36"/>
  <c r="W462" i="36"/>
  <c r="W463" i="36"/>
  <c r="W464" i="36"/>
  <c r="W465" i="36"/>
  <c r="W466" i="36"/>
  <c r="W467" i="36"/>
  <c r="W468" i="36"/>
  <c r="W469" i="36"/>
  <c r="W470" i="36"/>
  <c r="W471" i="36"/>
  <c r="W472" i="36"/>
  <c r="W473" i="36"/>
  <c r="W474" i="36"/>
  <c r="W475" i="36"/>
  <c r="W476" i="36"/>
  <c r="W477" i="36"/>
  <c r="BL26" i="34"/>
  <c r="V687" i="36"/>
  <c r="V688" i="36"/>
  <c r="V689" i="36"/>
  <c r="V690" i="36"/>
  <c r="V691" i="36"/>
  <c r="V692" i="36"/>
  <c r="V693" i="36"/>
  <c r="V694" i="36"/>
  <c r="V695" i="36"/>
  <c r="V696" i="36"/>
  <c r="V697" i="36"/>
  <c r="V698" i="36"/>
  <c r="V699" i="36"/>
  <c r="V700" i="36"/>
  <c r="V701" i="36"/>
  <c r="V702" i="36"/>
  <c r="V703" i="36"/>
  <c r="V704" i="36"/>
  <c r="V705" i="36"/>
  <c r="BK39" i="34"/>
  <c r="BK40" i="34"/>
  <c r="H34" i="36"/>
  <c r="H53" i="36"/>
  <c r="H72" i="36"/>
  <c r="H91" i="36"/>
  <c r="H110" i="36"/>
  <c r="H129" i="36"/>
  <c r="H148" i="36"/>
  <c r="H167" i="36"/>
  <c r="H186" i="36"/>
  <c r="H205" i="36"/>
  <c r="H224" i="36"/>
  <c r="H16" i="36"/>
  <c r="W41" i="36"/>
  <c r="W42" i="36"/>
  <c r="W43" i="36"/>
  <c r="W44" i="36"/>
  <c r="W45" i="36"/>
  <c r="W46" i="36"/>
  <c r="W47" i="36"/>
  <c r="W48" i="36"/>
  <c r="W49" i="36"/>
  <c r="W50" i="36"/>
  <c r="W51" i="36"/>
  <c r="W52" i="36"/>
  <c r="W53" i="36"/>
  <c r="W54" i="36"/>
  <c r="W55" i="36"/>
  <c r="W56" i="36"/>
  <c r="W57" i="36"/>
  <c r="W58" i="36"/>
  <c r="W59" i="36"/>
  <c r="BM39" i="34"/>
  <c r="BM40" i="34"/>
  <c r="H35" i="36"/>
  <c r="H54" i="36"/>
  <c r="H73" i="36"/>
  <c r="H92" i="36"/>
  <c r="H111" i="36"/>
  <c r="H130" i="36"/>
  <c r="H149" i="36"/>
  <c r="H168" i="36"/>
  <c r="H187" i="36"/>
  <c r="H206" i="36"/>
  <c r="H225" i="36"/>
  <c r="H17" i="36"/>
  <c r="H491" i="36"/>
  <c r="H510" i="36"/>
  <c r="H529" i="36"/>
  <c r="H548" i="36"/>
  <c r="H567" i="36"/>
  <c r="H586" i="36"/>
  <c r="H605" i="36"/>
  <c r="H624" i="36"/>
  <c r="H643" i="36"/>
  <c r="H662" i="36"/>
  <c r="H681" i="36"/>
  <c r="H473" i="36"/>
  <c r="BL39" i="34"/>
  <c r="BL40" i="34"/>
  <c r="H719" i="36"/>
  <c r="H738" i="36"/>
  <c r="H757" i="36"/>
  <c r="H776" i="36"/>
  <c r="H795" i="36"/>
  <c r="H814" i="36"/>
  <c r="H833" i="36"/>
  <c r="H852" i="36"/>
  <c r="H871" i="36"/>
  <c r="H890" i="36"/>
  <c r="H909" i="36"/>
  <c r="H701" i="36"/>
  <c r="H263" i="36"/>
  <c r="H282" i="36"/>
  <c r="H301" i="36"/>
  <c r="H320" i="36"/>
  <c r="H339" i="36"/>
  <c r="H358" i="36"/>
  <c r="H377" i="36"/>
  <c r="H396" i="36"/>
  <c r="H415" i="36"/>
  <c r="H434" i="36"/>
  <c r="H453" i="36"/>
  <c r="H245" i="36"/>
  <c r="BM12" i="34"/>
  <c r="BM26" i="34"/>
  <c r="H492" i="36"/>
  <c r="H511" i="36"/>
  <c r="H530" i="36"/>
  <c r="H549" i="36"/>
  <c r="H568" i="36"/>
  <c r="H587" i="36"/>
  <c r="H606" i="36"/>
  <c r="H625" i="36"/>
  <c r="H644" i="36"/>
  <c r="H663" i="36"/>
  <c r="H682" i="36"/>
  <c r="H474" i="36"/>
  <c r="H720" i="36"/>
  <c r="H739" i="36"/>
  <c r="H758" i="36"/>
  <c r="H777" i="36"/>
  <c r="H796" i="36"/>
  <c r="H815" i="36"/>
  <c r="H834" i="36"/>
  <c r="H853" i="36"/>
  <c r="H872" i="36"/>
  <c r="H891" i="36"/>
  <c r="H910" i="36"/>
  <c r="H702" i="36"/>
  <c r="H264" i="36"/>
  <c r="H283" i="36"/>
  <c r="H302" i="36"/>
  <c r="H321" i="36"/>
  <c r="H340" i="36"/>
  <c r="H359" i="36"/>
  <c r="H378" i="36"/>
  <c r="H397" i="36"/>
  <c r="H416" i="36"/>
  <c r="H435" i="36"/>
  <c r="H454" i="36"/>
  <c r="H246" i="36"/>
  <c r="H36" i="36"/>
  <c r="H55" i="36"/>
  <c r="H74" i="36"/>
  <c r="H93" i="36"/>
  <c r="H112" i="36"/>
  <c r="H131" i="36"/>
  <c r="H150" i="36"/>
  <c r="H169" i="36"/>
  <c r="H188" i="36"/>
  <c r="H207" i="36"/>
  <c r="H226" i="36"/>
  <c r="H18" i="36"/>
  <c r="H265" i="36"/>
  <c r="H284" i="36"/>
  <c r="H303" i="36"/>
  <c r="H322" i="36"/>
  <c r="H341" i="36"/>
  <c r="H360" i="36"/>
  <c r="H379" i="36"/>
  <c r="H398" i="36"/>
  <c r="H417" i="36"/>
  <c r="H436" i="36"/>
  <c r="H455" i="36"/>
  <c r="H247" i="36"/>
  <c r="H721" i="36"/>
  <c r="H740" i="36"/>
  <c r="H759" i="36"/>
  <c r="H778" i="36"/>
  <c r="H797" i="36"/>
  <c r="H816" i="36"/>
  <c r="H835" i="36"/>
  <c r="H854" i="36"/>
  <c r="H873" i="36"/>
  <c r="H892" i="36"/>
  <c r="H911" i="36"/>
  <c r="H703" i="36"/>
  <c r="H493" i="36"/>
  <c r="H512" i="36"/>
  <c r="H531" i="36"/>
  <c r="H550" i="36"/>
  <c r="H569" i="36"/>
  <c r="H588" i="36"/>
  <c r="H607" i="36"/>
  <c r="H626" i="36"/>
  <c r="H645" i="36"/>
  <c r="H664" i="36"/>
  <c r="H683" i="36"/>
  <c r="H475" i="36"/>
  <c r="H37" i="36"/>
  <c r="H56" i="36"/>
  <c r="H75" i="36"/>
  <c r="H94" i="36"/>
  <c r="H113" i="36"/>
  <c r="H132" i="36"/>
  <c r="H151" i="36"/>
  <c r="H170" i="36"/>
  <c r="H189" i="36"/>
  <c r="H208" i="36"/>
  <c r="H227" i="36"/>
  <c r="H19" i="36"/>
  <c r="H38" i="36"/>
  <c r="H57" i="36"/>
  <c r="H76" i="36"/>
  <c r="H95" i="36"/>
  <c r="H114" i="36"/>
  <c r="H133" i="36"/>
  <c r="H152" i="36"/>
  <c r="H171" i="36"/>
  <c r="H190" i="36"/>
  <c r="H209" i="36"/>
  <c r="H228" i="36"/>
  <c r="H20" i="36"/>
  <c r="H722" i="36"/>
  <c r="H741" i="36"/>
  <c r="H760" i="36"/>
  <c r="H779" i="36"/>
  <c r="H798" i="36"/>
  <c r="H817" i="36"/>
  <c r="H836" i="36"/>
  <c r="H855" i="36"/>
  <c r="H874" i="36"/>
  <c r="H893" i="36"/>
  <c r="H912" i="36"/>
  <c r="H704" i="36"/>
  <c r="H494" i="36"/>
  <c r="H513" i="36"/>
  <c r="H532" i="36"/>
  <c r="H551" i="36"/>
  <c r="H570" i="36"/>
  <c r="H589" i="36"/>
  <c r="H608" i="36"/>
  <c r="H627" i="36"/>
  <c r="H646" i="36"/>
  <c r="H665" i="36"/>
  <c r="H684" i="36"/>
  <c r="H476" i="36"/>
  <c r="H266" i="36"/>
  <c r="H285" i="36"/>
  <c r="H304" i="36"/>
  <c r="H323" i="36"/>
  <c r="H342" i="36"/>
  <c r="H361" i="36"/>
  <c r="H380" i="36"/>
  <c r="H399" i="36"/>
  <c r="H418" i="36"/>
  <c r="H437" i="36"/>
  <c r="H456" i="36"/>
  <c r="H248" i="36"/>
  <c r="H267" i="36"/>
  <c r="H286" i="36"/>
  <c r="H305" i="36"/>
  <c r="H324" i="36"/>
  <c r="H343" i="36"/>
  <c r="H362" i="36"/>
  <c r="H381" i="36"/>
  <c r="H400" i="36"/>
  <c r="H419" i="36"/>
  <c r="H438" i="36"/>
  <c r="H457" i="36"/>
  <c r="H249" i="36"/>
  <c r="H268" i="36"/>
  <c r="H287" i="36"/>
  <c r="H306" i="36"/>
  <c r="H325" i="36"/>
  <c r="H344" i="36"/>
  <c r="H363" i="36"/>
  <c r="H382" i="36"/>
  <c r="H401" i="36"/>
  <c r="H420" i="36"/>
  <c r="H439" i="36"/>
  <c r="H458" i="36"/>
  <c r="H723" i="36"/>
  <c r="H742" i="36"/>
  <c r="H761" i="36"/>
  <c r="H780" i="36"/>
  <c r="H799" i="36"/>
  <c r="H818" i="36"/>
  <c r="H837" i="36"/>
  <c r="H856" i="36"/>
  <c r="H875" i="36"/>
  <c r="H894" i="36"/>
  <c r="H913" i="36"/>
  <c r="H705" i="36"/>
  <c r="H724" i="36"/>
  <c r="H743" i="36"/>
  <c r="H762" i="36"/>
  <c r="H781" i="36"/>
  <c r="H800" i="36"/>
  <c r="H819" i="36"/>
  <c r="H838" i="36"/>
  <c r="H857" i="36"/>
  <c r="H876" i="36"/>
  <c r="H895" i="36"/>
  <c r="H914" i="36"/>
  <c r="H495" i="36"/>
  <c r="H514" i="36"/>
  <c r="H533" i="36"/>
  <c r="H552" i="36"/>
  <c r="H571" i="36"/>
  <c r="H590" i="36"/>
  <c r="H609" i="36"/>
  <c r="H628" i="36"/>
  <c r="H647" i="36"/>
  <c r="H666" i="36"/>
  <c r="H685" i="36"/>
  <c r="H477" i="36"/>
  <c r="H496" i="36"/>
  <c r="H515" i="36"/>
  <c r="H534" i="36"/>
  <c r="H553" i="36"/>
  <c r="H572" i="36"/>
  <c r="H591" i="36"/>
  <c r="H610" i="36"/>
  <c r="H629" i="36"/>
  <c r="H648" i="36"/>
  <c r="H667" i="36"/>
  <c r="H686" i="36"/>
  <c r="H39" i="36"/>
  <c r="H58" i="36"/>
  <c r="H77" i="36"/>
  <c r="H96" i="36"/>
  <c r="H115" i="36"/>
  <c r="H134" i="36"/>
  <c r="H153" i="36"/>
  <c r="H172" i="36"/>
  <c r="H191" i="36"/>
  <c r="H210" i="36"/>
  <c r="H229" i="36"/>
  <c r="H21" i="36"/>
  <c r="H40" i="36"/>
  <c r="H59" i="36"/>
  <c r="H78" i="36"/>
  <c r="H97" i="36"/>
  <c r="H116" i="36"/>
  <c r="H135" i="36"/>
  <c r="H154" i="36"/>
  <c r="H173" i="36"/>
  <c r="H192" i="36"/>
  <c r="H211" i="36"/>
  <c r="H230" i="36"/>
  <c r="B88" i="34"/>
  <c r="C88" i="34"/>
  <c r="D88" i="34"/>
  <c r="E88" i="34"/>
  <c r="F88" i="34"/>
  <c r="G88" i="34"/>
  <c r="H88" i="34"/>
  <c r="I88" i="34"/>
  <c r="J88" i="34"/>
  <c r="K88" i="34"/>
  <c r="L88" i="34"/>
  <c r="M88" i="34"/>
  <c r="N88" i="34"/>
  <c r="O88" i="34"/>
  <c r="P88" i="34"/>
  <c r="Q88" i="34"/>
  <c r="T88" i="34"/>
  <c r="U88" i="34"/>
  <c r="V88" i="34"/>
  <c r="W88" i="34"/>
  <c r="X88" i="34"/>
  <c r="Y88" i="34"/>
  <c r="Z88" i="34"/>
  <c r="AA88" i="34"/>
  <c r="AB88" i="34"/>
  <c r="AC88" i="34"/>
  <c r="AD88" i="34"/>
  <c r="AE88" i="34"/>
  <c r="AF88" i="34"/>
  <c r="AH88" i="34"/>
  <c r="AI88" i="34"/>
  <c r="AJ88" i="34"/>
  <c r="AK88" i="34"/>
  <c r="AM88" i="34"/>
  <c r="AN88" i="34"/>
  <c r="AO88" i="34"/>
  <c r="AP88" i="34"/>
  <c r="AQ88" i="34"/>
  <c r="AR88" i="34"/>
  <c r="AS88" i="34"/>
  <c r="AT88" i="34"/>
  <c r="AU88" i="34"/>
  <c r="AV88" i="34"/>
  <c r="AW88" i="34"/>
  <c r="AX88" i="34"/>
  <c r="AY88" i="34"/>
  <c r="AZ88" i="34"/>
  <c r="BA88" i="34"/>
  <c r="BB88" i="34"/>
  <c r="BC88" i="34"/>
  <c r="BD88" i="34"/>
  <c r="BF88" i="34"/>
  <c r="BG88" i="34"/>
  <c r="BH88" i="34"/>
  <c r="BI88" i="34"/>
  <c r="BJ88" i="34"/>
  <c r="BK88" i="34"/>
  <c r="BL88" i="34"/>
  <c r="BM88" i="34"/>
  <c r="B102" i="34"/>
  <c r="C102" i="34"/>
  <c r="D102" i="34"/>
  <c r="E102" i="34"/>
  <c r="F102" i="34"/>
  <c r="G102" i="34"/>
  <c r="H102" i="34"/>
  <c r="I102" i="34"/>
  <c r="J102" i="34"/>
  <c r="K102" i="34"/>
  <c r="L102" i="34"/>
  <c r="M102" i="34"/>
  <c r="N102" i="34"/>
  <c r="O102" i="34"/>
  <c r="P102" i="34"/>
  <c r="Q102" i="34"/>
  <c r="T102" i="34"/>
  <c r="U102" i="34"/>
  <c r="V102" i="34"/>
  <c r="W102" i="34"/>
  <c r="X102" i="34"/>
  <c r="Y102" i="34"/>
  <c r="Z102" i="34"/>
  <c r="AA102" i="34"/>
  <c r="AB102" i="34"/>
  <c r="AC102" i="34"/>
  <c r="AD102" i="34"/>
  <c r="AE102" i="34"/>
  <c r="AF102" i="34"/>
  <c r="AH102" i="34"/>
  <c r="AI102" i="34"/>
  <c r="AJ102" i="34"/>
  <c r="AK102" i="34"/>
  <c r="AM102" i="34"/>
  <c r="AN102" i="34"/>
  <c r="AO102" i="34"/>
  <c r="AP102" i="34"/>
  <c r="AQ102" i="34"/>
  <c r="AR102" i="34"/>
  <c r="AS102" i="34"/>
  <c r="AT102" i="34"/>
  <c r="AU102" i="34"/>
  <c r="AV102" i="34"/>
  <c r="AW102" i="34"/>
  <c r="AX102" i="34"/>
  <c r="AY102" i="34"/>
  <c r="AZ102" i="34"/>
  <c r="BA102" i="34"/>
  <c r="BB102" i="34"/>
  <c r="BC102" i="34"/>
  <c r="BD102" i="34"/>
  <c r="BF102" i="34"/>
  <c r="BG102" i="34"/>
  <c r="BH102" i="34"/>
  <c r="BI102" i="34"/>
  <c r="BJ102" i="34"/>
  <c r="BK102" i="34"/>
  <c r="BL102" i="34"/>
  <c r="BM102" i="34"/>
  <c r="AA79" i="27"/>
  <c r="AB71" i="27"/>
  <c r="AC71" i="27"/>
  <c r="AD71" i="27"/>
  <c r="AD6" i="27"/>
  <c r="AE6" i="27"/>
  <c r="AB6" i="27"/>
  <c r="AC6" i="27"/>
  <c r="AA6" i="27"/>
  <c r="Z6" i="27"/>
</calcChain>
</file>

<file path=xl/sharedStrings.xml><?xml version="1.0" encoding="utf-8"?>
<sst xmlns="http://schemas.openxmlformats.org/spreadsheetml/2006/main" count="7379" uniqueCount="387">
  <si>
    <t>Comments</t>
  </si>
  <si>
    <t>Avg</t>
  </si>
  <si>
    <t>TIME</t>
  </si>
  <si>
    <t>CSE</t>
  </si>
  <si>
    <t>CRS</t>
  </si>
  <si>
    <t>Time</t>
  </si>
  <si>
    <t>Dpm</t>
  </si>
  <si>
    <t>Min</t>
  </si>
  <si>
    <t>TR</t>
  </si>
  <si>
    <t>area</t>
  </si>
  <si>
    <t>dpm/ml</t>
  </si>
  <si>
    <t>avg glu</t>
  </si>
  <si>
    <t>14C</t>
  </si>
  <si>
    <t>dpm</t>
  </si>
  <si>
    <t>CSE/CRS</t>
  </si>
  <si>
    <t>µl/min</t>
  </si>
  <si>
    <t>mg/kg/min</t>
  </si>
  <si>
    <t>SA</t>
  </si>
  <si>
    <t>Gtr</t>
  </si>
  <si>
    <t>Gir</t>
  </si>
  <si>
    <t>endoGtr</t>
  </si>
  <si>
    <t>Glucose turnover rate</t>
  </si>
  <si>
    <t>Glucose infusion rate</t>
  </si>
  <si>
    <t>Endogenous glucose turnover rate</t>
  </si>
  <si>
    <t>Specific activity</t>
  </si>
  <si>
    <t>Tir</t>
  </si>
  <si>
    <t>min</t>
  </si>
  <si>
    <t>mg/dl</t>
  </si>
  <si>
    <t>Prt</t>
  </si>
  <si>
    <t>tracer pump rate</t>
  </si>
  <si>
    <t xml:space="preserve">tracer infusion rate </t>
  </si>
  <si>
    <t>Glu</t>
  </si>
  <si>
    <t>blood glucose</t>
  </si>
  <si>
    <t>Disintegrations per minute</t>
  </si>
  <si>
    <t>MP#</t>
  </si>
  <si>
    <t>tissue</t>
  </si>
  <si>
    <t>tissue dpm</t>
  </si>
  <si>
    <t>avg</t>
  </si>
  <si>
    <t>sem</t>
  </si>
  <si>
    <t>Soleus</t>
  </si>
  <si>
    <t>Vastus L.</t>
  </si>
  <si>
    <t>Heart</t>
  </si>
  <si>
    <t>Brain</t>
  </si>
  <si>
    <t>GTR</t>
  </si>
  <si>
    <t>endoGTR</t>
  </si>
  <si>
    <t>#animals</t>
  </si>
  <si>
    <t>GIR</t>
  </si>
  <si>
    <t>Insulin</t>
  </si>
  <si>
    <t>³H</t>
  </si>
  <si>
    <t>µg/min/mg tissue</t>
  </si>
  <si>
    <t>weight (mg)</t>
  </si>
  <si>
    <t>dpm 2-dg-p      A-B</t>
  </si>
  <si>
    <t xml:space="preserve">          ug/min/ mg tissue</t>
  </si>
  <si>
    <t>dpm1                A</t>
  </si>
  <si>
    <t>dpm1                B</t>
  </si>
  <si>
    <t>avg.</t>
  </si>
  <si>
    <t>clearance</t>
  </si>
  <si>
    <t>ng/ml</t>
  </si>
  <si>
    <t>avg ins</t>
  </si>
  <si>
    <t>sem BW</t>
  </si>
  <si>
    <t>ml/kg/min</t>
  </si>
  <si>
    <t>[sex]</t>
  </si>
  <si>
    <t>*Highlight values below in red which should not be used in average calculations</t>
  </si>
  <si>
    <t>*Average value functions must be altered after all data has been entered.</t>
  </si>
  <si>
    <t>*MP numbers, body weight and genotype fill in automatically</t>
  </si>
  <si>
    <t>pH (µl)   5N KOH</t>
  </si>
  <si>
    <t>pH (µl)   HCL</t>
  </si>
  <si>
    <t>info</t>
  </si>
  <si>
    <t>Study</t>
  </si>
  <si>
    <t>DPM</t>
  </si>
  <si>
    <t>dry</t>
  </si>
  <si>
    <t>3H-dpm</t>
  </si>
  <si>
    <t>3H dpm</t>
  </si>
  <si>
    <t>wet</t>
  </si>
  <si>
    <t>3H-H20</t>
  </si>
  <si>
    <t>dpm/ul</t>
  </si>
  <si>
    <t>corrected</t>
  </si>
  <si>
    <t>100 ul</t>
  </si>
  <si>
    <t>40 ul</t>
  </si>
  <si>
    <t>Slope=</t>
  </si>
  <si>
    <t>(80 ~120)</t>
  </si>
  <si>
    <t>glycolysis</t>
  </si>
  <si>
    <t>storage</t>
  </si>
  <si>
    <t>ratio (plate/glu)</t>
  </si>
  <si>
    <t>dpm/ug</t>
  </si>
  <si>
    <t>Glycolysis</t>
  </si>
  <si>
    <t>% storage</t>
  </si>
  <si>
    <t>plate</t>
  </si>
  <si>
    <t>dpm/g/min</t>
  </si>
  <si>
    <t>(-10 ~ 0)</t>
  </si>
  <si>
    <t>(80 ~ 120)</t>
  </si>
  <si>
    <t>time (min.)</t>
  </si>
  <si>
    <t>(-10 to 0)</t>
  </si>
  <si>
    <t>exp</t>
  </si>
  <si>
    <t>basal</t>
  </si>
  <si>
    <t>avg. basal</t>
  </si>
  <si>
    <t>Insulin Dose=</t>
  </si>
  <si>
    <t>Basal</t>
  </si>
  <si>
    <r>
      <t>3-[</t>
    </r>
    <r>
      <rPr>
        <b/>
        <vertAlign val="superscript"/>
        <sz val="14"/>
        <rFont val="Times New Roman"/>
        <family val="1"/>
      </rPr>
      <t>3</t>
    </r>
    <r>
      <rPr>
        <b/>
        <sz val="14"/>
        <rFont val="Times New Roman"/>
        <family val="1"/>
      </rPr>
      <t xml:space="preserve">H ]-D-glucose and </t>
    </r>
    <r>
      <rPr>
        <b/>
        <vertAlign val="superscript"/>
        <sz val="14"/>
        <rFont val="Times New Roman"/>
        <family val="1"/>
      </rPr>
      <t>14</t>
    </r>
    <r>
      <rPr>
        <b/>
        <sz val="14"/>
        <rFont val="Times New Roman"/>
        <family val="1"/>
      </rPr>
      <t>C-2-deoxyglucose Euglycemic Clamp</t>
    </r>
  </si>
  <si>
    <t>Glucose</t>
  </si>
  <si>
    <t>Rg</t>
  </si>
  <si>
    <t>Body weight</t>
  </si>
  <si>
    <t>Arterial glucose (mg/dl)</t>
  </si>
  <si>
    <t>Glucose infusion rate (mg/kg/min)</t>
  </si>
  <si>
    <t>Insulin ( ng/ml)</t>
  </si>
  <si>
    <t>endogenous Ra (mg/kg/min)</t>
  </si>
  <si>
    <t>Rg (umol/min/100g tissue)</t>
  </si>
  <si>
    <t>MMPC#</t>
  </si>
  <si>
    <t>grams</t>
  </si>
  <si>
    <t>average</t>
  </si>
  <si>
    <t>Clamp</t>
  </si>
  <si>
    <t>sd</t>
  </si>
  <si>
    <t>Remove outliers (1.5*SD)</t>
  </si>
  <si>
    <r>
      <rPr>
        <b/>
        <vertAlign val="superscript"/>
        <sz val="10"/>
        <rFont val="Arial"/>
        <family val="2"/>
      </rPr>
      <t>14</t>
    </r>
    <r>
      <rPr>
        <b/>
        <sz val="10"/>
        <rFont val="Arial"/>
        <family val="2"/>
      </rPr>
      <t>C 2Dglucose decay curve</t>
    </r>
  </si>
  <si>
    <t>total counts injected</t>
  </si>
  <si>
    <t>Volume distribution (dl/kg)</t>
  </si>
  <si>
    <t>non steady state calculations</t>
  </si>
  <si>
    <t>smooth</t>
  </si>
  <si>
    <t>ss</t>
  </si>
  <si>
    <t>nss</t>
  </si>
  <si>
    <t xml:space="preserve">Total </t>
  </si>
  <si>
    <t>Endo</t>
  </si>
  <si>
    <t>dGIRdt</t>
  </si>
  <si>
    <t>y-GIR</t>
  </si>
  <si>
    <t>dSA/dt</t>
  </si>
  <si>
    <t>y-SA</t>
  </si>
  <si>
    <t>BG</t>
  </si>
  <si>
    <t>Ra</t>
  </si>
  <si>
    <t>Rd</t>
  </si>
  <si>
    <t>%suppression</t>
  </si>
  <si>
    <t>MP-12</t>
  </si>
  <si>
    <t xml:space="preserve"> Dextrose</t>
  </si>
  <si>
    <t>Dextrose</t>
  </si>
  <si>
    <t>PG AT</t>
  </si>
  <si>
    <t>SubQ AT</t>
  </si>
  <si>
    <t>Brown AT</t>
  </si>
  <si>
    <t>Gastroc</t>
  </si>
  <si>
    <t>MP-1</t>
  </si>
  <si>
    <t>MP-2</t>
  </si>
  <si>
    <t>MP-3</t>
  </si>
  <si>
    <t>MP-4</t>
  </si>
  <si>
    <t>MP-5</t>
  </si>
  <si>
    <t>MP-6</t>
  </si>
  <si>
    <t>MP-7</t>
  </si>
  <si>
    <t>MP-8</t>
  </si>
  <si>
    <t>MP-9</t>
  </si>
  <si>
    <t>MP-10</t>
  </si>
  <si>
    <t>MP-11</t>
  </si>
  <si>
    <t>Average Values</t>
  </si>
  <si>
    <t>Arterial</t>
  </si>
  <si>
    <t>Insulin Dose</t>
  </si>
  <si>
    <t>[body weight]</t>
  </si>
  <si>
    <t>ttest (A vs B)</t>
  </si>
  <si>
    <t>ttest (A vs C)</t>
  </si>
  <si>
    <t>Rd (mg/kg/min)</t>
  </si>
  <si>
    <t>3H</t>
  </si>
  <si>
    <t>[3H dry]</t>
  </si>
  <si>
    <t>[14C]</t>
  </si>
  <si>
    <t>[3H wet]</t>
  </si>
  <si>
    <t>[14C total]</t>
  </si>
  <si>
    <t>[genotype D]</t>
  </si>
  <si>
    <t>VANDERBILT MOUSE METABOLIC PHENOTYPING CENTER (MMPC)</t>
  </si>
  <si>
    <t>(blood)</t>
  </si>
  <si>
    <t>Glucose control ratio (blood/plate)</t>
  </si>
  <si>
    <t>blood</t>
  </si>
  <si>
    <t>Endogenous rate of glucose appearance</t>
  </si>
  <si>
    <t>Rate of glucose disappearance</t>
  </si>
  <si>
    <t>Tissue-specific glucose uptake</t>
  </si>
  <si>
    <t>bg -10</t>
  </si>
  <si>
    <t>bg 0</t>
  </si>
  <si>
    <t>bg 10</t>
  </si>
  <si>
    <t>bg 20</t>
  </si>
  <si>
    <t>bg 30</t>
  </si>
  <si>
    <t>bg 40</t>
  </si>
  <si>
    <t>bg 50</t>
  </si>
  <si>
    <t>bg 60</t>
  </si>
  <si>
    <t>bg 70</t>
  </si>
  <si>
    <t>bg 80</t>
  </si>
  <si>
    <t>bg 90</t>
  </si>
  <si>
    <t>bg 100</t>
  </si>
  <si>
    <t>bg 110</t>
  </si>
  <si>
    <t>bg 120</t>
  </si>
  <si>
    <t>bg 2</t>
  </si>
  <si>
    <t>bg 5</t>
  </si>
  <si>
    <t>bg 15</t>
  </si>
  <si>
    <t>bg 25</t>
  </si>
  <si>
    <t>glu -10</t>
  </si>
  <si>
    <t>glu 0</t>
  </si>
  <si>
    <t>glu 80</t>
  </si>
  <si>
    <t>glu 90</t>
  </si>
  <si>
    <t>glu 100</t>
  </si>
  <si>
    <t>glu 120</t>
  </si>
  <si>
    <t>gir -10</t>
  </si>
  <si>
    <t>gir 0</t>
  </si>
  <si>
    <t>gir 10</t>
  </si>
  <si>
    <t>gir 20</t>
  </si>
  <si>
    <t>gir 30</t>
  </si>
  <si>
    <t>gir 40</t>
  </si>
  <si>
    <t>gir 50</t>
  </si>
  <si>
    <t>gir 60</t>
  </si>
  <si>
    <t>gir 70</t>
  </si>
  <si>
    <t>gir 80</t>
  </si>
  <si>
    <t>gir 90</t>
  </si>
  <si>
    <t>gir 100</t>
  </si>
  <si>
    <t>gir 110</t>
  </si>
  <si>
    <t>gir 120</t>
  </si>
  <si>
    <t>gir 2</t>
  </si>
  <si>
    <t>gir 5</t>
  </si>
  <si>
    <t>gir 15</t>
  </si>
  <si>
    <t>gir 25</t>
  </si>
  <si>
    <t>i -10</t>
  </si>
  <si>
    <t>i 100</t>
  </si>
  <si>
    <t>i 120</t>
  </si>
  <si>
    <t>EndoRa</t>
  </si>
  <si>
    <t>Tot Ra</t>
  </si>
  <si>
    <t>nss Ra</t>
  </si>
  <si>
    <t>ss Ra</t>
  </si>
  <si>
    <t>umol/min/100g tissue</t>
  </si>
  <si>
    <t>For 2DG:</t>
  </si>
  <si>
    <t>H-crit 90min:</t>
  </si>
  <si>
    <t>H-crit -10m:</t>
  </si>
  <si>
    <t>Kg</t>
  </si>
  <si>
    <t>Plasma 2DG SA dpm/µg</t>
  </si>
  <si>
    <t>dpm/mg tissue</t>
  </si>
  <si>
    <t>Plasma 2DG AUC dpm/mL</t>
  </si>
  <si>
    <t>2-25min Average BG mg/dL</t>
  </si>
  <si>
    <t xml:space="preserve"> Insulin Infusion Rate</t>
  </si>
  <si>
    <t>Time Sample Taken</t>
  </si>
  <si>
    <t>Glucose Infusion Rate</t>
  </si>
  <si>
    <t xml:space="preserve">Hematocrit </t>
  </si>
  <si>
    <t>Blood Glucose</t>
  </si>
  <si>
    <t>mU/kg/min</t>
  </si>
  <si>
    <t>(min)</t>
  </si>
  <si>
    <t>(%)</t>
  </si>
  <si>
    <t>(mg/dL)</t>
  </si>
  <si>
    <t>(ng/mL)</t>
  </si>
  <si>
    <t>(g)</t>
  </si>
  <si>
    <t xml:space="preserve">Plasma Insulin </t>
  </si>
  <si>
    <t>Rg Heart</t>
  </si>
  <si>
    <t>Rg Brain</t>
  </si>
  <si>
    <t>Rg Soleus</t>
  </si>
  <si>
    <t>Rg Gastroc</t>
  </si>
  <si>
    <t>Rg PG Adipose</t>
  </si>
  <si>
    <t>Rg SubQ AT</t>
  </si>
  <si>
    <t>Rg Brown AT</t>
  </si>
  <si>
    <t>Rg Vastus L</t>
  </si>
  <si>
    <t>Kg Soleus</t>
  </si>
  <si>
    <t>Kg Gastroc</t>
  </si>
  <si>
    <t>Kg Vastus L</t>
  </si>
  <si>
    <t>Kg PG Adipose</t>
  </si>
  <si>
    <t>Kg SubQ AT</t>
  </si>
  <si>
    <t>Kg Brown AT</t>
  </si>
  <si>
    <t>Kg Heart</t>
  </si>
  <si>
    <t>Kg Brain</t>
  </si>
  <si>
    <t>Genotype</t>
  </si>
  <si>
    <t>Diet</t>
  </si>
  <si>
    <t>Age</t>
  </si>
  <si>
    <t>Treatment</t>
  </si>
  <si>
    <t>Endo Ra</t>
  </si>
  <si>
    <t>(weeks)</t>
  </si>
  <si>
    <t>(mg/kg/min)</t>
  </si>
  <si>
    <t>(mU/kg/min)</t>
  </si>
  <si>
    <t>(umol/100g/min)</t>
  </si>
  <si>
    <t>(ml/100g/min)</t>
  </si>
  <si>
    <t>[diet A]</t>
  </si>
  <si>
    <t>[treatment A]</t>
  </si>
  <si>
    <t>[diet B]</t>
  </si>
  <si>
    <t>[treatment B]</t>
  </si>
  <si>
    <t>[diet C]</t>
  </si>
  <si>
    <t>[treatment C]</t>
  </si>
  <si>
    <t>[diet D]</t>
  </si>
  <si>
    <t>[treatment D]</t>
  </si>
  <si>
    <t>MMPC</t>
  </si>
  <si>
    <t>ID</t>
  </si>
  <si>
    <t>Specifics of this Study</t>
  </si>
  <si>
    <t>Group A</t>
  </si>
  <si>
    <t># mice</t>
  </si>
  <si>
    <t>Insulin Infusion Rate</t>
  </si>
  <si>
    <t>Group B</t>
  </si>
  <si>
    <t>Group C</t>
  </si>
  <si>
    <t>Group D</t>
  </si>
  <si>
    <t>Gender</t>
  </si>
  <si>
    <t>[insul inf rate D]</t>
  </si>
  <si>
    <t>[weeks A]</t>
  </si>
  <si>
    <t>[weeks B]</t>
  </si>
  <si>
    <t>[weeks C]</t>
  </si>
  <si>
    <t>[weeks D]</t>
  </si>
  <si>
    <t>Weeks</t>
  </si>
  <si>
    <t>AUC</t>
  </si>
  <si>
    <t>Area under the curve</t>
  </si>
  <si>
    <t>dpm/mL</t>
  </si>
  <si>
    <t>mg/dL</t>
  </si>
  <si>
    <t>Blood glucose</t>
  </si>
  <si>
    <t>2DG SA</t>
  </si>
  <si>
    <t>Specific activity of 2DG</t>
  </si>
  <si>
    <t>Rate of Tissue-specific glucose uptake</t>
  </si>
  <si>
    <t>Tissue-specific Clearance of 2DG</t>
  </si>
  <si>
    <t>ug/min/mg tissue or umol/min/100g tissue</t>
  </si>
  <si>
    <t>ul/min/100g tissue</t>
  </si>
  <si>
    <t>Rg = Kg * Plasma Glucose</t>
  </si>
  <si>
    <t>Clamp Body Weight</t>
  </si>
  <si>
    <t>ml/min/ 100g tissue</t>
  </si>
  <si>
    <t>Average</t>
  </si>
  <si>
    <t>SEM</t>
  </si>
  <si>
    <t>Clamp (D50)</t>
  </si>
  <si>
    <t>Basal (Sal)</t>
  </si>
  <si>
    <t>CSE/CRS Ratios</t>
  </si>
  <si>
    <t>Hematocrits</t>
  </si>
  <si>
    <t>Crit Basal</t>
  </si>
  <si>
    <t>Crit 90min</t>
  </si>
  <si>
    <t>Clamp Avge</t>
  </si>
  <si>
    <t>Fold</t>
  </si>
  <si>
    <t>Hematocrit (%)</t>
  </si>
  <si>
    <t>Steady state</t>
  </si>
  <si>
    <t>Fasting</t>
  </si>
  <si>
    <t>[original ID]</t>
  </si>
  <si>
    <t>[clamp date]</t>
  </si>
  <si>
    <t>[pre Sx BW]</t>
  </si>
  <si>
    <t>%</t>
  </si>
  <si>
    <t>BW recovery</t>
  </si>
  <si>
    <t>Pre/Post Sx</t>
  </si>
  <si>
    <t>Crit Pre/Post clamp</t>
  </si>
  <si>
    <t>*Make sure tab name reflect name of group</t>
  </si>
  <si>
    <t>glucose clearance</t>
  </si>
  <si>
    <t>Avge BW</t>
  </si>
  <si>
    <t>Max</t>
  </si>
  <si>
    <t>Avg 2DG glu</t>
  </si>
  <si>
    <t>*Enter Insulin Infusion Rate, diet, sex and age of animals for each group/sheet</t>
  </si>
  <si>
    <t>Please confirm with the Vanderbilt MMPC for specifics regarding your clamp protocol.</t>
  </si>
  <si>
    <t>Please acknowledge NIH-NIDDK DK059637 in your publications.</t>
  </si>
  <si>
    <t>We will gladly provide you with a publication-ready description of our clamp protocol for your Methods, tailored to your specific study.</t>
  </si>
  <si>
    <t>Louise Lantier, PhD</t>
  </si>
  <si>
    <t>louise.lantier@vanderbilt.edu</t>
  </si>
  <si>
    <t>mmpc@vanderbilt.edu</t>
  </si>
  <si>
    <t>Thank you for choosing the Vanderbilt MMPC!</t>
  </si>
  <si>
    <t>Please acknowledge the Vanderbilt MMPC in your publications (DK059637).</t>
  </si>
  <si>
    <t>Post-Sx</t>
  </si>
  <si>
    <t>hct -10</t>
  </si>
  <si>
    <t>hct 90</t>
  </si>
  <si>
    <t>dTir/dt</t>
  </si>
  <si>
    <t>y-Tir</t>
  </si>
  <si>
    <t>dpg/dt</t>
  </si>
  <si>
    <t>y-pG</t>
  </si>
  <si>
    <t>Pl.Glu.</t>
  </si>
  <si>
    <t>Blood</t>
  </si>
  <si>
    <t>Plate</t>
  </si>
  <si>
    <t>y-pl.Glu</t>
  </si>
  <si>
    <t>Blo.Glu</t>
  </si>
  <si>
    <t>Plate Glucose</t>
  </si>
  <si>
    <t>enzymatic measure of plasma glucose</t>
  </si>
  <si>
    <t>ul/min</t>
  </si>
  <si>
    <t># Outliers</t>
  </si>
  <si>
    <t># data points</t>
  </si>
  <si>
    <t>Version: 5Sept2019</t>
  </si>
  <si>
    <t>Below this line data points outside of Average +/- 1.5*SD are automatically removed</t>
  </si>
  <si>
    <t>Clamp data are inter-dependent</t>
  </si>
  <si>
    <t xml:space="preserve">Best practices call for clamp data from a mouse to be either entirely included, or entirely excluded. </t>
  </si>
  <si>
    <r>
      <t>We recommend that you use the outlier test as a guide to determine which mice,</t>
    </r>
    <r>
      <rPr>
        <u/>
        <sz val="10"/>
        <rFont val="Arial"/>
        <family val="2"/>
      </rPr>
      <t xml:space="preserve"> if any</t>
    </r>
    <r>
      <rPr>
        <sz val="10"/>
        <rFont val="Arial"/>
      </rPr>
      <t>, should be excluded from the data set.</t>
    </r>
  </si>
  <si>
    <t>Original ID</t>
  </si>
  <si>
    <t>Clamp Date</t>
  </si>
  <si>
    <t>Comment</t>
  </si>
  <si>
    <t>Lipid#1</t>
  </si>
  <si>
    <t>MP-512-20</t>
  </si>
  <si>
    <t>MP-516-20</t>
  </si>
  <si>
    <t>MP-519-20</t>
  </si>
  <si>
    <t>MP-523-20</t>
  </si>
  <si>
    <t>MP-521-20</t>
  </si>
  <si>
    <t>MP-514-20</t>
  </si>
  <si>
    <t>Lipid#2</t>
  </si>
  <si>
    <t>MP-517-20</t>
  </si>
  <si>
    <t>MP-520-20</t>
  </si>
  <si>
    <t>MP-524-20</t>
  </si>
  <si>
    <t>MP-526-20</t>
  </si>
  <si>
    <t>MP-515-20</t>
  </si>
  <si>
    <t>Lipid#3</t>
  </si>
  <si>
    <t>MP-518-20</t>
  </si>
  <si>
    <t>MP-522-20</t>
  </si>
  <si>
    <t>MP-525-20</t>
  </si>
  <si>
    <t>MP-527-20</t>
  </si>
  <si>
    <t>MP-528-20</t>
  </si>
  <si>
    <t>MP-534-20</t>
  </si>
  <si>
    <t>MP-533-20</t>
  </si>
  <si>
    <t>MP-530-20</t>
  </si>
  <si>
    <t>MP-532-20</t>
  </si>
  <si>
    <t>no tissue</t>
  </si>
  <si>
    <t>no data</t>
  </si>
  <si>
    <t>overnight fasted, weight loss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</si>
</sst>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.000"/>
    <numFmt numFmtId="166" formatCode="0.000000"/>
    <numFmt numFmtId="167" formatCode="_(* #,##0_);_(* \(#,##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48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53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9"/>
      <color rgb="FFFF000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D7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9E790"/>
        <bgColor indexed="64"/>
      </patternFill>
    </fill>
    <fill>
      <patternFill patternType="solid">
        <fgColor rgb="FFF1B4C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EBA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68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11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Alignment="1">
      <alignment horizontal="center"/>
    </xf>
    <xf numFmtId="0" fontId="2" fillId="0" borderId="0" xfId="0" applyFont="1" applyFill="1" applyBorder="1"/>
    <xf numFmtId="1" fontId="0" fillId="0" borderId="0" xfId="0" applyNumberForma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0" fillId="9" borderId="0" xfId="0" applyFill="1" applyAlignment="1">
      <alignment horizontal="center"/>
    </xf>
    <xf numFmtId="164" fontId="10" fillId="9" borderId="0" xfId="0" applyNumberFormat="1" applyFont="1" applyFill="1" applyAlignment="1">
      <alignment horizontal="center"/>
    </xf>
    <xf numFmtId="1" fontId="0" fillId="9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4" fillId="0" borderId="0" xfId="0" applyFont="1" applyAlignment="1">
      <alignment horizontal="right"/>
    </xf>
    <xf numFmtId="1" fontId="0" fillId="0" borderId="0" xfId="1" applyNumberFormat="1" applyFont="1" applyAlignment="1">
      <alignment horizontal="center"/>
    </xf>
    <xf numFmtId="0" fontId="4" fillId="10" borderId="0" xfId="0" applyFont="1" applyFill="1" applyAlignment="1">
      <alignment horizontal="center"/>
    </xf>
    <xf numFmtId="167" fontId="4" fillId="10" borderId="0" xfId="1" applyNumberFormat="1" applyFont="1" applyFill="1" applyBorder="1"/>
    <xf numFmtId="0" fontId="4" fillId="10" borderId="0" xfId="0" applyFont="1" applyFill="1"/>
    <xf numFmtId="0" fontId="4" fillId="0" borderId="0" xfId="0" applyFont="1" applyFill="1" applyAlignment="1">
      <alignment horizontal="center"/>
    </xf>
    <xf numFmtId="167" fontId="4" fillId="0" borderId="0" xfId="1" applyNumberFormat="1" applyFont="1" applyFill="1" applyBorder="1"/>
    <xf numFmtId="0" fontId="12" fillId="0" borderId="0" xfId="0" applyFont="1"/>
    <xf numFmtId="0" fontId="5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center"/>
    </xf>
    <xf numFmtId="0" fontId="0" fillId="0" borderId="0" xfId="0" applyFont="1"/>
    <xf numFmtId="1" fontId="0" fillId="0" borderId="0" xfId="0" applyNumberFormat="1" applyFont="1"/>
    <xf numFmtId="165" fontId="0" fillId="0" borderId="0" xfId="0" applyNumberFormat="1" applyFont="1"/>
    <xf numFmtId="0" fontId="0" fillId="1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12" fillId="0" borderId="0" xfId="0" applyFont="1" applyFill="1" applyBorder="1"/>
    <xf numFmtId="0" fontId="4" fillId="14" borderId="0" xfId="0" applyFont="1" applyFill="1"/>
    <xf numFmtId="0" fontId="4" fillId="14" borderId="0" xfId="0" applyFont="1" applyFill="1" applyAlignment="1">
      <alignment horizontal="center"/>
    </xf>
    <xf numFmtId="167" fontId="4" fillId="14" borderId="0" xfId="1" applyNumberFormat="1" applyFont="1" applyFill="1" applyBorder="1"/>
    <xf numFmtId="0" fontId="4" fillId="1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Fill="1" applyBorder="1"/>
    <xf numFmtId="0" fontId="0" fillId="13" borderId="13" xfId="0" applyFont="1" applyFill="1" applyBorder="1"/>
    <xf numFmtId="0" fontId="0" fillId="15" borderId="13" xfId="0" applyFont="1" applyFill="1" applyBorder="1"/>
    <xf numFmtId="167" fontId="4" fillId="15" borderId="0" xfId="1" applyNumberFormat="1" applyFont="1" applyFill="1" applyBorder="1"/>
    <xf numFmtId="0" fontId="4" fillId="15" borderId="0" xfId="0" applyFont="1" applyFill="1"/>
    <xf numFmtId="0" fontId="4" fillId="14" borderId="7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0" fontId="0" fillId="0" borderId="0" xfId="0" applyFont="1" applyBorder="1"/>
    <xf numFmtId="0" fontId="4" fillId="14" borderId="34" xfId="0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" fontId="0" fillId="0" borderId="25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0" fillId="0" borderId="53" xfId="0" applyNumberFormat="1" applyFont="1" applyBorder="1" applyAlignment="1">
      <alignment horizontal="center"/>
    </xf>
    <xf numFmtId="1" fontId="0" fillId="2" borderId="25" xfId="0" applyNumberFormat="1" applyFont="1" applyFill="1" applyBorder="1" applyAlignment="1">
      <alignment horizontal="center"/>
    </xf>
    <xf numFmtId="1" fontId="0" fillId="2" borderId="3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Border="1" applyAlignment="1">
      <alignment horizontal="center"/>
    </xf>
    <xf numFmtId="164" fontId="0" fillId="0" borderId="0" xfId="0" applyNumberFormat="1" applyFont="1"/>
    <xf numFmtId="0" fontId="0" fillId="14" borderId="0" xfId="0" applyFont="1" applyFill="1"/>
    <xf numFmtId="0" fontId="0" fillId="0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4" borderId="40" xfId="0" applyFont="1" applyFill="1" applyBorder="1" applyAlignment="1">
      <alignment horizontal="left"/>
    </xf>
    <xf numFmtId="0" fontId="4" fillId="4" borderId="17" xfId="0" applyFont="1" applyFill="1" applyBorder="1"/>
    <xf numFmtId="0" fontId="4" fillId="4" borderId="12" xfId="0" applyFont="1" applyFill="1" applyBorder="1"/>
    <xf numFmtId="0" fontId="4" fillId="4" borderId="41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39" xfId="0" applyFont="1" applyFill="1" applyBorder="1"/>
    <xf numFmtId="2" fontId="0" fillId="0" borderId="0" xfId="0" applyNumberFormat="1" applyFont="1"/>
    <xf numFmtId="2" fontId="0" fillId="0" borderId="0" xfId="0" applyNumberFormat="1" applyFont="1" applyBorder="1"/>
    <xf numFmtId="0" fontId="4" fillId="4" borderId="35" xfId="0" applyFont="1" applyFill="1" applyBorder="1"/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4" fillId="14" borderId="43" xfId="0" applyFont="1" applyFill="1" applyBorder="1" applyAlignment="1">
      <alignment horizontal="center" wrapText="1"/>
    </xf>
    <xf numFmtId="0" fontId="4" fillId="14" borderId="46" xfId="0" applyFont="1" applyFill="1" applyBorder="1" applyAlignment="1">
      <alignment horizontal="center"/>
    </xf>
    <xf numFmtId="0" fontId="0" fillId="14" borderId="37" xfId="0" applyFont="1" applyFill="1" applyBorder="1"/>
    <xf numFmtId="0" fontId="4" fillId="0" borderId="17" xfId="0" applyFont="1" applyBorder="1"/>
    <xf numFmtId="0" fontId="0" fillId="0" borderId="12" xfId="0" applyFont="1" applyBorder="1"/>
    <xf numFmtId="2" fontId="0" fillId="0" borderId="33" xfId="0" applyNumberFormat="1" applyFont="1" applyBorder="1" applyAlignment="1">
      <alignment horizontal="center"/>
    </xf>
    <xf numFmtId="0" fontId="4" fillId="14" borderId="40" xfId="0" applyFont="1" applyFill="1" applyBorder="1"/>
    <xf numFmtId="0" fontId="4" fillId="14" borderId="17" xfId="0" applyFont="1" applyFill="1" applyBorder="1"/>
    <xf numFmtId="0" fontId="4" fillId="14" borderId="12" xfId="0" applyFont="1" applyFill="1" applyBorder="1"/>
    <xf numFmtId="0" fontId="3" fillId="14" borderId="0" xfId="0" applyFont="1" applyFill="1" applyAlignment="1">
      <alignment horizontal="left"/>
    </xf>
    <xf numFmtId="0" fontId="4" fillId="13" borderId="29" xfId="0" applyFont="1" applyFill="1" applyBorder="1" applyAlignment="1">
      <alignment horizontal="right"/>
    </xf>
    <xf numFmtId="0" fontId="4" fillId="13" borderId="29" xfId="0" applyFont="1" applyFill="1" applyBorder="1" applyAlignment="1">
      <alignment horizontal="center"/>
    </xf>
    <xf numFmtId="0" fontId="0" fillId="13" borderId="56" xfId="0" applyFont="1" applyFill="1" applyBorder="1" applyAlignment="1">
      <alignment horizontal="center"/>
    </xf>
    <xf numFmtId="0" fontId="0" fillId="13" borderId="29" xfId="0" applyFont="1" applyFill="1" applyBorder="1" applyAlignment="1">
      <alignment horizontal="center"/>
    </xf>
    <xf numFmtId="0" fontId="4" fillId="14" borderId="61" xfId="0" applyFont="1" applyFill="1" applyBorder="1"/>
    <xf numFmtId="0" fontId="4" fillId="14" borderId="43" xfId="0" applyFont="1" applyFill="1" applyBorder="1"/>
    <xf numFmtId="0" fontId="4" fillId="14" borderId="43" xfId="0" applyFont="1" applyFill="1" applyBorder="1" applyAlignment="1">
      <alignment horizontal="center"/>
    </xf>
    <xf numFmtId="0" fontId="4" fillId="14" borderId="50" xfId="0" applyFont="1" applyFill="1" applyBorder="1" applyAlignment="1">
      <alignment wrapText="1"/>
    </xf>
    <xf numFmtId="0" fontId="4" fillId="14" borderId="44" xfId="0" applyFont="1" applyFill="1" applyBorder="1" applyAlignment="1">
      <alignment wrapText="1"/>
    </xf>
    <xf numFmtId="0" fontId="4" fillId="14" borderId="41" xfId="0" applyFont="1" applyFill="1" applyBorder="1"/>
    <xf numFmtId="0" fontId="4" fillId="14" borderId="0" xfId="0" applyFont="1" applyFill="1" applyBorder="1"/>
    <xf numFmtId="0" fontId="4" fillId="14" borderId="39" xfId="0" applyFont="1" applyFill="1" applyBorder="1"/>
    <xf numFmtId="0" fontId="4" fillId="13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0" fontId="4" fillId="14" borderId="23" xfId="0" applyFont="1" applyFill="1" applyBorder="1"/>
    <xf numFmtId="0" fontId="4" fillId="14" borderId="46" xfId="0" applyFont="1" applyFill="1" applyBorder="1"/>
    <xf numFmtId="0" fontId="0" fillId="14" borderId="0" xfId="0" applyFont="1" applyFill="1" applyAlignment="1">
      <alignment horizontal="center"/>
    </xf>
    <xf numFmtId="0" fontId="4" fillId="14" borderId="15" xfId="0" applyFont="1" applyFill="1" applyBorder="1"/>
    <xf numFmtId="0" fontId="4" fillId="14" borderId="47" xfId="0" applyFont="1" applyFill="1" applyBorder="1"/>
    <xf numFmtId="0" fontId="4" fillId="14" borderId="35" xfId="0" applyFont="1" applyFill="1" applyBorder="1"/>
    <xf numFmtId="0" fontId="4" fillId="14" borderId="13" xfId="0" applyFont="1" applyFill="1" applyBorder="1"/>
    <xf numFmtId="0" fontId="4" fillId="14" borderId="36" xfId="0" applyFont="1" applyFill="1" applyBorder="1"/>
    <xf numFmtId="0" fontId="4" fillId="0" borderId="30" xfId="0" applyFont="1" applyBorder="1"/>
    <xf numFmtId="0" fontId="0" fillId="0" borderId="29" xfId="0" applyFont="1" applyBorder="1" applyAlignment="1">
      <alignment horizontal="center"/>
    </xf>
    <xf numFmtId="1" fontId="0" fillId="0" borderId="29" xfId="0" applyNumberFormat="1" applyFont="1" applyBorder="1" applyAlignment="1">
      <alignment horizontal="center"/>
    </xf>
    <xf numFmtId="1" fontId="0" fillId="0" borderId="56" xfId="0" applyNumberFormat="1" applyFont="1" applyBorder="1" applyAlignment="1">
      <alignment horizontal="center"/>
    </xf>
    <xf numFmtId="0" fontId="4" fillId="0" borderId="9" xfId="0" applyFont="1" applyBorder="1"/>
    <xf numFmtId="0" fontId="0" fillId="0" borderId="2" xfId="0" applyFont="1" applyBorder="1" applyAlignment="1">
      <alignment horizontal="center"/>
    </xf>
    <xf numFmtId="1" fontId="0" fillId="0" borderId="22" xfId="0" applyNumberFormat="1" applyFont="1" applyBorder="1" applyAlignment="1">
      <alignment horizontal="center"/>
    </xf>
    <xf numFmtId="0" fontId="0" fillId="13" borderId="22" xfId="0" applyFont="1" applyFill="1" applyBorder="1" applyAlignment="1">
      <alignment horizontal="center"/>
    </xf>
    <xf numFmtId="1" fontId="0" fillId="13" borderId="2" xfId="0" applyNumberFormat="1" applyFont="1" applyFill="1" applyBorder="1" applyAlignment="1">
      <alignment horizontal="center"/>
    </xf>
    <xf numFmtId="1" fontId="0" fillId="13" borderId="22" xfId="0" applyNumberFormat="1" applyFont="1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/>
    </xf>
    <xf numFmtId="0" fontId="4" fillId="13" borderId="22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0" fillId="13" borderId="22" xfId="0" applyFont="1" applyFill="1" applyBorder="1"/>
    <xf numFmtId="0" fontId="0" fillId="13" borderId="2" xfId="0" applyFont="1" applyFill="1" applyBorder="1"/>
    <xf numFmtId="0" fontId="4" fillId="13" borderId="2" xfId="0" applyFont="1" applyFill="1" applyBorder="1"/>
    <xf numFmtId="0" fontId="0" fillId="13" borderId="20" xfId="0" applyFont="1" applyFill="1" applyBorder="1" applyAlignment="1">
      <alignment horizontal="center"/>
    </xf>
    <xf numFmtId="0" fontId="0" fillId="13" borderId="19" xfId="0" applyFont="1" applyFill="1" applyBorder="1" applyAlignment="1">
      <alignment horizontal="center"/>
    </xf>
    <xf numFmtId="0" fontId="4" fillId="13" borderId="30" xfId="0" applyFont="1" applyFill="1" applyBorder="1" applyAlignment="1">
      <alignment horizontal="center"/>
    </xf>
    <xf numFmtId="0" fontId="4" fillId="13" borderId="56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/>
    </xf>
    <xf numFmtId="0" fontId="4" fillId="13" borderId="9" xfId="0" applyFont="1" applyFill="1" applyBorder="1"/>
    <xf numFmtId="0" fontId="4" fillId="0" borderId="54" xfId="0" applyFont="1" applyBorder="1" applyAlignment="1">
      <alignment horizontal="right"/>
    </xf>
    <xf numFmtId="0" fontId="4" fillId="0" borderId="52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1" fontId="4" fillId="0" borderId="5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" fontId="4" fillId="0" borderId="52" xfId="0" applyNumberFormat="1" applyFont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0" fillId="0" borderId="16" xfId="0" applyNumberFormat="1" applyFont="1" applyFill="1" applyBorder="1" applyAlignment="1">
      <alignment horizontal="center"/>
    </xf>
    <xf numFmtId="164" fontId="0" fillId="0" borderId="53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0" borderId="28" xfId="0" applyNumberFormat="1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2" fontId="0" fillId="0" borderId="8" xfId="0" applyNumberFormat="1" applyFont="1" applyFill="1" applyBorder="1" applyAlignment="1">
      <alignment horizontal="center"/>
    </xf>
    <xf numFmtId="0" fontId="4" fillId="14" borderId="26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0" fontId="4" fillId="13" borderId="31" xfId="0" applyFont="1" applyFill="1" applyBorder="1" applyAlignment="1">
      <alignment horizontal="center"/>
    </xf>
    <xf numFmtId="0" fontId="4" fillId="13" borderId="69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13" borderId="25" xfId="0" applyFont="1" applyFill="1" applyBorder="1"/>
    <xf numFmtId="0" fontId="0" fillId="13" borderId="24" xfId="0" applyFont="1" applyFill="1" applyBorder="1"/>
    <xf numFmtId="0" fontId="0" fillId="0" borderId="13" xfId="0" applyFont="1" applyBorder="1"/>
    <xf numFmtId="0" fontId="0" fillId="15" borderId="37" xfId="0" applyFont="1" applyFill="1" applyBorder="1"/>
    <xf numFmtId="0" fontId="4" fillId="13" borderId="27" xfId="0" applyFont="1" applyFill="1" applyBorder="1"/>
    <xf numFmtId="1" fontId="0" fillId="13" borderId="27" xfId="0" applyNumberFormat="1" applyFont="1" applyFill="1" applyBorder="1" applyAlignment="1">
      <alignment horizontal="center"/>
    </xf>
    <xf numFmtId="0" fontId="0" fillId="13" borderId="27" xfId="0" applyFont="1" applyFill="1" applyBorder="1" applyAlignment="1">
      <alignment horizontal="center"/>
    </xf>
    <xf numFmtId="0" fontId="4" fillId="13" borderId="27" xfId="0" applyFont="1" applyFill="1" applyBorder="1" applyAlignment="1">
      <alignment horizontal="center"/>
    </xf>
    <xf numFmtId="0" fontId="0" fillId="13" borderId="69" xfId="0" applyFont="1" applyFill="1" applyBorder="1" applyAlignment="1">
      <alignment horizontal="center"/>
    </xf>
    <xf numFmtId="165" fontId="4" fillId="13" borderId="27" xfId="0" applyNumberFormat="1" applyFont="1" applyFill="1" applyBorder="1" applyAlignment="1">
      <alignment horizontal="center"/>
    </xf>
    <xf numFmtId="0" fontId="0" fillId="13" borderId="11" xfId="0" applyFont="1" applyFill="1" applyBorder="1" applyAlignment="1">
      <alignment horizontal="center" wrapText="1"/>
    </xf>
    <xf numFmtId="0" fontId="4" fillId="15" borderId="17" xfId="0" applyFont="1" applyFill="1" applyBorder="1"/>
    <xf numFmtId="0" fontId="0" fillId="15" borderId="12" xfId="0" applyFont="1" applyFill="1" applyBorder="1"/>
    <xf numFmtId="0" fontId="4" fillId="15" borderId="40" xfId="0" applyFont="1" applyFill="1" applyBorder="1"/>
    <xf numFmtId="0" fontId="4" fillId="15" borderId="12" xfId="0" applyFont="1" applyFill="1" applyBorder="1"/>
    <xf numFmtId="0" fontId="3" fillId="15" borderId="0" xfId="0" applyFont="1" applyFill="1" applyAlignment="1">
      <alignment horizontal="left"/>
    </xf>
    <xf numFmtId="0" fontId="0" fillId="15" borderId="0" xfId="0" applyFont="1" applyFill="1"/>
    <xf numFmtId="0" fontId="4" fillId="15" borderId="29" xfId="0" applyFont="1" applyFill="1" applyBorder="1" applyAlignment="1">
      <alignment horizontal="right"/>
    </xf>
    <xf numFmtId="0" fontId="4" fillId="15" borderId="29" xfId="0" applyFont="1" applyFill="1" applyBorder="1" applyAlignment="1">
      <alignment horizontal="center"/>
    </xf>
    <xf numFmtId="0" fontId="0" fillId="15" borderId="56" xfId="0" applyFont="1" applyFill="1" applyBorder="1" applyAlignment="1">
      <alignment horizontal="center"/>
    </xf>
    <xf numFmtId="0" fontId="0" fillId="15" borderId="29" xfId="0" applyFont="1" applyFill="1" applyBorder="1" applyAlignment="1">
      <alignment horizontal="center"/>
    </xf>
    <xf numFmtId="0" fontId="4" fillId="15" borderId="61" xfId="0" applyFont="1" applyFill="1" applyBorder="1"/>
    <xf numFmtId="0" fontId="4" fillId="15" borderId="43" xfId="0" applyFont="1" applyFill="1" applyBorder="1"/>
    <xf numFmtId="0" fontId="4" fillId="15" borderId="43" xfId="0" applyFont="1" applyFill="1" applyBorder="1" applyAlignment="1">
      <alignment horizontal="center" wrapText="1"/>
    </xf>
    <xf numFmtId="0" fontId="4" fillId="15" borderId="43" xfId="0" applyFont="1" applyFill="1" applyBorder="1" applyAlignment="1">
      <alignment horizontal="center"/>
    </xf>
    <xf numFmtId="0" fontId="4" fillId="15" borderId="50" xfId="0" applyFont="1" applyFill="1" applyBorder="1" applyAlignment="1">
      <alignment wrapText="1"/>
    </xf>
    <xf numFmtId="0" fontId="4" fillId="15" borderId="44" xfId="0" applyFont="1" applyFill="1" applyBorder="1" applyAlignment="1">
      <alignment wrapText="1"/>
    </xf>
    <xf numFmtId="0" fontId="4" fillId="15" borderId="41" xfId="0" applyFont="1" applyFill="1" applyBorder="1"/>
    <xf numFmtId="0" fontId="4" fillId="15" borderId="0" xfId="0" applyFont="1" applyFill="1" applyBorder="1"/>
    <xf numFmtId="0" fontId="4" fillId="15" borderId="39" xfId="0" applyFont="1" applyFill="1" applyBorder="1"/>
    <xf numFmtId="0" fontId="4" fillId="15" borderId="2" xfId="0" applyFont="1" applyFill="1" applyBorder="1" applyAlignment="1">
      <alignment horizontal="right"/>
    </xf>
    <xf numFmtId="0" fontId="0" fillId="15" borderId="2" xfId="0" applyFont="1" applyFill="1" applyBorder="1" applyAlignment="1">
      <alignment horizontal="center"/>
    </xf>
    <xf numFmtId="0" fontId="4" fillId="15" borderId="23" xfId="0" applyFont="1" applyFill="1" applyBorder="1"/>
    <xf numFmtId="0" fontId="4" fillId="15" borderId="46" xfId="0" applyFont="1" applyFill="1" applyBorder="1"/>
    <xf numFmtId="0" fontId="4" fillId="15" borderId="46" xfId="0" applyFont="1" applyFill="1" applyBorder="1" applyAlignment="1">
      <alignment horizontal="center"/>
    </xf>
    <xf numFmtId="0" fontId="0" fillId="15" borderId="0" xfId="0" applyFont="1" applyFill="1" applyAlignment="1">
      <alignment horizontal="center"/>
    </xf>
    <xf numFmtId="0" fontId="4" fillId="15" borderId="15" xfId="0" applyFont="1" applyFill="1" applyBorder="1"/>
    <xf numFmtId="0" fontId="4" fillId="15" borderId="47" xfId="0" applyFont="1" applyFill="1" applyBorder="1"/>
    <xf numFmtId="0" fontId="4" fillId="15" borderId="35" xfId="0" applyFont="1" applyFill="1" applyBorder="1"/>
    <xf numFmtId="0" fontId="4" fillId="15" borderId="13" xfId="0" applyFont="1" applyFill="1" applyBorder="1"/>
    <xf numFmtId="0" fontId="4" fillId="15" borderId="36" xfId="0" applyFont="1" applyFill="1" applyBorder="1"/>
    <xf numFmtId="0" fontId="0" fillId="15" borderId="22" xfId="0" applyFont="1" applyFill="1" applyBorder="1" applyAlignment="1">
      <alignment horizontal="center"/>
    </xf>
    <xf numFmtId="1" fontId="0" fillId="15" borderId="2" xfId="0" applyNumberFormat="1" applyFont="1" applyFill="1" applyBorder="1" applyAlignment="1">
      <alignment horizontal="center"/>
    </xf>
    <xf numFmtId="1" fontId="0" fillId="15" borderId="22" xfId="0" applyNumberFormat="1" applyFont="1" applyFill="1" applyBorder="1" applyAlignment="1">
      <alignment horizontal="center"/>
    </xf>
    <xf numFmtId="2" fontId="0" fillId="15" borderId="2" xfId="0" applyNumberFormat="1" applyFont="1" applyFill="1" applyBorder="1" applyAlignment="1">
      <alignment horizontal="center"/>
    </xf>
    <xf numFmtId="0" fontId="4" fillId="15" borderId="22" xfId="0" applyFont="1" applyFill="1" applyBorder="1" applyAlignment="1">
      <alignment horizontal="center"/>
    </xf>
    <xf numFmtId="0" fontId="4" fillId="15" borderId="2" xfId="0" applyFont="1" applyFill="1" applyBorder="1" applyAlignment="1">
      <alignment horizontal="center"/>
    </xf>
    <xf numFmtId="0" fontId="0" fillId="15" borderId="22" xfId="0" applyFont="1" applyFill="1" applyBorder="1"/>
    <xf numFmtId="0" fontId="0" fillId="15" borderId="2" xfId="0" applyFont="1" applyFill="1" applyBorder="1"/>
    <xf numFmtId="0" fontId="4" fillId="15" borderId="2" xfId="0" applyFont="1" applyFill="1" applyBorder="1"/>
    <xf numFmtId="0" fontId="0" fillId="15" borderId="20" xfId="0" applyFont="1" applyFill="1" applyBorder="1" applyAlignment="1">
      <alignment horizontal="center"/>
    </xf>
    <xf numFmtId="0" fontId="0" fillId="15" borderId="19" xfId="0" applyFont="1" applyFill="1" applyBorder="1" applyAlignment="1">
      <alignment horizontal="center"/>
    </xf>
    <xf numFmtId="0" fontId="4" fillId="15" borderId="30" xfId="0" applyFont="1" applyFill="1" applyBorder="1" applyAlignment="1">
      <alignment horizontal="center"/>
    </xf>
    <xf numFmtId="0" fontId="4" fillId="15" borderId="56" xfId="0" applyFont="1" applyFill="1" applyBorder="1" applyAlignment="1">
      <alignment horizontal="center"/>
    </xf>
    <xf numFmtId="0" fontId="19" fillId="15" borderId="2" xfId="0" applyFont="1" applyFill="1" applyBorder="1" applyAlignment="1">
      <alignment horizontal="center"/>
    </xf>
    <xf numFmtId="0" fontId="4" fillId="15" borderId="9" xfId="0" applyFont="1" applyFill="1" applyBorder="1"/>
    <xf numFmtId="2" fontId="4" fillId="0" borderId="32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4" fillId="0" borderId="57" xfId="0" applyNumberFormat="1" applyFont="1" applyBorder="1" applyAlignment="1">
      <alignment horizontal="center"/>
    </xf>
    <xf numFmtId="0" fontId="0" fillId="0" borderId="6" xfId="0" applyFont="1" applyBorder="1"/>
    <xf numFmtId="0" fontId="4" fillId="15" borderId="26" xfId="0" applyFont="1" applyFill="1" applyBorder="1" applyAlignment="1">
      <alignment horizontal="center"/>
    </xf>
    <xf numFmtId="0" fontId="4" fillId="15" borderId="34" xfId="0" applyFont="1" applyFill="1" applyBorder="1" applyAlignment="1">
      <alignment horizontal="center"/>
    </xf>
    <xf numFmtId="0" fontId="4" fillId="15" borderId="69" xfId="0" applyFont="1" applyFill="1" applyBorder="1" applyAlignment="1">
      <alignment horizontal="center"/>
    </xf>
    <xf numFmtId="0" fontId="0" fillId="15" borderId="25" xfId="0" applyFont="1" applyFill="1" applyBorder="1"/>
    <xf numFmtId="0" fontId="0" fillId="15" borderId="24" xfId="0" applyFont="1" applyFill="1" applyBorder="1"/>
    <xf numFmtId="0" fontId="4" fillId="15" borderId="27" xfId="0" applyFont="1" applyFill="1" applyBorder="1"/>
    <xf numFmtId="1" fontId="0" fillId="15" borderId="27" xfId="0" applyNumberFormat="1" applyFont="1" applyFill="1" applyBorder="1" applyAlignment="1">
      <alignment horizontal="center"/>
    </xf>
    <xf numFmtId="0" fontId="0" fillId="15" borderId="27" xfId="0" applyFont="1" applyFill="1" applyBorder="1" applyAlignment="1">
      <alignment horizontal="center"/>
    </xf>
    <xf numFmtId="0" fontId="4" fillId="15" borderId="27" xfId="0" applyFont="1" applyFill="1" applyBorder="1" applyAlignment="1">
      <alignment horizontal="center"/>
    </xf>
    <xf numFmtId="0" fontId="0" fillId="15" borderId="69" xfId="0" applyFont="1" applyFill="1" applyBorder="1" applyAlignment="1">
      <alignment horizontal="center"/>
    </xf>
    <xf numFmtId="165" fontId="4" fillId="15" borderId="27" xfId="0" applyNumberFormat="1" applyFont="1" applyFill="1" applyBorder="1" applyAlignment="1">
      <alignment horizontal="center"/>
    </xf>
    <xf numFmtId="0" fontId="0" fillId="15" borderId="11" xfId="0" applyFont="1" applyFill="1" applyBorder="1" applyAlignment="1">
      <alignment horizontal="center" wrapText="1"/>
    </xf>
    <xf numFmtId="0" fontId="0" fillId="6" borderId="3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" fontId="0" fillId="6" borderId="2" xfId="0" applyNumberFormat="1" applyFont="1" applyFill="1" applyBorder="1" applyAlignment="1">
      <alignment horizontal="center"/>
    </xf>
    <xf numFmtId="0" fontId="3" fillId="1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0" fontId="4" fillId="16" borderId="37" xfId="0" applyFont="1" applyFill="1" applyBorder="1" applyAlignment="1">
      <alignment horizontal="center" wrapText="1"/>
    </xf>
    <xf numFmtId="0" fontId="4" fillId="16" borderId="33" xfId="0" applyFont="1" applyFill="1" applyBorder="1" applyAlignment="1">
      <alignment horizontal="center" wrapText="1"/>
    </xf>
    <xf numFmtId="0" fontId="4" fillId="16" borderId="54" xfId="0" applyFont="1" applyFill="1" applyBorder="1" applyAlignment="1">
      <alignment horizontal="center"/>
    </xf>
    <xf numFmtId="0" fontId="4" fillId="16" borderId="32" xfId="0" applyFont="1" applyFill="1" applyBorder="1" applyAlignment="1">
      <alignment horizontal="center"/>
    </xf>
    <xf numFmtId="0" fontId="4" fillId="16" borderId="34" xfId="0" applyFont="1" applyFill="1" applyBorder="1" applyAlignment="1">
      <alignment horizontal="center"/>
    </xf>
    <xf numFmtId="0" fontId="4" fillId="16" borderId="59" xfId="0" applyFont="1" applyFill="1" applyBorder="1" applyAlignment="1">
      <alignment horizontal="right" wrapText="1"/>
    </xf>
    <xf numFmtId="0" fontId="4" fillId="16" borderId="60" xfId="0" applyFont="1" applyFill="1" applyBorder="1" applyAlignment="1">
      <alignment horizontal="right"/>
    </xf>
    <xf numFmtId="0" fontId="4" fillId="16" borderId="64" xfId="0" applyFont="1" applyFill="1" applyBorder="1" applyAlignment="1">
      <alignment horizontal="right"/>
    </xf>
    <xf numFmtId="0" fontId="4" fillId="16" borderId="14" xfId="0" applyFont="1" applyFill="1" applyBorder="1" applyAlignment="1">
      <alignment horizontal="center"/>
    </xf>
    <xf numFmtId="0" fontId="4" fillId="16" borderId="37" xfId="0" applyFont="1" applyFill="1" applyBorder="1" applyAlignment="1">
      <alignment horizontal="center"/>
    </xf>
    <xf numFmtId="0" fontId="4" fillId="16" borderId="12" xfId="0" applyFont="1" applyFill="1" applyBorder="1" applyAlignment="1">
      <alignment horizontal="center"/>
    </xf>
    <xf numFmtId="0" fontId="4" fillId="16" borderId="38" xfId="0" applyFont="1" applyFill="1" applyBorder="1" applyAlignment="1">
      <alignment horizontal="center"/>
    </xf>
    <xf numFmtId="0" fontId="4" fillId="16" borderId="39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/>
    </xf>
    <xf numFmtId="0" fontId="4" fillId="16" borderId="36" xfId="0" applyFont="1" applyFill="1" applyBorder="1" applyAlignment="1">
      <alignment horizontal="center"/>
    </xf>
    <xf numFmtId="0" fontId="4" fillId="16" borderId="38" xfId="0" applyFont="1" applyFill="1" applyBorder="1"/>
    <xf numFmtId="0" fontId="0" fillId="16" borderId="14" xfId="0" applyFont="1" applyFill="1" applyBorder="1" applyAlignment="1">
      <alignment horizontal="center"/>
    </xf>
    <xf numFmtId="0" fontId="4" fillId="16" borderId="14" xfId="0" applyFont="1" applyFill="1" applyBorder="1" applyAlignment="1">
      <alignment horizontal="right"/>
    </xf>
    <xf numFmtId="0" fontId="0" fillId="16" borderId="40" xfId="0" applyFont="1" applyFill="1" applyBorder="1" applyAlignment="1">
      <alignment horizontal="center"/>
    </xf>
    <xf numFmtId="0" fontId="0" fillId="16" borderId="17" xfId="0" applyFont="1" applyFill="1" applyBorder="1" applyAlignment="1">
      <alignment horizontal="center"/>
    </xf>
    <xf numFmtId="0" fontId="0" fillId="16" borderId="12" xfId="0" applyFont="1" applyFill="1" applyBorder="1" applyAlignment="1">
      <alignment horizontal="center"/>
    </xf>
    <xf numFmtId="0" fontId="0" fillId="16" borderId="38" xfId="0" applyFont="1" applyFill="1" applyBorder="1" applyAlignment="1">
      <alignment horizontal="center"/>
    </xf>
    <xf numFmtId="0" fontId="0" fillId="16" borderId="33" xfId="0" applyFont="1" applyFill="1" applyBorder="1" applyAlignment="1">
      <alignment horizontal="center"/>
    </xf>
    <xf numFmtId="0" fontId="4" fillId="16" borderId="0" xfId="0" applyFont="1" applyFill="1"/>
    <xf numFmtId="0" fontId="4" fillId="16" borderId="0" xfId="0" applyFont="1" applyFill="1" applyAlignment="1">
      <alignment horizontal="center"/>
    </xf>
    <xf numFmtId="0" fontId="0" fillId="16" borderId="0" xfId="0" applyFont="1" applyFill="1"/>
    <xf numFmtId="165" fontId="4" fillId="16" borderId="2" xfId="0" applyNumberFormat="1" applyFont="1" applyFill="1" applyBorder="1" applyAlignment="1">
      <alignment horizontal="left"/>
    </xf>
    <xf numFmtId="0" fontId="0" fillId="16" borderId="18" xfId="0" applyFont="1" applyFill="1" applyBorder="1"/>
    <xf numFmtId="0" fontId="0" fillId="3" borderId="19" xfId="0" applyFont="1" applyFill="1" applyBorder="1"/>
    <xf numFmtId="0" fontId="0" fillId="3" borderId="20" xfId="0" applyFont="1" applyFill="1" applyBorder="1"/>
    <xf numFmtId="0" fontId="0" fillId="3" borderId="21" xfId="0" applyFont="1" applyFill="1" applyBorder="1"/>
    <xf numFmtId="0" fontId="4" fillId="16" borderId="2" xfId="0" applyFont="1" applyFill="1" applyBorder="1" applyAlignment="1">
      <alignment horizontal="center"/>
    </xf>
    <xf numFmtId="0" fontId="4" fillId="16" borderId="22" xfId="0" applyFont="1" applyFill="1" applyBorder="1" applyAlignment="1">
      <alignment horizontal="center"/>
    </xf>
    <xf numFmtId="0" fontId="0" fillId="3" borderId="15" xfId="0" applyFont="1" applyFill="1" applyBorder="1"/>
    <xf numFmtId="0" fontId="0" fillId="3" borderId="23" xfId="0" applyFont="1" applyFill="1" applyBorder="1"/>
    <xf numFmtId="0" fontId="0" fillId="3" borderId="0" xfId="0" applyFont="1" applyFill="1" applyBorder="1"/>
    <xf numFmtId="0" fontId="20" fillId="16" borderId="2" xfId="0" applyFont="1" applyFill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5" fontId="0" fillId="0" borderId="22" xfId="0" applyNumberFormat="1" applyFont="1" applyBorder="1" applyAlignment="1">
      <alignment horizontal="center"/>
    </xf>
    <xf numFmtId="0" fontId="0" fillId="3" borderId="24" xfId="0" applyFont="1" applyFill="1" applyBorder="1"/>
    <xf numFmtId="0" fontId="0" fillId="3" borderId="25" xfId="0" applyFont="1" applyFill="1" applyBorder="1"/>
    <xf numFmtId="0" fontId="0" fillId="3" borderId="1" xfId="0" applyFont="1" applyFill="1" applyBorder="1"/>
    <xf numFmtId="0" fontId="16" fillId="0" borderId="0" xfId="0" applyFont="1"/>
    <xf numFmtId="0" fontId="2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/>
    <xf numFmtId="1" fontId="4" fillId="0" borderId="1" xfId="0" applyNumberFormat="1" applyFont="1" applyFill="1" applyBorder="1" applyAlignment="1">
      <alignment horizontal="center"/>
    </xf>
    <xf numFmtId="1" fontId="4" fillId="16" borderId="1" xfId="0" applyNumberFormat="1" applyFont="1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4" fillId="16" borderId="24" xfId="0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 wrapText="1"/>
    </xf>
    <xf numFmtId="0" fontId="4" fillId="16" borderId="3" xfId="0" applyFont="1" applyFill="1" applyBorder="1" applyAlignment="1">
      <alignment horizontal="center" wrapText="1"/>
    </xf>
    <xf numFmtId="0" fontId="4" fillId="16" borderId="25" xfId="0" applyFont="1" applyFill="1" applyBorder="1" applyAlignment="1">
      <alignment horizontal="center"/>
    </xf>
    <xf numFmtId="1" fontId="4" fillId="16" borderId="3" xfId="0" applyNumberFormat="1" applyFont="1" applyFill="1" applyBorder="1" applyAlignment="1">
      <alignment horizontal="center"/>
    </xf>
    <xf numFmtId="1" fontId="4" fillId="16" borderId="3" xfId="0" applyNumberFormat="1" applyFont="1" applyFill="1" applyBorder="1" applyAlignment="1">
      <alignment horizontal="center" wrapText="1"/>
    </xf>
    <xf numFmtId="165" fontId="4" fillId="16" borderId="2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/>
    </xf>
    <xf numFmtId="165" fontId="0" fillId="13" borderId="2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2" fontId="0" fillId="0" borderId="5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4" fillId="0" borderId="59" xfId="0" applyFont="1" applyBorder="1" applyAlignment="1">
      <alignment horizontal="right"/>
    </xf>
    <xf numFmtId="0" fontId="0" fillId="0" borderId="25" xfId="0" applyFont="1" applyBorder="1" applyAlignment="1">
      <alignment horizontal="center"/>
    </xf>
    <xf numFmtId="0" fontId="4" fillId="0" borderId="60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6" borderId="53" xfId="0" applyNumberFormat="1" applyFont="1" applyFill="1" applyBorder="1" applyAlignment="1">
      <alignment horizontal="center"/>
    </xf>
    <xf numFmtId="0" fontId="0" fillId="0" borderId="0" xfId="0" applyFont="1" applyFill="1"/>
    <xf numFmtId="167" fontId="0" fillId="0" borderId="0" xfId="1" applyNumberFormat="1" applyFont="1" applyFill="1" applyBorder="1"/>
    <xf numFmtId="0" fontId="4" fillId="0" borderId="0" xfId="0" applyFont="1" applyFill="1" applyBorder="1" applyAlignment="1">
      <alignment horizontal="right"/>
    </xf>
    <xf numFmtId="165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" fontId="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5" fontId="18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5" fontId="17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2" fontId="22" fillId="0" borderId="0" xfId="0" applyNumberFormat="1" applyFont="1" applyFill="1" applyBorder="1" applyAlignment="1">
      <alignment horizontal="center"/>
    </xf>
    <xf numFmtId="1" fontId="0" fillId="3" borderId="20" xfId="0" applyNumberFormat="1" applyFont="1" applyFill="1" applyBorder="1"/>
    <xf numFmtId="1" fontId="0" fillId="3" borderId="23" xfId="0" applyNumberFormat="1" applyFont="1" applyFill="1" applyBorder="1"/>
    <xf numFmtId="1" fontId="0" fillId="3" borderId="25" xfId="0" applyNumberFormat="1" applyFont="1" applyFill="1" applyBorder="1"/>
    <xf numFmtId="0" fontId="16" fillId="0" borderId="1" xfId="0" applyFont="1" applyFill="1" applyBorder="1" applyAlignment="1">
      <alignment horizontal="left"/>
    </xf>
    <xf numFmtId="1" fontId="0" fillId="0" borderId="1" xfId="0" applyNumberFormat="1" applyFont="1" applyFill="1" applyBorder="1"/>
    <xf numFmtId="165" fontId="0" fillId="6" borderId="2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Border="1" applyAlignment="1">
      <alignment horizontal="center"/>
    </xf>
    <xf numFmtId="166" fontId="0" fillId="0" borderId="0" xfId="0" applyNumberFormat="1" applyFont="1" applyFill="1" applyBorder="1"/>
    <xf numFmtId="0" fontId="0" fillId="3" borderId="0" xfId="0" applyFont="1" applyFill="1"/>
    <xf numFmtId="0" fontId="0" fillId="0" borderId="0" xfId="0" applyFont="1" applyFill="1" applyAlignment="1">
      <alignment horizontal="center"/>
    </xf>
    <xf numFmtId="1" fontId="0" fillId="0" borderId="0" xfId="0" applyNumberFormat="1" applyFont="1" applyFill="1"/>
    <xf numFmtId="2" fontId="0" fillId="0" borderId="0" xfId="0" applyNumberFormat="1" applyFont="1" applyFill="1" applyBorder="1"/>
    <xf numFmtId="0" fontId="4" fillId="0" borderId="68" xfId="0" applyFont="1" applyBorder="1" applyAlignment="1">
      <alignment horizontal="right"/>
    </xf>
    <xf numFmtId="164" fontId="0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 wrapText="1"/>
    </xf>
    <xf numFmtId="1" fontId="0" fillId="7" borderId="2" xfId="0" applyNumberFormat="1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2" fontId="0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9" xfId="0" applyFont="1" applyFill="1" applyBorder="1"/>
    <xf numFmtId="0" fontId="4" fillId="7" borderId="22" xfId="0" applyFont="1" applyFill="1" applyBorder="1" applyAlignment="1">
      <alignment horizontal="center"/>
    </xf>
    <xf numFmtId="165" fontId="0" fillId="0" borderId="0" xfId="0" applyNumberFormat="1" applyFont="1" applyFill="1" applyBorder="1"/>
    <xf numFmtId="0" fontId="4" fillId="12" borderId="37" xfId="0" applyFont="1" applyFill="1" applyBorder="1" applyAlignment="1">
      <alignment horizontal="center" wrapText="1"/>
    </xf>
    <xf numFmtId="0" fontId="4" fillId="12" borderId="33" xfId="0" applyFont="1" applyFill="1" applyBorder="1" applyAlignment="1">
      <alignment horizontal="center" wrapText="1"/>
    </xf>
    <xf numFmtId="0" fontId="4" fillId="12" borderId="26" xfId="0" applyFont="1" applyFill="1" applyBorder="1" applyAlignment="1">
      <alignment horizontal="center"/>
    </xf>
    <xf numFmtId="0" fontId="4" fillId="12" borderId="32" xfId="0" applyFont="1" applyFill="1" applyBorder="1" applyAlignment="1">
      <alignment horizontal="center"/>
    </xf>
    <xf numFmtId="0" fontId="4" fillId="12" borderId="34" xfId="0" applyFont="1" applyFill="1" applyBorder="1" applyAlignment="1">
      <alignment horizontal="center"/>
    </xf>
    <xf numFmtId="0" fontId="4" fillId="12" borderId="63" xfId="0" applyFont="1" applyFill="1" applyBorder="1" applyAlignment="1">
      <alignment horizontal="right"/>
    </xf>
    <xf numFmtId="0" fontId="4" fillId="12" borderId="59" xfId="0" applyFont="1" applyFill="1" applyBorder="1" applyAlignment="1">
      <alignment horizontal="right"/>
    </xf>
    <xf numFmtId="0" fontId="4" fillId="12" borderId="60" xfId="0" applyFont="1" applyFill="1" applyBorder="1" applyAlignment="1">
      <alignment horizontal="right"/>
    </xf>
    <xf numFmtId="0" fontId="4" fillId="12" borderId="64" xfId="0" applyFont="1" applyFill="1" applyBorder="1" applyAlignment="1">
      <alignment horizontal="right"/>
    </xf>
    <xf numFmtId="0" fontId="4" fillId="12" borderId="14" xfId="0" applyFont="1" applyFill="1" applyBorder="1" applyAlignment="1">
      <alignment horizontal="center"/>
    </xf>
    <xf numFmtId="0" fontId="4" fillId="12" borderId="37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4" fillId="12" borderId="38" xfId="0" applyFont="1" applyFill="1" applyBorder="1" applyAlignment="1">
      <alignment horizontal="center"/>
    </xf>
    <xf numFmtId="0" fontId="4" fillId="12" borderId="39" xfId="0" applyFont="1" applyFill="1" applyBorder="1" applyAlignment="1">
      <alignment horizontal="center"/>
    </xf>
    <xf numFmtId="0" fontId="4" fillId="12" borderId="33" xfId="0" applyFont="1" applyFill="1" applyBorder="1" applyAlignment="1">
      <alignment horizontal="center"/>
    </xf>
    <xf numFmtId="0" fontId="0" fillId="12" borderId="14" xfId="0" applyFont="1" applyFill="1" applyBorder="1" applyAlignment="1">
      <alignment horizontal="center"/>
    </xf>
    <xf numFmtId="0" fontId="4" fillId="12" borderId="36" xfId="0" applyFont="1" applyFill="1" applyBorder="1" applyAlignment="1">
      <alignment horizontal="center"/>
    </xf>
    <xf numFmtId="0" fontId="4" fillId="12" borderId="38" xfId="0" applyFont="1" applyFill="1" applyBorder="1"/>
    <xf numFmtId="0" fontId="4" fillId="12" borderId="14" xfId="0" applyFont="1" applyFill="1" applyBorder="1" applyAlignment="1">
      <alignment horizontal="right"/>
    </xf>
    <xf numFmtId="0" fontId="0" fillId="12" borderId="40" xfId="0" applyFont="1" applyFill="1" applyBorder="1" applyAlignment="1">
      <alignment horizontal="center"/>
    </xf>
    <xf numFmtId="0" fontId="0" fillId="12" borderId="17" xfId="0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/>
    </xf>
    <xf numFmtId="0" fontId="0" fillId="12" borderId="38" xfId="0" applyFont="1" applyFill="1" applyBorder="1" applyAlignment="1">
      <alignment horizontal="center"/>
    </xf>
    <xf numFmtId="0" fontId="0" fillId="12" borderId="33" xfId="0" applyFont="1" applyFill="1" applyBorder="1" applyAlignment="1">
      <alignment horizontal="center"/>
    </xf>
    <xf numFmtId="0" fontId="4" fillId="12" borderId="0" xfId="0" applyFont="1" applyFill="1"/>
    <xf numFmtId="0" fontId="0" fillId="12" borderId="0" xfId="0" applyFont="1" applyFill="1"/>
    <xf numFmtId="0" fontId="4" fillId="7" borderId="43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46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/>
    </xf>
    <xf numFmtId="0" fontId="4" fillId="7" borderId="61" xfId="0" applyFont="1" applyFill="1" applyBorder="1" applyAlignment="1">
      <alignment horizontal="center"/>
    </xf>
    <xf numFmtId="0" fontId="4" fillId="7" borderId="43" xfId="0" applyFont="1" applyFill="1" applyBorder="1" applyAlignment="1">
      <alignment horizontal="center"/>
    </xf>
    <xf numFmtId="0" fontId="4" fillId="7" borderId="43" xfId="0" applyFont="1" applyFill="1" applyBorder="1" applyAlignment="1">
      <alignment horizontal="center" wrapText="1"/>
    </xf>
    <xf numFmtId="0" fontId="4" fillId="7" borderId="50" xfId="0" applyFont="1" applyFill="1" applyBorder="1" applyAlignment="1">
      <alignment horizontal="center" wrapText="1"/>
    </xf>
    <xf numFmtId="0" fontId="4" fillId="7" borderId="44" xfId="0" applyFont="1" applyFill="1" applyBorder="1" applyAlignment="1">
      <alignment horizontal="center" wrapText="1"/>
    </xf>
    <xf numFmtId="0" fontId="4" fillId="7" borderId="41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33" xfId="0" applyFont="1" applyFill="1" applyBorder="1" applyAlignment="1">
      <alignment horizontal="center"/>
    </xf>
    <xf numFmtId="0" fontId="4" fillId="7" borderId="6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0" fillId="7" borderId="13" xfId="0" applyFont="1" applyFill="1" applyBorder="1" applyAlignment="1">
      <alignment horizontal="center"/>
    </xf>
    <xf numFmtId="0" fontId="4" fillId="7" borderId="51" xfId="0" applyFont="1" applyFill="1" applyBorder="1" applyAlignment="1">
      <alignment horizontal="center"/>
    </xf>
    <xf numFmtId="0" fontId="4" fillId="7" borderId="49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36" xfId="0" applyFont="1" applyFill="1" applyBorder="1" applyAlignment="1">
      <alignment horizontal="center"/>
    </xf>
    <xf numFmtId="0" fontId="0" fillId="7" borderId="63" xfId="0" applyFont="1" applyFill="1" applyBorder="1" applyAlignment="1">
      <alignment horizontal="center"/>
    </xf>
    <xf numFmtId="0" fontId="4" fillId="7" borderId="40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29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4" fillId="7" borderId="27" xfId="0" applyFont="1" applyFill="1" applyBorder="1"/>
    <xf numFmtId="0" fontId="0" fillId="7" borderId="22" xfId="0" applyFont="1" applyFill="1" applyBorder="1" applyAlignment="1">
      <alignment horizontal="center"/>
    </xf>
    <xf numFmtId="1" fontId="0" fillId="7" borderId="22" xfId="0" applyNumberFormat="1" applyFont="1" applyFill="1" applyBorder="1" applyAlignment="1">
      <alignment horizontal="center"/>
    </xf>
    <xf numFmtId="0" fontId="0" fillId="7" borderId="22" xfId="0" applyFont="1" applyFill="1" applyBorder="1"/>
    <xf numFmtId="0" fontId="0" fillId="7" borderId="2" xfId="0" applyFont="1" applyFill="1" applyBorder="1"/>
    <xf numFmtId="0" fontId="4" fillId="7" borderId="2" xfId="0" applyFont="1" applyFill="1" applyBorder="1"/>
    <xf numFmtId="0" fontId="0" fillId="7" borderId="20" xfId="0" applyFont="1" applyFill="1" applyBorder="1" applyAlignment="1">
      <alignment horizontal="center"/>
    </xf>
    <xf numFmtId="0" fontId="0" fillId="7" borderId="19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center"/>
    </xf>
    <xf numFmtId="0" fontId="4" fillId="7" borderId="56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7" borderId="69" xfId="0" applyFont="1" applyFill="1" applyBorder="1" applyAlignment="1">
      <alignment horizontal="center"/>
    </xf>
    <xf numFmtId="0" fontId="0" fillId="7" borderId="25" xfId="0" applyFont="1" applyFill="1" applyBorder="1"/>
    <xf numFmtId="0" fontId="0" fillId="7" borderId="24" xfId="0" applyFont="1" applyFill="1" applyBorder="1"/>
    <xf numFmtId="0" fontId="0" fillId="7" borderId="13" xfId="0" applyFont="1" applyFill="1" applyBorder="1"/>
    <xf numFmtId="0" fontId="0" fillId="7" borderId="69" xfId="0" applyFont="1" applyFill="1" applyBorder="1" applyAlignment="1">
      <alignment horizontal="center"/>
    </xf>
    <xf numFmtId="0" fontId="0" fillId="7" borderId="27" xfId="0" applyFont="1" applyFill="1" applyBorder="1" applyAlignment="1">
      <alignment horizontal="center"/>
    </xf>
    <xf numFmtId="0" fontId="4" fillId="7" borderId="29" xfId="0" applyFont="1" applyFill="1" applyBorder="1" applyAlignment="1">
      <alignment horizontal="center"/>
    </xf>
    <xf numFmtId="0" fontId="0" fillId="7" borderId="56" xfId="0" applyFont="1" applyFill="1" applyBorder="1" applyAlignment="1">
      <alignment horizontal="center"/>
    </xf>
    <xf numFmtId="0" fontId="0" fillId="7" borderId="29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165" fontId="4" fillId="7" borderId="27" xfId="0" applyNumberFormat="1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 wrapText="1"/>
    </xf>
    <xf numFmtId="1" fontId="0" fillId="7" borderId="27" xfId="0" applyNumberFormat="1" applyFont="1" applyFill="1" applyBorder="1" applyAlignment="1">
      <alignment horizontal="center"/>
    </xf>
    <xf numFmtId="0" fontId="3" fillId="7" borderId="0" xfId="0" applyFont="1" applyFill="1" applyAlignment="1">
      <alignment horizontal="left"/>
    </xf>
    <xf numFmtId="0" fontId="0" fillId="7" borderId="0" xfId="0" applyFont="1" applyFill="1"/>
    <xf numFmtId="0" fontId="4" fillId="7" borderId="0" xfId="0" applyFont="1" applyFill="1" applyAlignment="1">
      <alignment horizontal="center"/>
    </xf>
    <xf numFmtId="167" fontId="4" fillId="7" borderId="0" xfId="1" applyNumberFormat="1" applyFont="1" applyFill="1" applyBorder="1"/>
    <xf numFmtId="0" fontId="4" fillId="7" borderId="0" xfId="0" applyFont="1" applyFill="1" applyAlignment="1">
      <alignment horizontal="left"/>
    </xf>
    <xf numFmtId="0" fontId="4" fillId="7" borderId="0" xfId="0" applyFont="1" applyFill="1"/>
    <xf numFmtId="0" fontId="4" fillId="10" borderId="29" xfId="0" applyFont="1" applyFill="1" applyBorder="1" applyAlignment="1">
      <alignment horizontal="right"/>
    </xf>
    <xf numFmtId="0" fontId="4" fillId="10" borderId="2" xfId="0" applyFont="1" applyFill="1" applyBorder="1" applyAlignment="1">
      <alignment horizontal="right"/>
    </xf>
    <xf numFmtId="0" fontId="4" fillId="10" borderId="27" xfId="0" applyFont="1" applyFill="1" applyBorder="1"/>
    <xf numFmtId="1" fontId="0" fillId="10" borderId="27" xfId="0" applyNumberFormat="1" applyFont="1" applyFill="1" applyBorder="1" applyAlignment="1">
      <alignment horizontal="center"/>
    </xf>
    <xf numFmtId="0" fontId="0" fillId="10" borderId="27" xfId="0" applyFont="1" applyFill="1" applyBorder="1" applyAlignment="1">
      <alignment horizontal="center"/>
    </xf>
    <xf numFmtId="0" fontId="4" fillId="10" borderId="27" xfId="0" applyFont="1" applyFill="1" applyBorder="1" applyAlignment="1">
      <alignment horizontal="center"/>
    </xf>
    <xf numFmtId="0" fontId="0" fillId="10" borderId="13" xfId="0" applyFont="1" applyFill="1" applyBorder="1"/>
    <xf numFmtId="0" fontId="0" fillId="10" borderId="69" xfId="0" applyFont="1" applyFill="1" applyBorder="1" applyAlignment="1">
      <alignment horizontal="center"/>
    </xf>
    <xf numFmtId="165" fontId="4" fillId="10" borderId="27" xfId="0" applyNumberFormat="1" applyFont="1" applyFill="1" applyBorder="1" applyAlignment="1">
      <alignment horizontal="center"/>
    </xf>
    <xf numFmtId="0" fontId="0" fillId="10" borderId="11" xfId="0" applyFont="1" applyFill="1" applyBorder="1" applyAlignment="1">
      <alignment horizontal="center" wrapText="1"/>
    </xf>
    <xf numFmtId="0" fontId="0" fillId="10" borderId="2" xfId="0" applyFont="1" applyFill="1" applyBorder="1" applyAlignment="1">
      <alignment horizontal="center"/>
    </xf>
    <xf numFmtId="0" fontId="4" fillId="10" borderId="29" xfId="0" applyFont="1" applyFill="1" applyBorder="1" applyAlignment="1">
      <alignment horizontal="center"/>
    </xf>
    <xf numFmtId="0" fontId="0" fillId="10" borderId="56" xfId="0" applyFont="1" applyFill="1" applyBorder="1" applyAlignment="1">
      <alignment horizontal="center"/>
    </xf>
    <xf numFmtId="0" fontId="0" fillId="10" borderId="29" xfId="0" applyFont="1" applyFill="1" applyBorder="1" applyAlignment="1">
      <alignment horizontal="center"/>
    </xf>
    <xf numFmtId="0" fontId="0" fillId="10" borderId="22" xfId="0" applyFont="1" applyFill="1" applyBorder="1" applyAlignment="1">
      <alignment horizontal="center"/>
    </xf>
    <xf numFmtId="1" fontId="0" fillId="10" borderId="2" xfId="0" applyNumberFormat="1" applyFont="1" applyFill="1" applyBorder="1" applyAlignment="1">
      <alignment horizontal="center"/>
    </xf>
    <xf numFmtId="1" fontId="0" fillId="10" borderId="22" xfId="0" applyNumberFormat="1" applyFont="1" applyFill="1" applyBorder="1" applyAlignment="1">
      <alignment horizontal="center"/>
    </xf>
    <xf numFmtId="2" fontId="0" fillId="10" borderId="2" xfId="0" applyNumberFormat="1" applyFont="1" applyFill="1" applyBorder="1" applyAlignment="1">
      <alignment horizontal="center"/>
    </xf>
    <xf numFmtId="0" fontId="4" fillId="10" borderId="22" xfId="0" applyFont="1" applyFill="1" applyBorder="1" applyAlignment="1">
      <alignment horizontal="center"/>
    </xf>
    <xf numFmtId="0" fontId="0" fillId="10" borderId="22" xfId="0" applyFont="1" applyFill="1" applyBorder="1"/>
    <xf numFmtId="0" fontId="0" fillId="10" borderId="2" xfId="0" applyFont="1" applyFill="1" applyBorder="1"/>
    <xf numFmtId="0" fontId="4" fillId="10" borderId="2" xfId="0" applyFont="1" applyFill="1" applyBorder="1"/>
    <xf numFmtId="0" fontId="4" fillId="10" borderId="2" xfId="0" applyFont="1" applyFill="1" applyBorder="1" applyAlignment="1">
      <alignment horizontal="center"/>
    </xf>
    <xf numFmtId="0" fontId="0" fillId="10" borderId="20" xfId="0" applyFont="1" applyFill="1" applyBorder="1" applyAlignment="1">
      <alignment horizontal="center"/>
    </xf>
    <xf numFmtId="0" fontId="0" fillId="10" borderId="19" xfId="0" applyFont="1" applyFill="1" applyBorder="1" applyAlignment="1">
      <alignment horizontal="center"/>
    </xf>
    <xf numFmtId="0" fontId="4" fillId="10" borderId="30" xfId="0" applyFont="1" applyFill="1" applyBorder="1" applyAlignment="1">
      <alignment horizontal="center"/>
    </xf>
    <xf numFmtId="0" fontId="4" fillId="10" borderId="56" xfId="0" applyFont="1" applyFill="1" applyBorder="1" applyAlignment="1">
      <alignment horizontal="center"/>
    </xf>
    <xf numFmtId="0" fontId="4" fillId="10" borderId="9" xfId="0" applyFont="1" applyFill="1" applyBorder="1"/>
    <xf numFmtId="0" fontId="4" fillId="10" borderId="69" xfId="0" applyFont="1" applyFill="1" applyBorder="1" applyAlignment="1">
      <alignment horizontal="center"/>
    </xf>
    <xf numFmtId="0" fontId="0" fillId="10" borderId="25" xfId="0" applyFont="1" applyFill="1" applyBorder="1"/>
    <xf numFmtId="0" fontId="0" fillId="10" borderId="24" xfId="0" applyFont="1" applyFill="1" applyBorder="1"/>
    <xf numFmtId="0" fontId="19" fillId="10" borderId="2" xfId="0" applyFont="1" applyFill="1" applyBorder="1" applyAlignment="1">
      <alignment horizontal="center"/>
    </xf>
    <xf numFmtId="0" fontId="4" fillId="10" borderId="37" xfId="0" applyFont="1" applyFill="1" applyBorder="1" applyAlignment="1">
      <alignment horizontal="center"/>
    </xf>
    <xf numFmtId="0" fontId="4" fillId="10" borderId="61" xfId="0" applyFont="1" applyFill="1" applyBorder="1" applyAlignment="1">
      <alignment horizontal="center"/>
    </xf>
    <xf numFmtId="0" fontId="4" fillId="10" borderId="43" xfId="0" applyFont="1" applyFill="1" applyBorder="1" applyAlignment="1">
      <alignment horizontal="center"/>
    </xf>
    <xf numFmtId="0" fontId="4" fillId="10" borderId="43" xfId="0" applyFont="1" applyFill="1" applyBorder="1" applyAlignment="1">
      <alignment horizontal="center" wrapText="1"/>
    </xf>
    <xf numFmtId="0" fontId="4" fillId="10" borderId="50" xfId="0" applyFont="1" applyFill="1" applyBorder="1" applyAlignment="1">
      <alignment horizontal="center" wrapText="1"/>
    </xf>
    <xf numFmtId="0" fontId="4" fillId="10" borderId="44" xfId="0" applyFont="1" applyFill="1" applyBorder="1" applyAlignment="1">
      <alignment horizontal="center" wrapText="1"/>
    </xf>
    <xf numFmtId="0" fontId="4" fillId="10" borderId="41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4" fillId="10" borderId="39" xfId="0" applyFont="1" applyFill="1" applyBorder="1" applyAlignment="1">
      <alignment horizontal="center"/>
    </xf>
    <xf numFmtId="0" fontId="4" fillId="10" borderId="33" xfId="0" applyFont="1" applyFill="1" applyBorder="1" applyAlignment="1">
      <alignment horizontal="center"/>
    </xf>
    <xf numFmtId="0" fontId="4" fillId="10" borderId="6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0" fillId="10" borderId="13" xfId="0" applyFont="1" applyFill="1" applyBorder="1" applyAlignment="1">
      <alignment horizontal="center"/>
    </xf>
    <xf numFmtId="0" fontId="4" fillId="10" borderId="51" xfId="0" applyFont="1" applyFill="1" applyBorder="1" applyAlignment="1">
      <alignment horizontal="center"/>
    </xf>
    <xf numFmtId="0" fontId="4" fillId="10" borderId="49" xfId="0" applyFont="1" applyFill="1" applyBorder="1" applyAlignment="1">
      <alignment horizontal="center"/>
    </xf>
    <xf numFmtId="0" fontId="4" fillId="10" borderId="35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36" xfId="0" applyFont="1" applyFill="1" applyBorder="1" applyAlignment="1">
      <alignment horizontal="center"/>
    </xf>
    <xf numFmtId="0" fontId="0" fillId="10" borderId="63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/>
    </xf>
    <xf numFmtId="0" fontId="4" fillId="10" borderId="34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34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20" borderId="37" xfId="0" applyFont="1" applyFill="1" applyBorder="1" applyAlignment="1">
      <alignment horizontal="center" wrapText="1"/>
    </xf>
    <xf numFmtId="0" fontId="4" fillId="20" borderId="33" xfId="0" applyFont="1" applyFill="1" applyBorder="1" applyAlignment="1">
      <alignment horizontal="center" wrapText="1"/>
    </xf>
    <xf numFmtId="0" fontId="4" fillId="20" borderId="26" xfId="0" applyFont="1" applyFill="1" applyBorder="1" applyAlignment="1">
      <alignment horizontal="center"/>
    </xf>
    <xf numFmtId="0" fontId="4" fillId="20" borderId="32" xfId="0" applyFont="1" applyFill="1" applyBorder="1" applyAlignment="1">
      <alignment horizontal="center"/>
    </xf>
    <xf numFmtId="0" fontId="4" fillId="20" borderId="34" xfId="0" applyFont="1" applyFill="1" applyBorder="1" applyAlignment="1">
      <alignment horizontal="center"/>
    </xf>
    <xf numFmtId="0" fontId="4" fillId="20" borderId="63" xfId="0" applyFont="1" applyFill="1" applyBorder="1" applyAlignment="1">
      <alignment horizontal="right"/>
    </xf>
    <xf numFmtId="0" fontId="4" fillId="20" borderId="59" xfId="0" applyFont="1" applyFill="1" applyBorder="1" applyAlignment="1">
      <alignment horizontal="right"/>
    </xf>
    <xf numFmtId="0" fontId="4" fillId="20" borderId="60" xfId="0" applyFont="1" applyFill="1" applyBorder="1" applyAlignment="1">
      <alignment horizontal="right"/>
    </xf>
    <xf numFmtId="0" fontId="4" fillId="20" borderId="64" xfId="0" applyFont="1" applyFill="1" applyBorder="1" applyAlignment="1">
      <alignment horizontal="right"/>
    </xf>
    <xf numFmtId="0" fontId="4" fillId="20" borderId="14" xfId="0" applyFont="1" applyFill="1" applyBorder="1" applyAlignment="1">
      <alignment horizontal="center"/>
    </xf>
    <xf numFmtId="0" fontId="4" fillId="20" borderId="37" xfId="0" applyFont="1" applyFill="1" applyBorder="1" applyAlignment="1">
      <alignment horizontal="center"/>
    </xf>
    <xf numFmtId="0" fontId="4" fillId="20" borderId="12" xfId="0" applyFont="1" applyFill="1" applyBorder="1" applyAlignment="1">
      <alignment horizontal="center"/>
    </xf>
    <xf numFmtId="0" fontId="4" fillId="20" borderId="38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/>
    </xf>
    <xf numFmtId="0" fontId="4" fillId="20" borderId="33" xfId="0" applyFont="1" applyFill="1" applyBorder="1" applyAlignment="1">
      <alignment horizontal="center"/>
    </xf>
    <xf numFmtId="0" fontId="0" fillId="20" borderId="14" xfId="0" applyFont="1" applyFill="1" applyBorder="1" applyAlignment="1">
      <alignment horizontal="center"/>
    </xf>
    <xf numFmtId="0" fontId="4" fillId="20" borderId="36" xfId="0" applyFont="1" applyFill="1" applyBorder="1" applyAlignment="1">
      <alignment horizontal="center"/>
    </xf>
    <xf numFmtId="0" fontId="4" fillId="20" borderId="38" xfId="0" applyFont="1" applyFill="1" applyBorder="1"/>
    <xf numFmtId="0" fontId="4" fillId="20" borderId="14" xfId="0" applyFont="1" applyFill="1" applyBorder="1" applyAlignment="1">
      <alignment horizontal="right"/>
    </xf>
    <xf numFmtId="0" fontId="0" fillId="20" borderId="40" xfId="0" applyFont="1" applyFill="1" applyBorder="1" applyAlignment="1">
      <alignment horizontal="center"/>
    </xf>
    <xf numFmtId="0" fontId="0" fillId="20" borderId="17" xfId="0" applyFont="1" applyFill="1" applyBorder="1" applyAlignment="1">
      <alignment horizontal="center"/>
    </xf>
    <xf numFmtId="0" fontId="0" fillId="20" borderId="12" xfId="0" applyFont="1" applyFill="1" applyBorder="1" applyAlignment="1">
      <alignment horizontal="center"/>
    </xf>
    <xf numFmtId="0" fontId="0" fillId="20" borderId="38" xfId="0" applyFont="1" applyFill="1" applyBorder="1" applyAlignment="1">
      <alignment horizontal="center"/>
    </xf>
    <xf numFmtId="0" fontId="0" fillId="20" borderId="33" xfId="0" applyFont="1" applyFill="1" applyBorder="1" applyAlignment="1">
      <alignment horizontal="center"/>
    </xf>
    <xf numFmtId="0" fontId="4" fillId="20" borderId="0" xfId="0" applyFont="1" applyFill="1"/>
    <xf numFmtId="0" fontId="4" fillId="20" borderId="0" xfId="0" applyFont="1" applyFill="1" applyAlignment="1">
      <alignment horizontal="center"/>
    </xf>
    <xf numFmtId="0" fontId="0" fillId="20" borderId="0" xfId="0" applyFont="1" applyFill="1"/>
    <xf numFmtId="0" fontId="4" fillId="18" borderId="43" xfId="0" applyFont="1" applyFill="1" applyBorder="1" applyAlignment="1">
      <alignment horizontal="center" wrapText="1"/>
    </xf>
    <xf numFmtId="0" fontId="4" fillId="18" borderId="44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4" fillId="18" borderId="35" xfId="0" applyFont="1" applyFill="1" applyBorder="1" applyAlignment="1">
      <alignment horizontal="center"/>
    </xf>
    <xf numFmtId="0" fontId="4" fillId="18" borderId="13" xfId="0" applyFont="1" applyFill="1" applyBorder="1" applyAlignment="1">
      <alignment horizontal="center"/>
    </xf>
    <xf numFmtId="0" fontId="4" fillId="17" borderId="43" xfId="0" applyFont="1" applyFill="1" applyBorder="1" applyAlignment="1">
      <alignment horizontal="center" wrapText="1"/>
    </xf>
    <xf numFmtId="0" fontId="4" fillId="17" borderId="44" xfId="0" applyFont="1" applyFill="1" applyBorder="1" applyAlignment="1">
      <alignment horizontal="center" wrapText="1"/>
    </xf>
    <xf numFmtId="0" fontId="4" fillId="17" borderId="0" xfId="0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/>
    </xf>
    <xf numFmtId="0" fontId="4" fillId="17" borderId="35" xfId="0" applyFont="1" applyFill="1" applyBorder="1" applyAlignment="1">
      <alignment horizontal="center"/>
    </xf>
    <xf numFmtId="0" fontId="4" fillId="17" borderId="13" xfId="0" applyFont="1" applyFill="1" applyBorder="1" applyAlignment="1">
      <alignment horizontal="center"/>
    </xf>
    <xf numFmtId="0" fontId="4" fillId="17" borderId="29" xfId="0" applyFont="1" applyFill="1" applyBorder="1" applyAlignment="1">
      <alignment horizontal="right"/>
    </xf>
    <xf numFmtId="0" fontId="4" fillId="17" borderId="2" xfId="0" applyFont="1" applyFill="1" applyBorder="1" applyAlignment="1">
      <alignment horizontal="right"/>
    </xf>
    <xf numFmtId="0" fontId="4" fillId="17" borderId="27" xfId="0" applyFont="1" applyFill="1" applyBorder="1"/>
    <xf numFmtId="1" fontId="0" fillId="17" borderId="27" xfId="0" applyNumberFormat="1" applyFont="1" applyFill="1" applyBorder="1" applyAlignment="1">
      <alignment horizontal="center"/>
    </xf>
    <xf numFmtId="0" fontId="0" fillId="17" borderId="27" xfId="0" applyFont="1" applyFill="1" applyBorder="1" applyAlignment="1">
      <alignment horizontal="center"/>
    </xf>
    <xf numFmtId="0" fontId="0" fillId="17" borderId="13" xfId="0" applyFont="1" applyFill="1" applyBorder="1"/>
    <xf numFmtId="0" fontId="0" fillId="17" borderId="69" xfId="0" applyFont="1" applyFill="1" applyBorder="1" applyAlignment="1">
      <alignment horizontal="center"/>
    </xf>
    <xf numFmtId="165" fontId="4" fillId="17" borderId="27" xfId="0" applyNumberFormat="1" applyFont="1" applyFill="1" applyBorder="1" applyAlignment="1">
      <alignment horizontal="center"/>
    </xf>
    <xf numFmtId="0" fontId="0" fillId="17" borderId="11" xfId="0" applyFont="1" applyFill="1" applyBorder="1" applyAlignment="1">
      <alignment horizontal="center" wrapText="1"/>
    </xf>
    <xf numFmtId="0" fontId="0" fillId="17" borderId="2" xfId="0" applyFont="1" applyFill="1" applyBorder="1" applyAlignment="1">
      <alignment horizontal="center"/>
    </xf>
    <xf numFmtId="0" fontId="4" fillId="17" borderId="29" xfId="0" applyFont="1" applyFill="1" applyBorder="1" applyAlignment="1">
      <alignment horizontal="center"/>
    </xf>
    <xf numFmtId="0" fontId="0" fillId="17" borderId="56" xfId="0" applyFont="1" applyFill="1" applyBorder="1" applyAlignment="1">
      <alignment horizontal="center"/>
    </xf>
    <xf numFmtId="0" fontId="0" fillId="17" borderId="29" xfId="0" applyFont="1" applyFill="1" applyBorder="1" applyAlignment="1">
      <alignment horizontal="center"/>
    </xf>
    <xf numFmtId="0" fontId="0" fillId="17" borderId="22" xfId="0" applyFont="1" applyFill="1" applyBorder="1" applyAlignment="1">
      <alignment horizontal="center"/>
    </xf>
    <xf numFmtId="1" fontId="0" fillId="17" borderId="2" xfId="0" applyNumberFormat="1" applyFont="1" applyFill="1" applyBorder="1" applyAlignment="1">
      <alignment horizontal="center"/>
    </xf>
    <xf numFmtId="1" fontId="0" fillId="17" borderId="22" xfId="0" applyNumberFormat="1" applyFont="1" applyFill="1" applyBorder="1" applyAlignment="1">
      <alignment horizontal="center"/>
    </xf>
    <xf numFmtId="2" fontId="0" fillId="17" borderId="2" xfId="0" applyNumberFormat="1" applyFont="1" applyFill="1" applyBorder="1" applyAlignment="1">
      <alignment horizontal="center"/>
    </xf>
    <xf numFmtId="0" fontId="4" fillId="17" borderId="22" xfId="0" applyFont="1" applyFill="1" applyBorder="1" applyAlignment="1">
      <alignment horizontal="center"/>
    </xf>
    <xf numFmtId="0" fontId="0" fillId="17" borderId="22" xfId="0" applyFont="1" applyFill="1" applyBorder="1"/>
    <xf numFmtId="0" fontId="0" fillId="17" borderId="2" xfId="0" applyFont="1" applyFill="1" applyBorder="1"/>
    <xf numFmtId="0" fontId="4" fillId="17" borderId="2" xfId="0" applyFont="1" applyFill="1" applyBorder="1"/>
    <xf numFmtId="0" fontId="4" fillId="17" borderId="2" xfId="0" applyFont="1" applyFill="1" applyBorder="1" applyAlignment="1">
      <alignment horizontal="center"/>
    </xf>
    <xf numFmtId="0" fontId="0" fillId="17" borderId="20" xfId="0" applyFont="1" applyFill="1" applyBorder="1" applyAlignment="1">
      <alignment horizontal="center"/>
    </xf>
    <xf numFmtId="0" fontId="0" fillId="17" borderId="19" xfId="0" applyFont="1" applyFill="1" applyBorder="1" applyAlignment="1">
      <alignment horizontal="center"/>
    </xf>
    <xf numFmtId="0" fontId="4" fillId="17" borderId="30" xfId="0" applyFont="1" applyFill="1" applyBorder="1" applyAlignment="1">
      <alignment horizontal="center"/>
    </xf>
    <xf numFmtId="0" fontId="4" fillId="17" borderId="56" xfId="0" applyFont="1" applyFill="1" applyBorder="1" applyAlignment="1">
      <alignment horizontal="center"/>
    </xf>
    <xf numFmtId="0" fontId="4" fillId="17" borderId="9" xfId="0" applyFont="1" applyFill="1" applyBorder="1"/>
    <xf numFmtId="0" fontId="4" fillId="17" borderId="31" xfId="0" applyFont="1" applyFill="1" applyBorder="1" applyAlignment="1">
      <alignment horizontal="center"/>
    </xf>
    <xf numFmtId="0" fontId="4" fillId="17" borderId="69" xfId="0" applyFont="1" applyFill="1" applyBorder="1" applyAlignment="1">
      <alignment horizontal="center"/>
    </xf>
    <xf numFmtId="0" fontId="0" fillId="17" borderId="25" xfId="0" applyFont="1" applyFill="1" applyBorder="1"/>
    <xf numFmtId="0" fontId="0" fillId="17" borderId="24" xfId="0" applyFont="1" applyFill="1" applyBorder="1"/>
    <xf numFmtId="0" fontId="19" fillId="17" borderId="2" xfId="0" applyFont="1" applyFill="1" applyBorder="1" applyAlignment="1">
      <alignment horizontal="center"/>
    </xf>
    <xf numFmtId="0" fontId="4" fillId="17" borderId="37" xfId="0" applyFont="1" applyFill="1" applyBorder="1" applyAlignment="1">
      <alignment horizontal="center"/>
    </xf>
    <xf numFmtId="0" fontId="4" fillId="17" borderId="61" xfId="0" applyFont="1" applyFill="1" applyBorder="1" applyAlignment="1">
      <alignment horizontal="center"/>
    </xf>
    <xf numFmtId="0" fontId="4" fillId="17" borderId="43" xfId="0" applyFont="1" applyFill="1" applyBorder="1" applyAlignment="1">
      <alignment horizontal="center"/>
    </xf>
    <xf numFmtId="0" fontId="4" fillId="17" borderId="50" xfId="0" applyFont="1" applyFill="1" applyBorder="1" applyAlignment="1">
      <alignment horizontal="center" wrapText="1"/>
    </xf>
    <xf numFmtId="0" fontId="4" fillId="17" borderId="41" xfId="0" applyFont="1" applyFill="1" applyBorder="1" applyAlignment="1">
      <alignment horizontal="center"/>
    </xf>
    <xf numFmtId="0" fontId="4" fillId="17" borderId="39" xfId="0" applyFont="1" applyFill="1" applyBorder="1" applyAlignment="1">
      <alignment horizontal="center"/>
    </xf>
    <xf numFmtId="0" fontId="4" fillId="17" borderId="33" xfId="0" applyFont="1" applyFill="1" applyBorder="1" applyAlignment="1">
      <alignment horizontal="center"/>
    </xf>
    <xf numFmtId="0" fontId="4" fillId="17" borderId="62" xfId="0" applyFont="1" applyFill="1" applyBorder="1" applyAlignment="1">
      <alignment horizontal="center"/>
    </xf>
    <xf numFmtId="0" fontId="0" fillId="17" borderId="13" xfId="0" applyFont="1" applyFill="1" applyBorder="1" applyAlignment="1">
      <alignment horizontal="center"/>
    </xf>
    <xf numFmtId="0" fontId="4" fillId="17" borderId="51" xfId="0" applyFont="1" applyFill="1" applyBorder="1" applyAlignment="1">
      <alignment horizontal="center"/>
    </xf>
    <xf numFmtId="0" fontId="4" fillId="17" borderId="49" xfId="0" applyFont="1" applyFill="1" applyBorder="1" applyAlignment="1">
      <alignment horizontal="center"/>
    </xf>
    <xf numFmtId="0" fontId="4" fillId="17" borderId="36" xfId="0" applyFont="1" applyFill="1" applyBorder="1" applyAlignment="1">
      <alignment horizontal="center"/>
    </xf>
    <xf numFmtId="0" fontId="4" fillId="17" borderId="40" xfId="0" applyFont="1" applyFill="1" applyBorder="1" applyAlignment="1">
      <alignment horizontal="center"/>
    </xf>
    <xf numFmtId="0" fontId="4" fillId="17" borderId="17" xfId="0" applyFont="1" applyFill="1" applyBorder="1" applyAlignment="1">
      <alignment horizontal="center"/>
    </xf>
    <xf numFmtId="0" fontId="4" fillId="17" borderId="12" xfId="0" applyFont="1" applyFill="1" applyBorder="1" applyAlignment="1">
      <alignment horizontal="center"/>
    </xf>
    <xf numFmtId="0" fontId="0" fillId="17" borderId="63" xfId="0" applyFont="1" applyFill="1" applyBorder="1" applyAlignment="1">
      <alignment horizontal="center"/>
    </xf>
    <xf numFmtId="0" fontId="4" fillId="17" borderId="7" xfId="0" applyFont="1" applyFill="1" applyBorder="1" applyAlignment="1">
      <alignment horizontal="center"/>
    </xf>
    <xf numFmtId="0" fontId="4" fillId="17" borderId="26" xfId="0" applyFont="1" applyFill="1" applyBorder="1" applyAlignment="1">
      <alignment horizontal="center"/>
    </xf>
    <xf numFmtId="0" fontId="4" fillId="17" borderId="34" xfId="0" applyFont="1" applyFill="1" applyBorder="1" applyAlignment="1">
      <alignment horizontal="center"/>
    </xf>
    <xf numFmtId="0" fontId="3" fillId="17" borderId="0" xfId="0" applyFont="1" applyFill="1" applyAlignment="1">
      <alignment horizontal="left"/>
    </xf>
    <xf numFmtId="0" fontId="0" fillId="17" borderId="0" xfId="0" applyFont="1" applyFill="1"/>
    <xf numFmtId="0" fontId="4" fillId="17" borderId="0" xfId="0" applyFont="1" applyFill="1" applyAlignment="1">
      <alignment horizontal="center"/>
    </xf>
    <xf numFmtId="167" fontId="4" fillId="17" borderId="0" xfId="1" applyNumberFormat="1" applyFont="1" applyFill="1" applyBorder="1"/>
    <xf numFmtId="0" fontId="4" fillId="17" borderId="0" xfId="0" applyFont="1" applyFill="1" applyAlignment="1">
      <alignment horizontal="left"/>
    </xf>
    <xf numFmtId="0" fontId="4" fillId="17" borderId="0" xfId="0" applyFont="1" applyFill="1"/>
    <xf numFmtId="0" fontId="4" fillId="18" borderId="29" xfId="0" applyFont="1" applyFill="1" applyBorder="1" applyAlignment="1">
      <alignment horizontal="right"/>
    </xf>
    <xf numFmtId="0" fontId="4" fillId="18" borderId="2" xfId="0" applyFont="1" applyFill="1" applyBorder="1" applyAlignment="1">
      <alignment horizontal="right"/>
    </xf>
    <xf numFmtId="0" fontId="4" fillId="18" borderId="27" xfId="0" applyFont="1" applyFill="1" applyBorder="1"/>
    <xf numFmtId="0" fontId="0" fillId="18" borderId="2" xfId="0" applyFont="1" applyFill="1" applyBorder="1" applyAlignment="1">
      <alignment horizontal="center"/>
    </xf>
    <xf numFmtId="0" fontId="0" fillId="18" borderId="22" xfId="0" applyFont="1" applyFill="1" applyBorder="1" applyAlignment="1">
      <alignment horizontal="center"/>
    </xf>
    <xf numFmtId="1" fontId="0" fillId="18" borderId="2" xfId="0" applyNumberFormat="1" applyFont="1" applyFill="1" applyBorder="1" applyAlignment="1">
      <alignment horizontal="center"/>
    </xf>
    <xf numFmtId="1" fontId="0" fillId="18" borderId="22" xfId="0" applyNumberFormat="1" applyFont="1" applyFill="1" applyBorder="1" applyAlignment="1">
      <alignment horizontal="center"/>
    </xf>
    <xf numFmtId="2" fontId="0" fillId="18" borderId="2" xfId="0" applyNumberFormat="1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/>
    </xf>
    <xf numFmtId="0" fontId="0" fillId="18" borderId="22" xfId="0" applyFont="1" applyFill="1" applyBorder="1"/>
    <xf numFmtId="0" fontId="0" fillId="18" borderId="2" xfId="0" applyFont="1" applyFill="1" applyBorder="1"/>
    <xf numFmtId="0" fontId="4" fillId="18" borderId="2" xfId="0" applyFont="1" applyFill="1" applyBorder="1"/>
    <xf numFmtId="0" fontId="4" fillId="18" borderId="2" xfId="0" applyFont="1" applyFill="1" applyBorder="1" applyAlignment="1">
      <alignment horizontal="center"/>
    </xf>
    <xf numFmtId="0" fontId="0" fillId="18" borderId="20" xfId="0" applyFont="1" applyFill="1" applyBorder="1" applyAlignment="1">
      <alignment horizontal="center"/>
    </xf>
    <xf numFmtId="0" fontId="0" fillId="18" borderId="19" xfId="0" applyFont="1" applyFill="1" applyBorder="1" applyAlignment="1">
      <alignment horizontal="center"/>
    </xf>
    <xf numFmtId="0" fontId="4" fillId="18" borderId="30" xfId="0" applyFont="1" applyFill="1" applyBorder="1" applyAlignment="1">
      <alignment horizontal="center"/>
    </xf>
    <xf numFmtId="0" fontId="4" fillId="18" borderId="56" xfId="0" applyFont="1" applyFill="1" applyBorder="1" applyAlignment="1">
      <alignment horizontal="center"/>
    </xf>
    <xf numFmtId="0" fontId="4" fillId="18" borderId="9" xfId="0" applyFont="1" applyFill="1" applyBorder="1"/>
    <xf numFmtId="0" fontId="4" fillId="18" borderId="69" xfId="0" applyFont="1" applyFill="1" applyBorder="1" applyAlignment="1">
      <alignment horizontal="center"/>
    </xf>
    <xf numFmtId="0" fontId="0" fillId="18" borderId="25" xfId="0" applyFont="1" applyFill="1" applyBorder="1"/>
    <xf numFmtId="0" fontId="0" fillId="18" borderId="24" xfId="0" applyFont="1" applyFill="1" applyBorder="1"/>
    <xf numFmtId="0" fontId="0" fillId="18" borderId="13" xfId="0" applyFont="1" applyFill="1" applyBorder="1"/>
    <xf numFmtId="0" fontId="0" fillId="18" borderId="69" xfId="0" applyFont="1" applyFill="1" applyBorder="1" applyAlignment="1">
      <alignment horizontal="center"/>
    </xf>
    <xf numFmtId="0" fontId="0" fillId="18" borderId="27" xfId="0" applyFont="1" applyFill="1" applyBorder="1" applyAlignment="1">
      <alignment horizontal="center"/>
    </xf>
    <xf numFmtId="1" fontId="0" fillId="18" borderId="27" xfId="0" applyNumberFormat="1" applyFont="1" applyFill="1" applyBorder="1" applyAlignment="1">
      <alignment horizontal="center"/>
    </xf>
    <xf numFmtId="0" fontId="4" fillId="18" borderId="27" xfId="0" applyFont="1" applyFill="1" applyBorder="1" applyAlignment="1">
      <alignment horizontal="center"/>
    </xf>
    <xf numFmtId="0" fontId="4" fillId="18" borderId="29" xfId="0" applyFont="1" applyFill="1" applyBorder="1" applyAlignment="1">
      <alignment horizontal="center"/>
    </xf>
    <xf numFmtId="0" fontId="0" fillId="18" borderId="56" xfId="0" applyFont="1" applyFill="1" applyBorder="1" applyAlignment="1">
      <alignment horizontal="center"/>
    </xf>
    <xf numFmtId="0" fontId="0" fillId="18" borderId="29" xfId="0" applyFont="1" applyFill="1" applyBorder="1" applyAlignment="1">
      <alignment horizontal="center"/>
    </xf>
    <xf numFmtId="0" fontId="19" fillId="18" borderId="2" xfId="0" applyFont="1" applyFill="1" applyBorder="1" applyAlignment="1">
      <alignment horizontal="center"/>
    </xf>
    <xf numFmtId="165" fontId="4" fillId="18" borderId="27" xfId="0" applyNumberFormat="1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 wrapText="1"/>
    </xf>
    <xf numFmtId="0" fontId="4" fillId="18" borderId="37" xfId="0" applyFont="1" applyFill="1" applyBorder="1" applyAlignment="1">
      <alignment horizontal="center"/>
    </xf>
    <xf numFmtId="0" fontId="4" fillId="18" borderId="61" xfId="0" applyFont="1" applyFill="1" applyBorder="1" applyAlignment="1">
      <alignment horizontal="center"/>
    </xf>
    <xf numFmtId="0" fontId="4" fillId="18" borderId="43" xfId="0" applyFont="1" applyFill="1" applyBorder="1" applyAlignment="1">
      <alignment horizontal="center"/>
    </xf>
    <xf numFmtId="0" fontId="4" fillId="18" borderId="50" xfId="0" applyFont="1" applyFill="1" applyBorder="1" applyAlignment="1">
      <alignment horizontal="center" wrapText="1"/>
    </xf>
    <xf numFmtId="0" fontId="4" fillId="18" borderId="41" xfId="0" applyFont="1" applyFill="1" applyBorder="1" applyAlignment="1">
      <alignment horizontal="center"/>
    </xf>
    <xf numFmtId="0" fontId="4" fillId="18" borderId="39" xfId="0" applyFont="1" applyFill="1" applyBorder="1" applyAlignment="1">
      <alignment horizontal="center"/>
    </xf>
    <xf numFmtId="0" fontId="4" fillId="18" borderId="33" xfId="0" applyFont="1" applyFill="1" applyBorder="1" applyAlignment="1">
      <alignment horizontal="center"/>
    </xf>
    <xf numFmtId="0" fontId="4" fillId="18" borderId="62" xfId="0" applyFont="1" applyFill="1" applyBorder="1" applyAlignment="1">
      <alignment horizontal="center"/>
    </xf>
    <xf numFmtId="0" fontId="0" fillId="18" borderId="13" xfId="0" applyFont="1" applyFill="1" applyBorder="1" applyAlignment="1">
      <alignment horizontal="center"/>
    </xf>
    <xf numFmtId="0" fontId="4" fillId="18" borderId="51" xfId="0" applyFont="1" applyFill="1" applyBorder="1" applyAlignment="1">
      <alignment horizontal="center"/>
    </xf>
    <xf numFmtId="0" fontId="4" fillId="18" borderId="49" xfId="0" applyFont="1" applyFill="1" applyBorder="1" applyAlignment="1">
      <alignment horizontal="center"/>
    </xf>
    <xf numFmtId="0" fontId="4" fillId="18" borderId="36" xfId="0" applyFont="1" applyFill="1" applyBorder="1" applyAlignment="1">
      <alignment horizontal="center"/>
    </xf>
    <xf numFmtId="0" fontId="0" fillId="18" borderId="63" xfId="0" applyFont="1" applyFill="1" applyBorder="1" applyAlignment="1">
      <alignment horizontal="center"/>
    </xf>
    <xf numFmtId="0" fontId="4" fillId="18" borderId="40" xfId="0" applyFont="1" applyFill="1" applyBorder="1" applyAlignment="1">
      <alignment horizontal="center"/>
    </xf>
    <xf numFmtId="0" fontId="4" fillId="18" borderId="17" xfId="0" applyFont="1" applyFill="1" applyBorder="1" applyAlignment="1">
      <alignment horizontal="center"/>
    </xf>
    <xf numFmtId="0" fontId="4" fillId="18" borderId="12" xfId="0" applyFont="1" applyFill="1" applyBorder="1" applyAlignment="1">
      <alignment horizontal="center"/>
    </xf>
    <xf numFmtId="0" fontId="4" fillId="18" borderId="26" xfId="0" applyFont="1" applyFill="1" applyBorder="1" applyAlignment="1">
      <alignment horizontal="center"/>
    </xf>
    <xf numFmtId="0" fontId="4" fillId="18" borderId="34" xfId="0" applyFont="1" applyFill="1" applyBorder="1" applyAlignment="1">
      <alignment horizontal="center"/>
    </xf>
    <xf numFmtId="0" fontId="4" fillId="18" borderId="7" xfId="0" applyFont="1" applyFill="1" applyBorder="1" applyAlignment="1">
      <alignment horizontal="center"/>
    </xf>
    <xf numFmtId="0" fontId="3" fillId="18" borderId="0" xfId="0" applyFont="1" applyFill="1" applyAlignment="1">
      <alignment horizontal="left"/>
    </xf>
    <xf numFmtId="0" fontId="0" fillId="18" borderId="0" xfId="0" applyFont="1" applyFill="1"/>
    <xf numFmtId="0" fontId="4" fillId="18" borderId="0" xfId="0" applyFont="1" applyFill="1" applyAlignment="1">
      <alignment horizontal="center"/>
    </xf>
    <xf numFmtId="167" fontId="4" fillId="18" borderId="0" xfId="1" applyNumberFormat="1" applyFont="1" applyFill="1" applyBorder="1"/>
    <xf numFmtId="0" fontId="4" fillId="18" borderId="0" xfId="0" applyFont="1" applyFill="1"/>
    <xf numFmtId="0" fontId="20" fillId="12" borderId="2" xfId="0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left"/>
    </xf>
    <xf numFmtId="0" fontId="0" fillId="12" borderId="18" xfId="0" applyFont="1" applyFill="1" applyBorder="1"/>
    <xf numFmtId="0" fontId="4" fillId="12" borderId="2" xfId="0" applyFont="1" applyFill="1" applyBorder="1" applyAlignment="1">
      <alignment horizontal="center"/>
    </xf>
    <xf numFmtId="0" fontId="4" fillId="12" borderId="22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24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25" xfId="0" applyFont="1" applyFill="1" applyBorder="1" applyAlignment="1">
      <alignment horizontal="center"/>
    </xf>
    <xf numFmtId="1" fontId="4" fillId="12" borderId="3" xfId="0" applyNumberFormat="1" applyFont="1" applyFill="1" applyBorder="1" applyAlignment="1">
      <alignment horizontal="center"/>
    </xf>
    <xf numFmtId="1" fontId="4" fillId="12" borderId="3" xfId="0" applyNumberFormat="1" applyFont="1" applyFill="1" applyBorder="1" applyAlignment="1">
      <alignment horizontal="center" wrapText="1"/>
    </xf>
    <xf numFmtId="165" fontId="4" fillId="12" borderId="22" xfId="0" applyNumberFormat="1" applyFont="1" applyFill="1" applyBorder="1" applyAlignment="1">
      <alignment horizontal="center" wrapText="1"/>
    </xf>
    <xf numFmtId="1" fontId="4" fillId="12" borderId="1" xfId="0" applyNumberFormat="1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0" fontId="20" fillId="20" borderId="2" xfId="0" applyFont="1" applyFill="1" applyBorder="1" applyAlignment="1">
      <alignment horizontal="center"/>
    </xf>
    <xf numFmtId="165" fontId="4" fillId="20" borderId="2" xfId="0" applyNumberFormat="1" applyFont="1" applyFill="1" applyBorder="1" applyAlignment="1">
      <alignment horizontal="left"/>
    </xf>
    <xf numFmtId="0" fontId="0" fillId="20" borderId="18" xfId="0" applyFont="1" applyFill="1" applyBorder="1"/>
    <xf numFmtId="0" fontId="4" fillId="20" borderId="2" xfId="0" applyFont="1" applyFill="1" applyBorder="1" applyAlignment="1">
      <alignment horizontal="center"/>
    </xf>
    <xf numFmtId="0" fontId="4" fillId="20" borderId="22" xfId="0" applyFont="1" applyFill="1" applyBorder="1" applyAlignment="1">
      <alignment horizontal="center"/>
    </xf>
    <xf numFmtId="0" fontId="4" fillId="20" borderId="3" xfId="0" applyFont="1" applyFill="1" applyBorder="1" applyAlignment="1">
      <alignment horizontal="center"/>
    </xf>
    <xf numFmtId="0" fontId="4" fillId="20" borderId="24" xfId="0" applyFont="1" applyFill="1" applyBorder="1" applyAlignment="1">
      <alignment horizontal="center"/>
    </xf>
    <xf numFmtId="0" fontId="4" fillId="20" borderId="2" xfId="0" applyFont="1" applyFill="1" applyBorder="1" applyAlignment="1">
      <alignment horizontal="center" wrapText="1"/>
    </xf>
    <xf numFmtId="0" fontId="4" fillId="20" borderId="3" xfId="0" applyFont="1" applyFill="1" applyBorder="1" applyAlignment="1">
      <alignment horizontal="center" wrapText="1"/>
    </xf>
    <xf numFmtId="1" fontId="4" fillId="20" borderId="25" xfId="0" applyNumberFormat="1" applyFont="1" applyFill="1" applyBorder="1" applyAlignment="1">
      <alignment horizontal="center"/>
    </xf>
    <xf numFmtId="1" fontId="4" fillId="20" borderId="3" xfId="0" applyNumberFormat="1" applyFont="1" applyFill="1" applyBorder="1" applyAlignment="1">
      <alignment horizontal="center"/>
    </xf>
    <xf numFmtId="1" fontId="4" fillId="20" borderId="3" xfId="0" applyNumberFormat="1" applyFont="1" applyFill="1" applyBorder="1" applyAlignment="1">
      <alignment horizontal="center" wrapText="1"/>
    </xf>
    <xf numFmtId="165" fontId="4" fillId="20" borderId="22" xfId="0" applyNumberFormat="1" applyFont="1" applyFill="1" applyBorder="1" applyAlignment="1">
      <alignment horizontal="center" wrapText="1"/>
    </xf>
    <xf numFmtId="1" fontId="4" fillId="20" borderId="1" xfId="0" applyNumberFormat="1" applyFont="1" applyFill="1" applyBorder="1" applyAlignment="1">
      <alignment horizontal="center"/>
    </xf>
    <xf numFmtId="0" fontId="20" fillId="17" borderId="2" xfId="0" applyFont="1" applyFill="1" applyBorder="1" applyAlignment="1">
      <alignment horizontal="center"/>
    </xf>
    <xf numFmtId="165" fontId="0" fillId="17" borderId="2" xfId="0" applyNumberFormat="1" applyFont="1" applyFill="1" applyBorder="1" applyAlignment="1">
      <alignment horizontal="center"/>
    </xf>
    <xf numFmtId="0" fontId="4" fillId="19" borderId="37" xfId="0" applyFont="1" applyFill="1" applyBorder="1" applyAlignment="1">
      <alignment horizontal="center" wrapText="1"/>
    </xf>
    <xf numFmtId="0" fontId="4" fillId="19" borderId="33" xfId="0" applyFont="1" applyFill="1" applyBorder="1" applyAlignment="1">
      <alignment horizontal="center" wrapText="1"/>
    </xf>
    <xf numFmtId="0" fontId="4" fillId="19" borderId="26" xfId="0" applyFont="1" applyFill="1" applyBorder="1" applyAlignment="1">
      <alignment horizontal="center"/>
    </xf>
    <xf numFmtId="0" fontId="4" fillId="19" borderId="32" xfId="0" applyFont="1" applyFill="1" applyBorder="1" applyAlignment="1">
      <alignment horizontal="center"/>
    </xf>
    <xf numFmtId="0" fontId="4" fillId="19" borderId="34" xfId="0" applyFont="1" applyFill="1" applyBorder="1" applyAlignment="1">
      <alignment horizontal="center"/>
    </xf>
    <xf numFmtId="0" fontId="4" fillId="19" borderId="63" xfId="0" applyFont="1" applyFill="1" applyBorder="1" applyAlignment="1">
      <alignment horizontal="right"/>
    </xf>
    <xf numFmtId="0" fontId="4" fillId="19" borderId="59" xfId="0" applyFont="1" applyFill="1" applyBorder="1" applyAlignment="1">
      <alignment horizontal="right"/>
    </xf>
    <xf numFmtId="0" fontId="4" fillId="19" borderId="60" xfId="0" applyFont="1" applyFill="1" applyBorder="1" applyAlignment="1">
      <alignment horizontal="right"/>
    </xf>
    <xf numFmtId="0" fontId="4" fillId="19" borderId="64" xfId="0" applyFont="1" applyFill="1" applyBorder="1" applyAlignment="1">
      <alignment horizontal="right"/>
    </xf>
    <xf numFmtId="0" fontId="4" fillId="19" borderId="14" xfId="0" applyFont="1" applyFill="1" applyBorder="1" applyAlignment="1">
      <alignment horizontal="center"/>
    </xf>
    <xf numFmtId="0" fontId="4" fillId="19" borderId="37" xfId="0" applyFont="1" applyFill="1" applyBorder="1" applyAlignment="1">
      <alignment horizontal="center"/>
    </xf>
    <xf numFmtId="0" fontId="4" fillId="19" borderId="12" xfId="0" applyFont="1" applyFill="1" applyBorder="1" applyAlignment="1">
      <alignment horizontal="center"/>
    </xf>
    <xf numFmtId="0" fontId="4" fillId="19" borderId="38" xfId="0" applyFont="1" applyFill="1" applyBorder="1" applyAlignment="1">
      <alignment horizontal="center"/>
    </xf>
    <xf numFmtId="0" fontId="4" fillId="19" borderId="39" xfId="0" applyFont="1" applyFill="1" applyBorder="1" applyAlignment="1">
      <alignment horizontal="center"/>
    </xf>
    <xf numFmtId="0" fontId="4" fillId="19" borderId="33" xfId="0" applyFont="1" applyFill="1" applyBorder="1" applyAlignment="1">
      <alignment horizontal="center"/>
    </xf>
    <xf numFmtId="0" fontId="0" fillId="19" borderId="14" xfId="0" applyFont="1" applyFill="1" applyBorder="1" applyAlignment="1">
      <alignment horizontal="center"/>
    </xf>
    <xf numFmtId="0" fontId="4" fillId="19" borderId="36" xfId="0" applyFont="1" applyFill="1" applyBorder="1" applyAlignment="1">
      <alignment horizontal="center"/>
    </xf>
    <xf numFmtId="0" fontId="4" fillId="19" borderId="38" xfId="0" applyFont="1" applyFill="1" applyBorder="1"/>
    <xf numFmtId="0" fontId="4" fillId="19" borderId="14" xfId="0" applyFont="1" applyFill="1" applyBorder="1" applyAlignment="1">
      <alignment horizontal="right"/>
    </xf>
    <xf numFmtId="0" fontId="0" fillId="19" borderId="40" xfId="0" applyFont="1" applyFill="1" applyBorder="1" applyAlignment="1">
      <alignment horizontal="center"/>
    </xf>
    <xf numFmtId="0" fontId="0" fillId="19" borderId="17" xfId="0" applyFont="1" applyFill="1" applyBorder="1" applyAlignment="1">
      <alignment horizontal="center"/>
    </xf>
    <xf numFmtId="0" fontId="0" fillId="19" borderId="12" xfId="0" applyFont="1" applyFill="1" applyBorder="1" applyAlignment="1">
      <alignment horizontal="center"/>
    </xf>
    <xf numFmtId="0" fontId="0" fillId="19" borderId="38" xfId="0" applyFont="1" applyFill="1" applyBorder="1" applyAlignment="1">
      <alignment horizontal="center"/>
    </xf>
    <xf numFmtId="0" fontId="0" fillId="19" borderId="33" xfId="0" applyFont="1" applyFill="1" applyBorder="1" applyAlignment="1">
      <alignment horizontal="center"/>
    </xf>
    <xf numFmtId="0" fontId="4" fillId="19" borderId="0" xfId="0" applyFont="1" applyFill="1"/>
    <xf numFmtId="0" fontId="4" fillId="19" borderId="0" xfId="0" applyFont="1" applyFill="1" applyAlignment="1">
      <alignment horizontal="center"/>
    </xf>
    <xf numFmtId="0" fontId="0" fillId="19" borderId="0" xfId="0" applyFont="1" applyFill="1"/>
    <xf numFmtId="0" fontId="4" fillId="21" borderId="43" xfId="0" applyFont="1" applyFill="1" applyBorder="1" applyAlignment="1">
      <alignment horizontal="center" wrapText="1"/>
    </xf>
    <xf numFmtId="0" fontId="4" fillId="21" borderId="44" xfId="0" applyFont="1" applyFill="1" applyBorder="1" applyAlignment="1">
      <alignment horizontal="center" wrapText="1"/>
    </xf>
    <xf numFmtId="0" fontId="4" fillId="21" borderId="0" xfId="0" applyFont="1" applyFill="1" applyBorder="1" applyAlignment="1">
      <alignment horizontal="center"/>
    </xf>
    <xf numFmtId="0" fontId="4" fillId="21" borderId="4" xfId="0" applyFont="1" applyFill="1" applyBorder="1" applyAlignment="1">
      <alignment horizontal="center"/>
    </xf>
    <xf numFmtId="0" fontId="4" fillId="21" borderId="35" xfId="0" applyFont="1" applyFill="1" applyBorder="1" applyAlignment="1">
      <alignment horizontal="center"/>
    </xf>
    <xf numFmtId="0" fontId="4" fillId="21" borderId="13" xfId="0" applyFont="1" applyFill="1" applyBorder="1" applyAlignment="1">
      <alignment horizontal="center"/>
    </xf>
    <xf numFmtId="0" fontId="4" fillId="21" borderId="29" xfId="0" applyFont="1" applyFill="1" applyBorder="1" applyAlignment="1">
      <alignment horizontal="right"/>
    </xf>
    <xf numFmtId="0" fontId="4" fillId="21" borderId="2" xfId="0" applyFont="1" applyFill="1" applyBorder="1" applyAlignment="1">
      <alignment horizontal="right"/>
    </xf>
    <xf numFmtId="0" fontId="4" fillId="21" borderId="27" xfId="0" applyFont="1" applyFill="1" applyBorder="1"/>
    <xf numFmtId="0" fontId="0" fillId="21" borderId="2" xfId="0" applyFont="1" applyFill="1" applyBorder="1" applyAlignment="1">
      <alignment horizontal="center"/>
    </xf>
    <xf numFmtId="0" fontId="4" fillId="21" borderId="29" xfId="0" applyFont="1" applyFill="1" applyBorder="1" applyAlignment="1">
      <alignment horizontal="center"/>
    </xf>
    <xf numFmtId="0" fontId="0" fillId="21" borderId="56" xfId="0" applyFont="1" applyFill="1" applyBorder="1" applyAlignment="1">
      <alignment horizontal="center"/>
    </xf>
    <xf numFmtId="0" fontId="0" fillId="21" borderId="29" xfId="0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 wrapText="1"/>
    </xf>
    <xf numFmtId="0" fontId="4" fillId="21" borderId="2" xfId="0" applyFont="1" applyFill="1" applyBorder="1" applyAlignment="1">
      <alignment horizontal="center"/>
    </xf>
    <xf numFmtId="0" fontId="0" fillId="21" borderId="2" xfId="0" applyFont="1" applyFill="1" applyBorder="1"/>
    <xf numFmtId="0" fontId="19" fillId="21" borderId="2" xfId="0" applyFont="1" applyFill="1" applyBorder="1" applyAlignment="1">
      <alignment horizontal="center"/>
    </xf>
    <xf numFmtId="165" fontId="4" fillId="21" borderId="27" xfId="0" applyNumberFormat="1" applyFont="1" applyFill="1" applyBorder="1" applyAlignment="1">
      <alignment horizontal="center"/>
    </xf>
    <xf numFmtId="0" fontId="0" fillId="21" borderId="22" xfId="0" applyFont="1" applyFill="1" applyBorder="1" applyAlignment="1">
      <alignment horizontal="center"/>
    </xf>
    <xf numFmtId="1" fontId="0" fillId="21" borderId="2" xfId="0" applyNumberFormat="1" applyFont="1" applyFill="1" applyBorder="1" applyAlignment="1">
      <alignment horizontal="center"/>
    </xf>
    <xf numFmtId="1" fontId="0" fillId="21" borderId="22" xfId="0" applyNumberFormat="1" applyFont="1" applyFill="1" applyBorder="1" applyAlignment="1">
      <alignment horizontal="center"/>
    </xf>
    <xf numFmtId="2" fontId="0" fillId="21" borderId="2" xfId="0" applyNumberFormat="1" applyFont="1" applyFill="1" applyBorder="1" applyAlignment="1">
      <alignment horizontal="center"/>
    </xf>
    <xf numFmtId="0" fontId="4" fillId="21" borderId="22" xfId="0" applyFont="1" applyFill="1" applyBorder="1" applyAlignment="1">
      <alignment horizontal="center"/>
    </xf>
    <xf numFmtId="0" fontId="0" fillId="21" borderId="22" xfId="0" applyFont="1" applyFill="1" applyBorder="1"/>
    <xf numFmtId="0" fontId="4" fillId="21" borderId="2" xfId="0" applyFont="1" applyFill="1" applyBorder="1"/>
    <xf numFmtId="0" fontId="0" fillId="21" borderId="20" xfId="0" applyFont="1" applyFill="1" applyBorder="1" applyAlignment="1">
      <alignment horizontal="center"/>
    </xf>
    <xf numFmtId="0" fontId="0" fillId="21" borderId="19" xfId="0" applyFont="1" applyFill="1" applyBorder="1" applyAlignment="1">
      <alignment horizontal="center"/>
    </xf>
    <xf numFmtId="0" fontId="4" fillId="21" borderId="30" xfId="0" applyFont="1" applyFill="1" applyBorder="1" applyAlignment="1">
      <alignment horizontal="center"/>
    </xf>
    <xf numFmtId="0" fontId="4" fillId="21" borderId="56" xfId="0" applyFont="1" applyFill="1" applyBorder="1" applyAlignment="1">
      <alignment horizontal="center"/>
    </xf>
    <xf numFmtId="0" fontId="4" fillId="21" borderId="9" xfId="0" applyFont="1" applyFill="1" applyBorder="1"/>
    <xf numFmtId="0" fontId="4" fillId="21" borderId="31" xfId="0" applyFont="1" applyFill="1" applyBorder="1" applyAlignment="1">
      <alignment horizontal="center"/>
    </xf>
    <xf numFmtId="0" fontId="4" fillId="21" borderId="69" xfId="0" applyFont="1" applyFill="1" applyBorder="1" applyAlignment="1">
      <alignment horizontal="center"/>
    </xf>
    <xf numFmtId="0" fontId="0" fillId="21" borderId="25" xfId="0" applyFont="1" applyFill="1" applyBorder="1"/>
    <xf numFmtId="0" fontId="0" fillId="21" borderId="24" xfId="0" applyFont="1" applyFill="1" applyBorder="1"/>
    <xf numFmtId="0" fontId="0" fillId="21" borderId="13" xfId="0" applyFont="1" applyFill="1" applyBorder="1"/>
    <xf numFmtId="0" fontId="0" fillId="21" borderId="69" xfId="0" applyFont="1" applyFill="1" applyBorder="1" applyAlignment="1">
      <alignment horizontal="center"/>
    </xf>
    <xf numFmtId="0" fontId="0" fillId="21" borderId="27" xfId="0" applyFont="1" applyFill="1" applyBorder="1" applyAlignment="1">
      <alignment horizontal="center"/>
    </xf>
    <xf numFmtId="1" fontId="0" fillId="21" borderId="27" xfId="0" applyNumberFormat="1" applyFont="1" applyFill="1" applyBorder="1" applyAlignment="1">
      <alignment horizontal="center"/>
    </xf>
    <xf numFmtId="0" fontId="4" fillId="21" borderId="27" xfId="0" applyFont="1" applyFill="1" applyBorder="1" applyAlignment="1">
      <alignment horizontal="center"/>
    </xf>
    <xf numFmtId="0" fontId="4" fillId="21" borderId="37" xfId="0" applyFont="1" applyFill="1" applyBorder="1" applyAlignment="1">
      <alignment horizontal="center"/>
    </xf>
    <xf numFmtId="0" fontId="4" fillId="21" borderId="61" xfId="0" applyFont="1" applyFill="1" applyBorder="1" applyAlignment="1">
      <alignment horizontal="center"/>
    </xf>
    <xf numFmtId="0" fontId="4" fillId="21" borderId="43" xfId="0" applyFont="1" applyFill="1" applyBorder="1" applyAlignment="1">
      <alignment horizontal="center"/>
    </xf>
    <xf numFmtId="0" fontId="4" fillId="21" borderId="50" xfId="0" applyFont="1" applyFill="1" applyBorder="1" applyAlignment="1">
      <alignment horizontal="center" wrapText="1"/>
    </xf>
    <xf numFmtId="0" fontId="4" fillId="21" borderId="41" xfId="0" applyFont="1" applyFill="1" applyBorder="1" applyAlignment="1">
      <alignment horizontal="center"/>
    </xf>
    <xf numFmtId="0" fontId="4" fillId="21" borderId="39" xfId="0" applyFont="1" applyFill="1" applyBorder="1" applyAlignment="1">
      <alignment horizontal="center"/>
    </xf>
    <xf numFmtId="0" fontId="4" fillId="21" borderId="33" xfId="0" applyFont="1" applyFill="1" applyBorder="1" applyAlignment="1">
      <alignment horizontal="center"/>
    </xf>
    <xf numFmtId="0" fontId="4" fillId="21" borderId="62" xfId="0" applyFont="1" applyFill="1" applyBorder="1" applyAlignment="1">
      <alignment horizontal="center"/>
    </xf>
    <xf numFmtId="0" fontId="0" fillId="21" borderId="13" xfId="0" applyFont="1" applyFill="1" applyBorder="1" applyAlignment="1">
      <alignment horizontal="center"/>
    </xf>
    <xf numFmtId="0" fontId="4" fillId="21" borderId="51" xfId="0" applyFont="1" applyFill="1" applyBorder="1" applyAlignment="1">
      <alignment horizontal="center"/>
    </xf>
    <xf numFmtId="0" fontId="4" fillId="21" borderId="49" xfId="0" applyFont="1" applyFill="1" applyBorder="1" applyAlignment="1">
      <alignment horizontal="center"/>
    </xf>
    <xf numFmtId="0" fontId="4" fillId="21" borderId="36" xfId="0" applyFont="1" applyFill="1" applyBorder="1" applyAlignment="1">
      <alignment horizontal="center"/>
    </xf>
    <xf numFmtId="0" fontId="0" fillId="21" borderId="63" xfId="0" applyFont="1" applyFill="1" applyBorder="1" applyAlignment="1">
      <alignment horizontal="center"/>
    </xf>
    <xf numFmtId="0" fontId="4" fillId="21" borderId="40" xfId="0" applyFont="1" applyFill="1" applyBorder="1" applyAlignment="1">
      <alignment horizontal="center"/>
    </xf>
    <xf numFmtId="0" fontId="4" fillId="21" borderId="17" xfId="0" applyFont="1" applyFill="1" applyBorder="1" applyAlignment="1">
      <alignment horizontal="center"/>
    </xf>
    <xf numFmtId="0" fontId="4" fillId="21" borderId="12" xfId="0" applyFont="1" applyFill="1" applyBorder="1" applyAlignment="1">
      <alignment horizontal="center"/>
    </xf>
    <xf numFmtId="0" fontId="4" fillId="21" borderId="7" xfId="0" applyFont="1" applyFill="1" applyBorder="1" applyAlignment="1">
      <alignment horizontal="center"/>
    </xf>
    <xf numFmtId="0" fontId="4" fillId="21" borderId="26" xfId="0" applyFont="1" applyFill="1" applyBorder="1" applyAlignment="1">
      <alignment horizontal="center"/>
    </xf>
    <xf numFmtId="0" fontId="4" fillId="21" borderId="34" xfId="0" applyFont="1" applyFill="1" applyBorder="1" applyAlignment="1">
      <alignment horizontal="center"/>
    </xf>
    <xf numFmtId="0" fontId="4" fillId="21" borderId="0" xfId="0" applyFont="1" applyFill="1"/>
    <xf numFmtId="0" fontId="4" fillId="22" borderId="29" xfId="0" applyFont="1" applyFill="1" applyBorder="1" applyAlignment="1">
      <alignment horizontal="right"/>
    </xf>
    <xf numFmtId="0" fontId="4" fillId="22" borderId="2" xfId="0" applyFont="1" applyFill="1" applyBorder="1" applyAlignment="1">
      <alignment horizontal="right"/>
    </xf>
    <xf numFmtId="0" fontId="4" fillId="22" borderId="27" xfId="0" applyFont="1" applyFill="1" applyBorder="1"/>
    <xf numFmtId="0" fontId="0" fillId="22" borderId="2" xfId="0" applyFont="1" applyFill="1" applyBorder="1" applyAlignment="1">
      <alignment horizontal="center"/>
    </xf>
    <xf numFmtId="1" fontId="0" fillId="22" borderId="27" xfId="0" applyNumberFormat="1" applyFont="1" applyFill="1" applyBorder="1" applyAlignment="1">
      <alignment horizontal="center"/>
    </xf>
    <xf numFmtId="0" fontId="0" fillId="22" borderId="27" xfId="0" applyFont="1" applyFill="1" applyBorder="1" applyAlignment="1">
      <alignment horizontal="center"/>
    </xf>
    <xf numFmtId="0" fontId="4" fillId="22" borderId="27" xfId="0" applyFont="1" applyFill="1" applyBorder="1" applyAlignment="1">
      <alignment horizontal="center"/>
    </xf>
    <xf numFmtId="0" fontId="0" fillId="22" borderId="13" xfId="0" applyFont="1" applyFill="1" applyBorder="1"/>
    <xf numFmtId="0" fontId="0" fillId="22" borderId="69" xfId="0" applyFont="1" applyFill="1" applyBorder="1" applyAlignment="1">
      <alignment horizontal="center"/>
    </xf>
    <xf numFmtId="165" fontId="4" fillId="22" borderId="27" xfId="0" applyNumberFormat="1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 wrapText="1"/>
    </xf>
    <xf numFmtId="0" fontId="0" fillId="22" borderId="22" xfId="0" applyFont="1" applyFill="1" applyBorder="1" applyAlignment="1">
      <alignment horizontal="center"/>
    </xf>
    <xf numFmtId="1" fontId="0" fillId="22" borderId="2" xfId="0" applyNumberFormat="1" applyFont="1" applyFill="1" applyBorder="1" applyAlignment="1">
      <alignment horizontal="center"/>
    </xf>
    <xf numFmtId="1" fontId="0" fillId="22" borderId="22" xfId="0" applyNumberFormat="1" applyFont="1" applyFill="1" applyBorder="1" applyAlignment="1">
      <alignment horizontal="center"/>
    </xf>
    <xf numFmtId="2" fontId="0" fillId="22" borderId="2" xfId="0" applyNumberFormat="1" applyFont="1" applyFill="1" applyBorder="1" applyAlignment="1">
      <alignment horizontal="center"/>
    </xf>
    <xf numFmtId="0" fontId="4" fillId="22" borderId="22" xfId="0" applyFont="1" applyFill="1" applyBorder="1" applyAlignment="1">
      <alignment horizontal="center"/>
    </xf>
    <xf numFmtId="0" fontId="0" fillId="22" borderId="22" xfId="0" applyFont="1" applyFill="1" applyBorder="1"/>
    <xf numFmtId="0" fontId="0" fillId="22" borderId="2" xfId="0" applyFont="1" applyFill="1" applyBorder="1"/>
    <xf numFmtId="0" fontId="4" fillId="22" borderId="2" xfId="0" applyFont="1" applyFill="1" applyBorder="1"/>
    <xf numFmtId="0" fontId="4" fillId="22" borderId="2" xfId="0" applyFont="1" applyFill="1" applyBorder="1" applyAlignment="1">
      <alignment horizontal="center"/>
    </xf>
    <xf numFmtId="0" fontId="0" fillId="22" borderId="20" xfId="0" applyFont="1" applyFill="1" applyBorder="1" applyAlignment="1">
      <alignment horizontal="center"/>
    </xf>
    <xf numFmtId="0" fontId="0" fillId="22" borderId="19" xfId="0" applyFont="1" applyFill="1" applyBorder="1" applyAlignment="1">
      <alignment horizontal="center"/>
    </xf>
    <xf numFmtId="0" fontId="4" fillId="22" borderId="30" xfId="0" applyFont="1" applyFill="1" applyBorder="1" applyAlignment="1">
      <alignment horizontal="center"/>
    </xf>
    <xf numFmtId="0" fontId="4" fillId="22" borderId="56" xfId="0" applyFont="1" applyFill="1" applyBorder="1" applyAlignment="1">
      <alignment horizontal="center"/>
    </xf>
    <xf numFmtId="0" fontId="4" fillId="22" borderId="9" xfId="0" applyFont="1" applyFill="1" applyBorder="1"/>
    <xf numFmtId="0" fontId="4" fillId="22" borderId="69" xfId="0" applyFont="1" applyFill="1" applyBorder="1" applyAlignment="1">
      <alignment horizontal="center"/>
    </xf>
    <xf numFmtId="0" fontId="0" fillId="22" borderId="25" xfId="0" applyFont="1" applyFill="1" applyBorder="1"/>
    <xf numFmtId="0" fontId="0" fillId="22" borderId="24" xfId="0" applyFont="1" applyFill="1" applyBorder="1"/>
    <xf numFmtId="0" fontId="4" fillId="22" borderId="29" xfId="0" applyFont="1" applyFill="1" applyBorder="1" applyAlignment="1">
      <alignment horizontal="center"/>
    </xf>
    <xf numFmtId="0" fontId="0" fillId="22" borderId="56" xfId="0" applyFont="1" applyFill="1" applyBorder="1" applyAlignment="1">
      <alignment horizontal="center"/>
    </xf>
    <xf numFmtId="0" fontId="0" fillId="22" borderId="29" xfId="0" applyFont="1" applyFill="1" applyBorder="1" applyAlignment="1">
      <alignment horizontal="center"/>
    </xf>
    <xf numFmtId="0" fontId="19" fillId="22" borderId="2" xfId="0" applyFont="1" applyFill="1" applyBorder="1" applyAlignment="1">
      <alignment horizontal="center"/>
    </xf>
    <xf numFmtId="0" fontId="4" fillId="22" borderId="37" xfId="0" applyFont="1" applyFill="1" applyBorder="1" applyAlignment="1">
      <alignment horizontal="center"/>
    </xf>
    <xf numFmtId="0" fontId="4" fillId="22" borderId="61" xfId="0" applyFont="1" applyFill="1" applyBorder="1" applyAlignment="1">
      <alignment horizontal="center"/>
    </xf>
    <xf numFmtId="0" fontId="4" fillId="22" borderId="33" xfId="0" applyFont="1" applyFill="1" applyBorder="1" applyAlignment="1">
      <alignment horizontal="center"/>
    </xf>
    <xf numFmtId="0" fontId="4" fillId="22" borderId="62" xfId="0" applyFont="1" applyFill="1" applyBorder="1" applyAlignment="1">
      <alignment horizontal="center"/>
    </xf>
    <xf numFmtId="0" fontId="4" fillId="22" borderId="43" xfId="0" applyFont="1" applyFill="1" applyBorder="1" applyAlignment="1">
      <alignment horizontal="center"/>
    </xf>
    <xf numFmtId="0" fontId="4" fillId="22" borderId="43" xfId="0" applyFont="1" applyFill="1" applyBorder="1" applyAlignment="1">
      <alignment horizontal="center" wrapText="1"/>
    </xf>
    <xf numFmtId="0" fontId="4" fillId="22" borderId="50" xfId="0" applyFont="1" applyFill="1" applyBorder="1" applyAlignment="1">
      <alignment horizontal="center" wrapText="1"/>
    </xf>
    <xf numFmtId="0" fontId="4" fillId="22" borderId="44" xfId="0" applyFont="1" applyFill="1" applyBorder="1" applyAlignment="1">
      <alignment horizontal="center" wrapText="1"/>
    </xf>
    <xf numFmtId="0" fontId="4" fillId="22" borderId="41" xfId="0" applyFont="1" applyFill="1" applyBorder="1" applyAlignment="1">
      <alignment horizontal="center"/>
    </xf>
    <xf numFmtId="0" fontId="4" fillId="22" borderId="0" xfId="0" applyFont="1" applyFill="1" applyBorder="1" applyAlignment="1">
      <alignment horizontal="center"/>
    </xf>
    <xf numFmtId="0" fontId="4" fillId="22" borderId="39" xfId="0" applyFont="1" applyFill="1" applyBorder="1" applyAlignment="1">
      <alignment horizontal="center"/>
    </xf>
    <xf numFmtId="0" fontId="4" fillId="22" borderId="4" xfId="0" applyFont="1" applyFill="1" applyBorder="1" applyAlignment="1">
      <alignment horizontal="center"/>
    </xf>
    <xf numFmtId="0" fontId="0" fillId="22" borderId="13" xfId="0" applyFont="1" applyFill="1" applyBorder="1" applyAlignment="1">
      <alignment horizontal="center"/>
    </xf>
    <xf numFmtId="0" fontId="4" fillId="22" borderId="51" xfId="0" applyFont="1" applyFill="1" applyBorder="1" applyAlignment="1">
      <alignment horizontal="center"/>
    </xf>
    <xf numFmtId="0" fontId="4" fillId="22" borderId="49" xfId="0" applyFont="1" applyFill="1" applyBorder="1" applyAlignment="1">
      <alignment horizontal="center"/>
    </xf>
    <xf numFmtId="0" fontId="4" fillId="22" borderId="35" xfId="0" applyFont="1" applyFill="1" applyBorder="1" applyAlignment="1">
      <alignment horizontal="center"/>
    </xf>
    <xf numFmtId="0" fontId="4" fillId="22" borderId="13" xfId="0" applyFont="1" applyFill="1" applyBorder="1" applyAlignment="1">
      <alignment horizontal="center"/>
    </xf>
    <xf numFmtId="0" fontId="4" fillId="22" borderId="36" xfId="0" applyFont="1" applyFill="1" applyBorder="1" applyAlignment="1">
      <alignment horizontal="center"/>
    </xf>
    <xf numFmtId="0" fontId="0" fillId="22" borderId="63" xfId="0" applyFont="1" applyFill="1" applyBorder="1" applyAlignment="1">
      <alignment horizontal="center"/>
    </xf>
    <xf numFmtId="0" fontId="4" fillId="22" borderId="40" xfId="0" applyFont="1" applyFill="1" applyBorder="1" applyAlignment="1">
      <alignment horizontal="center"/>
    </xf>
    <xf numFmtId="0" fontId="4" fillId="22" borderId="17" xfId="0" applyFont="1" applyFill="1" applyBorder="1" applyAlignment="1">
      <alignment horizontal="center"/>
    </xf>
    <xf numFmtId="0" fontId="4" fillId="22" borderId="12" xfId="0" applyFont="1" applyFill="1" applyBorder="1" applyAlignment="1">
      <alignment horizontal="center"/>
    </xf>
    <xf numFmtId="0" fontId="4" fillId="22" borderId="7" xfId="0" applyFont="1" applyFill="1" applyBorder="1" applyAlignment="1">
      <alignment horizontal="center"/>
    </xf>
    <xf numFmtId="0" fontId="4" fillId="22" borderId="26" xfId="0" applyFont="1" applyFill="1" applyBorder="1" applyAlignment="1">
      <alignment horizontal="center"/>
    </xf>
    <xf numFmtId="0" fontId="4" fillId="22" borderId="34" xfId="0" applyFont="1" applyFill="1" applyBorder="1" applyAlignment="1">
      <alignment horizontal="center"/>
    </xf>
    <xf numFmtId="0" fontId="0" fillId="22" borderId="0" xfId="0" applyFont="1" applyFill="1"/>
    <xf numFmtId="167" fontId="4" fillId="22" borderId="0" xfId="1" applyNumberFormat="1" applyFont="1" applyFill="1" applyBorder="1"/>
    <xf numFmtId="0" fontId="20" fillId="19" borderId="2" xfId="0" applyFont="1" applyFill="1" applyBorder="1" applyAlignment="1">
      <alignment horizontal="center"/>
    </xf>
    <xf numFmtId="165" fontId="4" fillId="19" borderId="2" xfId="0" applyNumberFormat="1" applyFont="1" applyFill="1" applyBorder="1" applyAlignment="1">
      <alignment horizontal="left"/>
    </xf>
    <xf numFmtId="0" fontId="0" fillId="19" borderId="18" xfId="0" applyFont="1" applyFill="1" applyBorder="1"/>
    <xf numFmtId="0" fontId="4" fillId="19" borderId="2" xfId="0" applyFont="1" applyFill="1" applyBorder="1" applyAlignment="1">
      <alignment horizontal="center"/>
    </xf>
    <xf numFmtId="0" fontId="4" fillId="19" borderId="22" xfId="0" applyFont="1" applyFill="1" applyBorder="1" applyAlignment="1">
      <alignment horizontal="center"/>
    </xf>
    <xf numFmtId="0" fontId="4" fillId="19" borderId="3" xfId="0" applyFont="1" applyFill="1" applyBorder="1" applyAlignment="1">
      <alignment horizontal="center"/>
    </xf>
    <xf numFmtId="0" fontId="4" fillId="19" borderId="24" xfId="0" applyFont="1" applyFill="1" applyBorder="1" applyAlignment="1">
      <alignment horizontal="center"/>
    </xf>
    <xf numFmtId="0" fontId="4" fillId="19" borderId="2" xfId="0" applyFont="1" applyFill="1" applyBorder="1" applyAlignment="1">
      <alignment horizontal="center" wrapText="1"/>
    </xf>
    <xf numFmtId="0" fontId="4" fillId="19" borderId="3" xfId="0" applyFont="1" applyFill="1" applyBorder="1" applyAlignment="1">
      <alignment horizontal="center" wrapText="1"/>
    </xf>
    <xf numFmtId="1" fontId="4" fillId="19" borderId="25" xfId="0" applyNumberFormat="1" applyFont="1" applyFill="1" applyBorder="1" applyAlignment="1">
      <alignment horizontal="center"/>
    </xf>
    <xf numFmtId="1" fontId="4" fillId="19" borderId="3" xfId="0" applyNumberFormat="1" applyFont="1" applyFill="1" applyBorder="1" applyAlignment="1">
      <alignment horizontal="center"/>
    </xf>
    <xf numFmtId="1" fontId="4" fillId="19" borderId="3" xfId="0" applyNumberFormat="1" applyFont="1" applyFill="1" applyBorder="1" applyAlignment="1">
      <alignment horizontal="center" wrapText="1"/>
    </xf>
    <xf numFmtId="165" fontId="4" fillId="19" borderId="22" xfId="0" applyNumberFormat="1" applyFont="1" applyFill="1" applyBorder="1" applyAlignment="1">
      <alignment horizontal="center" wrapText="1"/>
    </xf>
    <xf numFmtId="1" fontId="4" fillId="19" borderId="1" xfId="0" applyNumberFormat="1" applyFont="1" applyFill="1" applyBorder="1" applyAlignment="1">
      <alignment horizontal="center"/>
    </xf>
    <xf numFmtId="0" fontId="20" fillId="21" borderId="2" xfId="0" applyFont="1" applyFill="1" applyBorder="1" applyAlignment="1">
      <alignment horizontal="center"/>
    </xf>
    <xf numFmtId="165" fontId="0" fillId="21" borderId="2" xfId="0" applyNumberFormat="1" applyFont="1" applyFill="1" applyBorder="1" applyAlignment="1">
      <alignment horizontal="center"/>
    </xf>
    <xf numFmtId="0" fontId="0" fillId="0" borderId="0" xfId="0" applyFill="1"/>
    <xf numFmtId="1" fontId="0" fillId="9" borderId="0" xfId="0" applyNumberFormat="1" applyFill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23" fillId="7" borderId="27" xfId="0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16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0" fontId="0" fillId="21" borderId="5" xfId="0" applyFont="1" applyFill="1" applyBorder="1" applyAlignment="1">
      <alignment horizontal="center"/>
    </xf>
    <xf numFmtId="0" fontId="0" fillId="17" borderId="5" xfId="0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0" fontId="0" fillId="0" borderId="29" xfId="0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0" fillId="0" borderId="43" xfId="0" applyFont="1" applyFill="1" applyBorder="1" applyAlignment="1" applyProtection="1">
      <alignment horizontal="center"/>
      <protection locked="0"/>
    </xf>
    <xf numFmtId="0" fontId="4" fillId="0" borderId="27" xfId="0" applyFont="1" applyFill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0" fillId="0" borderId="22" xfId="0" applyFont="1" applyFill="1" applyBorder="1" applyAlignment="1" applyProtection="1">
      <alignment horizontal="center"/>
      <protection locked="0"/>
    </xf>
    <xf numFmtId="0" fontId="4" fillId="6" borderId="27" xfId="0" applyFont="1" applyFill="1" applyBorder="1" applyAlignment="1" applyProtection="1">
      <alignment horizontal="center"/>
      <protection locked="0"/>
    </xf>
    <xf numFmtId="0" fontId="0" fillId="0" borderId="65" xfId="0" applyFont="1" applyFill="1" applyBorder="1" applyAlignment="1" applyProtection="1">
      <alignment horizontal="center"/>
      <protection locked="0"/>
    </xf>
    <xf numFmtId="0" fontId="0" fillId="0" borderId="57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13" borderId="2" xfId="0" applyFont="1" applyFill="1" applyBorder="1" applyAlignment="1" applyProtection="1">
      <alignment horizontal="center"/>
      <protection locked="0"/>
    </xf>
    <xf numFmtId="0" fontId="0" fillId="6" borderId="3" xfId="0" applyFont="1" applyFill="1" applyBorder="1" applyAlignment="1" applyProtection="1">
      <alignment horizontal="center"/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21" borderId="2" xfId="0" applyFont="1" applyFill="1" applyBorder="1" applyAlignment="1" applyProtection="1">
      <alignment horizontal="center"/>
      <protection locked="0"/>
    </xf>
    <xf numFmtId="0" fontId="0" fillId="17" borderId="2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13" borderId="10" xfId="0" applyFont="1" applyFill="1" applyBorder="1" applyAlignment="1" applyProtection="1">
      <alignment horizontal="center"/>
      <protection locked="0"/>
    </xf>
    <xf numFmtId="0" fontId="0" fillId="15" borderId="10" xfId="0" applyFont="1" applyFill="1" applyBorder="1" applyAlignment="1" applyProtection="1">
      <alignment horizontal="center"/>
      <protection locked="0"/>
    </xf>
    <xf numFmtId="0" fontId="0" fillId="21" borderId="10" xfId="0" applyFont="1" applyFill="1" applyBorder="1" applyAlignment="1" applyProtection="1">
      <alignment horizontal="center"/>
      <protection locked="0"/>
    </xf>
    <xf numFmtId="0" fontId="0" fillId="22" borderId="10" xfId="0" applyFont="1" applyFill="1" applyBorder="1" applyAlignment="1" applyProtection="1">
      <alignment horizontal="center"/>
      <protection locked="0"/>
    </xf>
    <xf numFmtId="0" fontId="0" fillId="17" borderId="10" xfId="0" applyFont="1" applyFill="1" applyBorder="1" applyAlignment="1" applyProtection="1">
      <alignment horizontal="center"/>
      <protection locked="0"/>
    </xf>
    <xf numFmtId="0" fontId="0" fillId="18" borderId="10" xfId="0" applyFont="1" applyFill="1" applyBorder="1" applyAlignment="1" applyProtection="1">
      <alignment horizontal="center"/>
      <protection locked="0"/>
    </xf>
    <xf numFmtId="0" fontId="0" fillId="7" borderId="10" xfId="0" applyFont="1" applyFill="1" applyBorder="1" applyAlignment="1" applyProtection="1">
      <alignment horizontal="center"/>
      <protection locked="0"/>
    </xf>
    <xf numFmtId="0" fontId="0" fillId="10" borderId="10" xfId="0" applyFont="1" applyFill="1" applyBorder="1" applyAlignment="1" applyProtection="1">
      <alignment horizontal="center"/>
      <protection locked="0"/>
    </xf>
    <xf numFmtId="0" fontId="4" fillId="13" borderId="16" xfId="0" applyFont="1" applyFill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0" fontId="4" fillId="21" borderId="16" xfId="0" applyFont="1" applyFill="1" applyBorder="1" applyAlignment="1" applyProtection="1">
      <alignment horizontal="center"/>
      <protection locked="0"/>
    </xf>
    <xf numFmtId="0" fontId="4" fillId="17" borderId="16" xfId="0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Alignment="1" applyProtection="1">
      <alignment horizontal="center"/>
      <protection locked="0"/>
    </xf>
    <xf numFmtId="0" fontId="4" fillId="15" borderId="16" xfId="0" applyFont="1" applyFill="1" applyBorder="1" applyAlignment="1" applyProtection="1">
      <alignment horizontal="center"/>
      <protection locked="0"/>
    </xf>
    <xf numFmtId="0" fontId="4" fillId="22" borderId="16" xfId="0" applyFont="1" applyFill="1" applyBorder="1" applyAlignment="1" applyProtection="1">
      <alignment horizontal="center"/>
      <protection locked="0"/>
    </xf>
    <xf numFmtId="0" fontId="4" fillId="18" borderId="16" xfId="0" applyFont="1" applyFill="1" applyBorder="1" applyAlignment="1" applyProtection="1">
      <alignment horizontal="center"/>
      <protection locked="0"/>
    </xf>
    <xf numFmtId="0" fontId="4" fillId="10" borderId="16" xfId="0" applyFont="1" applyFill="1" applyBorder="1" applyAlignment="1" applyProtection="1">
      <alignment horizontal="center"/>
      <protection locked="0"/>
    </xf>
    <xf numFmtId="0" fontId="0" fillId="13" borderId="7" xfId="0" applyFont="1" applyFill="1" applyBorder="1" applyAlignment="1" applyProtection="1">
      <alignment horizontal="center" wrapText="1"/>
      <protection locked="0"/>
    </xf>
    <xf numFmtId="0" fontId="0" fillId="13" borderId="8" xfId="0" applyFont="1" applyFill="1" applyBorder="1" applyAlignment="1" applyProtection="1">
      <alignment horizontal="center" wrapText="1"/>
      <protection locked="0"/>
    </xf>
    <xf numFmtId="0" fontId="4" fillId="13" borderId="8" xfId="0" applyFont="1" applyFill="1" applyBorder="1" applyAlignment="1" applyProtection="1">
      <alignment horizontal="center" wrapText="1"/>
      <protection locked="0"/>
    </xf>
    <xf numFmtId="0" fontId="0" fillId="15" borderId="7" xfId="0" applyFont="1" applyFill="1" applyBorder="1" applyAlignment="1" applyProtection="1">
      <alignment horizontal="center" wrapText="1"/>
      <protection locked="0"/>
    </xf>
    <xf numFmtId="0" fontId="0" fillId="15" borderId="8" xfId="0" applyFont="1" applyFill="1" applyBorder="1" applyAlignment="1" applyProtection="1">
      <alignment horizontal="center" wrapText="1"/>
      <protection locked="0"/>
    </xf>
    <xf numFmtId="0" fontId="4" fillId="15" borderId="8" xfId="0" applyFont="1" applyFill="1" applyBorder="1" applyAlignment="1" applyProtection="1">
      <alignment horizontal="center" wrapText="1"/>
      <protection locked="0"/>
    </xf>
    <xf numFmtId="0" fontId="0" fillId="7" borderId="7" xfId="0" applyFont="1" applyFill="1" applyBorder="1" applyAlignment="1" applyProtection="1">
      <alignment horizontal="center" wrapText="1"/>
      <protection locked="0"/>
    </xf>
    <xf numFmtId="0" fontId="0" fillId="7" borderId="8" xfId="0" applyFont="1" applyFill="1" applyBorder="1" applyAlignment="1" applyProtection="1">
      <alignment horizontal="center" wrapText="1"/>
      <protection locked="0"/>
    </xf>
    <xf numFmtId="0" fontId="4" fillId="7" borderId="8" xfId="0" applyFont="1" applyFill="1" applyBorder="1" applyAlignment="1" applyProtection="1">
      <alignment horizontal="center" wrapText="1"/>
      <protection locked="0"/>
    </xf>
    <xf numFmtId="0" fontId="0" fillId="10" borderId="7" xfId="0" applyFont="1" applyFill="1" applyBorder="1" applyAlignment="1" applyProtection="1">
      <alignment horizontal="center" wrapText="1"/>
      <protection locked="0"/>
    </xf>
    <xf numFmtId="0" fontId="0" fillId="10" borderId="8" xfId="0" applyFont="1" applyFill="1" applyBorder="1" applyAlignment="1" applyProtection="1">
      <alignment horizontal="center" wrapText="1"/>
      <protection locked="0"/>
    </xf>
    <xf numFmtId="0" fontId="4" fillId="10" borderId="8" xfId="0" applyFont="1" applyFill="1" applyBorder="1" applyAlignment="1" applyProtection="1">
      <alignment horizontal="center" wrapText="1"/>
      <protection locked="0"/>
    </xf>
    <xf numFmtId="0" fontId="0" fillId="21" borderId="7" xfId="0" applyFont="1" applyFill="1" applyBorder="1" applyAlignment="1" applyProtection="1">
      <alignment horizontal="center" wrapText="1"/>
      <protection locked="0"/>
    </xf>
    <xf numFmtId="0" fontId="0" fillId="21" borderId="8" xfId="0" applyFont="1" applyFill="1" applyBorder="1" applyAlignment="1" applyProtection="1">
      <alignment horizontal="center" wrapText="1"/>
      <protection locked="0"/>
    </xf>
    <xf numFmtId="0" fontId="4" fillId="21" borderId="8" xfId="0" applyFont="1" applyFill="1" applyBorder="1" applyAlignment="1" applyProtection="1">
      <alignment horizontal="center" wrapText="1"/>
      <protection locked="0"/>
    </xf>
    <xf numFmtId="0" fontId="0" fillId="22" borderId="7" xfId="0" applyFont="1" applyFill="1" applyBorder="1" applyAlignment="1" applyProtection="1">
      <alignment horizontal="center" wrapText="1"/>
      <protection locked="0"/>
    </xf>
    <xf numFmtId="0" fontId="0" fillId="22" borderId="8" xfId="0" applyFont="1" applyFill="1" applyBorder="1" applyAlignment="1" applyProtection="1">
      <alignment horizontal="center" wrapText="1"/>
      <protection locked="0"/>
    </xf>
    <xf numFmtId="0" fontId="4" fillId="22" borderId="8" xfId="0" applyFont="1" applyFill="1" applyBorder="1" applyAlignment="1" applyProtection="1">
      <alignment horizontal="center" wrapText="1"/>
      <protection locked="0"/>
    </xf>
    <xf numFmtId="0" fontId="0" fillId="17" borderId="7" xfId="0" applyFont="1" applyFill="1" applyBorder="1" applyAlignment="1" applyProtection="1">
      <alignment horizontal="center" wrapText="1"/>
      <protection locked="0"/>
    </xf>
    <xf numFmtId="0" fontId="0" fillId="17" borderId="8" xfId="0" applyFont="1" applyFill="1" applyBorder="1" applyAlignment="1" applyProtection="1">
      <alignment horizontal="center" wrapText="1"/>
      <protection locked="0"/>
    </xf>
    <xf numFmtId="0" fontId="4" fillId="17" borderId="8" xfId="0" applyFont="1" applyFill="1" applyBorder="1" applyAlignment="1" applyProtection="1">
      <alignment horizontal="center" wrapText="1"/>
      <protection locked="0"/>
    </xf>
    <xf numFmtId="0" fontId="0" fillId="18" borderId="7" xfId="0" applyFont="1" applyFill="1" applyBorder="1" applyAlignment="1" applyProtection="1">
      <alignment horizontal="center" wrapText="1"/>
      <protection locked="0"/>
    </xf>
    <xf numFmtId="0" fontId="0" fillId="18" borderId="8" xfId="0" applyFont="1" applyFill="1" applyBorder="1" applyAlignment="1" applyProtection="1">
      <alignment horizontal="center" wrapText="1"/>
      <protection locked="0"/>
    </xf>
    <xf numFmtId="0" fontId="4" fillId="18" borderId="8" xfId="0" applyFont="1" applyFill="1" applyBorder="1" applyAlignment="1" applyProtection="1">
      <alignment horizontal="center" wrapText="1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" fontId="0" fillId="0" borderId="22" xfId="0" applyNumberFormat="1" applyFont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horizontal="center" wrapText="1"/>
      <protection locked="0"/>
    </xf>
    <xf numFmtId="0" fontId="0" fillId="0" borderId="22" xfId="0" applyFont="1" applyBorder="1" applyAlignment="1" applyProtection="1">
      <alignment horizontal="center"/>
      <protection locked="0"/>
    </xf>
    <xf numFmtId="165" fontId="0" fillId="0" borderId="29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right"/>
    </xf>
    <xf numFmtId="0" fontId="0" fillId="0" borderId="10" xfId="0" applyFont="1" applyFill="1" applyBorder="1" applyAlignment="1" applyProtection="1">
      <alignment horizontal="center"/>
      <protection locked="0"/>
    </xf>
    <xf numFmtId="0" fontId="4" fillId="12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23" borderId="0" xfId="0" applyFont="1" applyFill="1"/>
    <xf numFmtId="0" fontId="4" fillId="24" borderId="5" xfId="0" applyFont="1" applyFill="1" applyBorder="1" applyAlignment="1">
      <alignment horizontal="center" vertical="center" wrapText="1"/>
    </xf>
    <xf numFmtId="0" fontId="4" fillId="18" borderId="5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4" fillId="25" borderId="5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24" borderId="3" xfId="0" applyFont="1" applyFill="1" applyBorder="1" applyAlignment="1">
      <alignment horizontal="center" vertical="center" wrapText="1"/>
    </xf>
    <xf numFmtId="0" fontId="4" fillId="24" borderId="2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25" borderId="2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0" fillId="13" borderId="0" xfId="0" applyFont="1" applyFill="1" applyBorder="1" applyAlignment="1">
      <alignment horizontal="center" wrapText="1"/>
    </xf>
    <xf numFmtId="0" fontId="0" fillId="13" borderId="0" xfId="0" applyFont="1" applyFill="1" applyAlignment="1">
      <alignment horizontal="center"/>
    </xf>
    <xf numFmtId="1" fontId="0" fillId="13" borderId="0" xfId="0" applyNumberFormat="1" applyFont="1" applyFill="1" applyAlignment="1">
      <alignment horizontal="center"/>
    </xf>
    <xf numFmtId="0" fontId="24" fillId="13" borderId="0" xfId="0" applyFont="1" applyFill="1" applyAlignment="1">
      <alignment horizontal="left"/>
    </xf>
    <xf numFmtId="1" fontId="0" fillId="15" borderId="0" xfId="0" applyNumberFormat="1" applyFont="1" applyFill="1" applyAlignment="1">
      <alignment horizontal="center"/>
    </xf>
    <xf numFmtId="0" fontId="0" fillId="7" borderId="0" xfId="0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0" fontId="24" fillId="7" borderId="0" xfId="0" applyFont="1" applyFill="1" applyAlignment="1">
      <alignment horizontal="left"/>
    </xf>
    <xf numFmtId="0" fontId="0" fillId="7" borderId="0" xfId="0" applyFont="1" applyFill="1" applyBorder="1" applyAlignment="1">
      <alignment horizontal="center" wrapText="1"/>
    </xf>
    <xf numFmtId="0" fontId="0" fillId="10" borderId="0" xfId="0" applyFont="1" applyFill="1" applyAlignment="1">
      <alignment horizontal="center"/>
    </xf>
    <xf numFmtId="1" fontId="0" fillId="10" borderId="0" xfId="0" applyNumberFormat="1" applyFont="1" applyFill="1" applyAlignment="1">
      <alignment horizontal="center"/>
    </xf>
    <xf numFmtId="0" fontId="0" fillId="17" borderId="0" xfId="0" applyFont="1" applyFill="1" applyBorder="1" applyAlignment="1">
      <alignment horizontal="center" wrapText="1"/>
    </xf>
    <xf numFmtId="0" fontId="0" fillId="17" borderId="0" xfId="0" applyFont="1" applyFill="1" applyAlignment="1">
      <alignment horizontal="center"/>
    </xf>
    <xf numFmtId="1" fontId="0" fillId="17" borderId="0" xfId="0" applyNumberFormat="1" applyFont="1" applyFill="1" applyAlignment="1">
      <alignment horizontal="center"/>
    </xf>
    <xf numFmtId="0" fontId="24" fillId="17" borderId="0" xfId="0" applyFont="1" applyFill="1" applyAlignment="1">
      <alignment horizontal="left"/>
    </xf>
    <xf numFmtId="0" fontId="0" fillId="18" borderId="0" xfId="0" applyFont="1" applyFill="1" applyAlignment="1">
      <alignment horizontal="center"/>
    </xf>
    <xf numFmtId="1" fontId="0" fillId="18" borderId="0" xfId="0" applyNumberFormat="1" applyFont="1" applyFill="1" applyAlignment="1">
      <alignment horizontal="center"/>
    </xf>
    <xf numFmtId="0" fontId="0" fillId="21" borderId="0" xfId="0" applyFont="1" applyFill="1" applyAlignment="1">
      <alignment horizontal="center"/>
    </xf>
    <xf numFmtId="1" fontId="0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left"/>
    </xf>
    <xf numFmtId="0" fontId="0" fillId="21" borderId="0" xfId="0" applyFont="1" applyFill="1" applyBorder="1" applyAlignment="1">
      <alignment horizontal="center" wrapText="1"/>
    </xf>
    <xf numFmtId="0" fontId="0" fillId="22" borderId="0" xfId="0" applyFont="1" applyFill="1" applyAlignment="1">
      <alignment horizontal="center"/>
    </xf>
    <xf numFmtId="1" fontId="0" fillId="22" borderId="0" xfId="0" applyNumberFormat="1" applyFont="1" applyFill="1" applyAlignment="1">
      <alignment horizont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 wrapText="1"/>
    </xf>
    <xf numFmtId="0" fontId="4" fillId="14" borderId="50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4" fillId="14" borderId="45" xfId="0" applyFont="1" applyFill="1" applyBorder="1" applyAlignment="1">
      <alignment horizontal="center" vertical="center"/>
    </xf>
    <xf numFmtId="0" fontId="4" fillId="14" borderId="46" xfId="0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0" fontId="4" fillId="14" borderId="47" xfId="0" applyFont="1" applyFill="1" applyBorder="1" applyAlignment="1">
      <alignment horizontal="center" vertical="center" wrapText="1"/>
    </xf>
    <xf numFmtId="0" fontId="4" fillId="14" borderId="48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4" borderId="51" xfId="0" applyFont="1" applyFill="1" applyBorder="1" applyAlignment="1">
      <alignment horizontal="center" vertical="center"/>
    </xf>
    <xf numFmtId="0" fontId="4" fillId="14" borderId="35" xfId="0" applyFont="1" applyFill="1" applyBorder="1" applyAlignment="1">
      <alignment horizontal="center" vertical="center"/>
    </xf>
    <xf numFmtId="0" fontId="4" fillId="14" borderId="49" xfId="0" applyFont="1" applyFill="1" applyBorder="1" applyAlignment="1">
      <alignment horizontal="center" vertical="center" wrapText="1"/>
    </xf>
    <xf numFmtId="0" fontId="4" fillId="21" borderId="42" xfId="0" applyFont="1" applyFill="1" applyBorder="1" applyAlignment="1">
      <alignment horizontal="center" vertical="center"/>
    </xf>
    <xf numFmtId="0" fontId="4" fillId="21" borderId="43" xfId="0" applyFont="1" applyFill="1" applyBorder="1" applyAlignment="1">
      <alignment horizontal="center" vertical="center" wrapText="1"/>
    </xf>
    <xf numFmtId="0" fontId="4" fillId="21" borderId="17" xfId="0" applyFont="1" applyFill="1" applyBorder="1" applyAlignment="1">
      <alignment horizontal="center" vertical="center" wrapText="1"/>
    </xf>
    <xf numFmtId="0" fontId="4" fillId="21" borderId="44" xfId="0" applyFont="1" applyFill="1" applyBorder="1" applyAlignment="1">
      <alignment horizontal="center" vertical="center" wrapText="1"/>
    </xf>
    <xf numFmtId="0" fontId="4" fillId="21" borderId="45" xfId="0" applyFont="1" applyFill="1" applyBorder="1" applyAlignment="1">
      <alignment horizontal="center" vertical="center"/>
    </xf>
    <xf numFmtId="0" fontId="4" fillId="21" borderId="46" xfId="0" applyFont="1" applyFill="1" applyBorder="1" applyAlignment="1">
      <alignment horizontal="center" vertical="center"/>
    </xf>
    <xf numFmtId="0" fontId="4" fillId="21" borderId="0" xfId="0" applyFont="1" applyFill="1" applyBorder="1" applyAlignment="1">
      <alignment horizontal="center" vertical="center"/>
    </xf>
    <xf numFmtId="0" fontId="4" fillId="21" borderId="47" xfId="0" applyFont="1" applyFill="1" applyBorder="1" applyAlignment="1">
      <alignment horizontal="center" vertical="center" wrapText="1"/>
    </xf>
    <xf numFmtId="0" fontId="4" fillId="21" borderId="48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/>
    </xf>
    <xf numFmtId="0" fontId="4" fillId="21" borderId="35" xfId="0" applyFont="1" applyFill="1" applyBorder="1" applyAlignment="1">
      <alignment horizontal="center" vertical="center"/>
    </xf>
    <xf numFmtId="0" fontId="4" fillId="21" borderId="13" xfId="0" applyFont="1" applyFill="1" applyBorder="1" applyAlignment="1">
      <alignment horizontal="center" vertical="center"/>
    </xf>
    <xf numFmtId="0" fontId="4" fillId="21" borderId="49" xfId="0" applyFont="1" applyFill="1" applyBorder="1" applyAlignment="1">
      <alignment horizontal="center" vertical="center" wrapText="1"/>
    </xf>
    <xf numFmtId="0" fontId="4" fillId="17" borderId="42" xfId="0" applyFont="1" applyFill="1" applyBorder="1" applyAlignment="1">
      <alignment horizontal="center" vertical="center"/>
    </xf>
    <xf numFmtId="0" fontId="4" fillId="17" borderId="43" xfId="0" applyFont="1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4" fillId="17" borderId="44" xfId="0" applyFont="1" applyFill="1" applyBorder="1" applyAlignment="1">
      <alignment horizontal="center" vertical="center" wrapText="1"/>
    </xf>
    <xf numFmtId="0" fontId="4" fillId="17" borderId="45" xfId="0" applyFont="1" applyFill="1" applyBorder="1" applyAlignment="1">
      <alignment horizontal="center" vertical="center"/>
    </xf>
    <xf numFmtId="0" fontId="4" fillId="17" borderId="46" xfId="0" applyFont="1" applyFill="1" applyBorder="1" applyAlignment="1">
      <alignment horizontal="center" vertical="center"/>
    </xf>
    <xf numFmtId="0" fontId="4" fillId="17" borderId="0" xfId="0" applyFont="1" applyFill="1" applyBorder="1" applyAlignment="1">
      <alignment horizontal="center" vertical="center"/>
    </xf>
    <xf numFmtId="0" fontId="4" fillId="17" borderId="47" xfId="0" applyFont="1" applyFill="1" applyBorder="1" applyAlignment="1">
      <alignment horizontal="center" vertical="center" wrapText="1"/>
    </xf>
    <xf numFmtId="0" fontId="4" fillId="17" borderId="48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4" fillId="17" borderId="35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/>
    </xf>
    <xf numFmtId="0" fontId="4" fillId="17" borderId="49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27" borderId="0" xfId="0" applyFont="1" applyFill="1" applyAlignment="1">
      <alignment horizontal="center"/>
    </xf>
    <xf numFmtId="0" fontId="4" fillId="28" borderId="0" xfId="0" applyFont="1" applyFill="1" applyAlignment="1">
      <alignment horizontal="center"/>
    </xf>
    <xf numFmtId="0" fontId="25" fillId="5" borderId="0" xfId="0" applyFont="1" applyFill="1" applyAlignment="1">
      <alignment horizontal="left"/>
    </xf>
    <xf numFmtId="0" fontId="26" fillId="5" borderId="0" xfId="0" applyFont="1" applyFill="1" applyAlignment="1">
      <alignment horizontal="center"/>
    </xf>
    <xf numFmtId="2" fontId="26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/>
    <xf numFmtId="164" fontId="4" fillId="0" borderId="21" xfId="0" applyNumberFormat="1" applyFont="1" applyBorder="1"/>
    <xf numFmtId="164" fontId="0" fillId="0" borderId="21" xfId="0" applyNumberFormat="1" applyFont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Fill="1" applyAlignment="1">
      <alignment horizontal="center"/>
    </xf>
    <xf numFmtId="0" fontId="4" fillId="29" borderId="0" xfId="0" applyFont="1" applyFill="1" applyAlignment="1">
      <alignment horizontal="center"/>
    </xf>
    <xf numFmtId="0" fontId="4" fillId="0" borderId="0" xfId="0" applyFont="1" applyFill="1" applyAlignment="1"/>
    <xf numFmtId="0" fontId="4" fillId="1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16" borderId="55" xfId="0" applyFont="1" applyFill="1" applyBorder="1" applyAlignment="1">
      <alignment horizontal="center"/>
    </xf>
    <xf numFmtId="0" fontId="0" fillId="16" borderId="57" xfId="0" applyFont="1" applyFill="1" applyBorder="1" applyAlignment="1">
      <alignment horizontal="center"/>
    </xf>
    <xf numFmtId="0" fontId="4" fillId="12" borderId="55" xfId="0" applyFont="1" applyFill="1" applyBorder="1" applyAlignment="1">
      <alignment horizontal="center"/>
    </xf>
    <xf numFmtId="0" fontId="0" fillId="12" borderId="5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12" borderId="55" xfId="0" applyFont="1" applyFill="1" applyBorder="1" applyAlignment="1">
      <alignment horizontal="center"/>
    </xf>
    <xf numFmtId="0" fontId="0" fillId="20" borderId="57" xfId="0" applyFont="1" applyFill="1" applyBorder="1" applyAlignment="1">
      <alignment horizontal="center"/>
    </xf>
    <xf numFmtId="0" fontId="0" fillId="20" borderId="55" xfId="0" applyFont="1" applyFill="1" applyBorder="1" applyAlignment="1">
      <alignment horizontal="center"/>
    </xf>
    <xf numFmtId="0" fontId="0" fillId="19" borderId="57" xfId="0" applyFont="1" applyFill="1" applyBorder="1" applyAlignment="1">
      <alignment horizontal="center"/>
    </xf>
    <xf numFmtId="0" fontId="0" fillId="19" borderId="55" xfId="0" applyFont="1" applyFill="1" applyBorder="1" applyAlignment="1">
      <alignment horizontal="center"/>
    </xf>
    <xf numFmtId="0" fontId="0" fillId="21" borderId="20" xfId="0" applyFont="1" applyFill="1" applyBorder="1" applyAlignment="1">
      <alignment horizontal="center"/>
    </xf>
    <xf numFmtId="0" fontId="0" fillId="22" borderId="20" xfId="0" applyFont="1" applyFill="1" applyBorder="1" applyAlignment="1">
      <alignment horizontal="center"/>
    </xf>
    <xf numFmtId="0" fontId="4" fillId="20" borderId="66" xfId="0" applyFont="1" applyFill="1" applyBorder="1" applyAlignment="1">
      <alignment horizontal="center"/>
    </xf>
    <xf numFmtId="0" fontId="16" fillId="0" borderId="4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0" fillId="0" borderId="14" xfId="0" applyNumberFormat="1" applyFont="1" applyFill="1" applyBorder="1" applyAlignment="1" applyProtection="1">
      <alignment horizontal="center"/>
      <protection locked="0"/>
    </xf>
    <xf numFmtId="164" fontId="0" fillId="0" borderId="14" xfId="0" applyNumberFormat="1" applyFont="1" applyBorder="1" applyAlignment="1" applyProtection="1">
      <alignment horizontal="center"/>
      <protection locked="0"/>
    </xf>
    <xf numFmtId="2" fontId="0" fillId="0" borderId="14" xfId="0" applyNumberFormat="1" applyFont="1" applyFill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13" borderId="8" xfId="0" applyFont="1" applyFill="1" applyBorder="1" applyAlignment="1" applyProtection="1">
      <alignment horizontal="center"/>
      <protection locked="0"/>
    </xf>
    <xf numFmtId="0" fontId="4" fillId="15" borderId="8" xfId="0" applyFont="1" applyFill="1" applyBorder="1" applyAlignment="1" applyProtection="1">
      <alignment horizontal="center"/>
      <protection locked="0"/>
    </xf>
    <xf numFmtId="0" fontId="4" fillId="21" borderId="8" xfId="0" applyFont="1" applyFill="1" applyBorder="1" applyAlignment="1" applyProtection="1">
      <alignment horizontal="center"/>
      <protection locked="0"/>
    </xf>
    <xf numFmtId="0" fontId="4" fillId="22" borderId="8" xfId="0" applyFont="1" applyFill="1" applyBorder="1" applyAlignment="1" applyProtection="1">
      <alignment horizontal="center"/>
      <protection locked="0"/>
    </xf>
    <xf numFmtId="0" fontId="4" fillId="17" borderId="8" xfId="0" applyFont="1" applyFill="1" applyBorder="1" applyAlignment="1" applyProtection="1">
      <alignment horizontal="center"/>
      <protection locked="0"/>
    </xf>
    <xf numFmtId="0" fontId="4" fillId="18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horizontal="center"/>
      <protection locked="0"/>
    </xf>
    <xf numFmtId="0" fontId="4" fillId="10" borderId="8" xfId="0" applyFont="1" applyFill="1" applyBorder="1" applyAlignment="1" applyProtection="1">
      <alignment horizontal="center"/>
      <protection locked="0"/>
    </xf>
    <xf numFmtId="0" fontId="4" fillId="14" borderId="43" xfId="0" applyFont="1" applyFill="1" applyBorder="1" applyAlignment="1" applyProtection="1">
      <alignment horizontal="center"/>
      <protection locked="0"/>
    </xf>
    <xf numFmtId="0" fontId="4" fillId="14" borderId="46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15" borderId="43" xfId="0" applyFont="1" applyFill="1" applyBorder="1" applyAlignment="1" applyProtection="1">
      <alignment horizontal="center"/>
      <protection locked="0"/>
    </xf>
    <xf numFmtId="0" fontId="4" fillId="15" borderId="46" xfId="0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4" fillId="21" borderId="43" xfId="0" applyFont="1" applyFill="1" applyBorder="1" applyAlignment="1" applyProtection="1">
      <alignment horizontal="center"/>
      <protection locked="0"/>
    </xf>
    <xf numFmtId="0" fontId="4" fillId="21" borderId="4" xfId="0" applyFont="1" applyFill="1" applyBorder="1" applyAlignment="1" applyProtection="1">
      <alignment horizontal="center"/>
      <protection locked="0"/>
    </xf>
    <xf numFmtId="0" fontId="4" fillId="22" borderId="43" xfId="0" applyFont="1" applyFill="1" applyBorder="1" applyAlignment="1" applyProtection="1">
      <alignment horizontal="center"/>
      <protection locked="0"/>
    </xf>
    <xf numFmtId="0" fontId="4" fillId="22" borderId="4" xfId="0" applyFont="1" applyFill="1" applyBorder="1" applyAlignment="1" applyProtection="1">
      <alignment horizontal="center"/>
      <protection locked="0"/>
    </xf>
    <xf numFmtId="0" fontId="4" fillId="17" borderId="43" xfId="0" applyFont="1" applyFill="1" applyBorder="1" applyAlignment="1" applyProtection="1">
      <alignment horizontal="center"/>
      <protection locked="0"/>
    </xf>
    <xf numFmtId="0" fontId="4" fillId="17" borderId="4" xfId="0" applyFont="1" applyFill="1" applyBorder="1" applyAlignment="1" applyProtection="1">
      <alignment horizontal="center"/>
      <protection locked="0"/>
    </xf>
    <xf numFmtId="0" fontId="4" fillId="18" borderId="43" xfId="0" applyFont="1" applyFill="1" applyBorder="1" applyAlignment="1" applyProtection="1">
      <alignment horizontal="center"/>
      <protection locked="0"/>
    </xf>
    <xf numFmtId="0" fontId="4" fillId="18" borderId="4" xfId="0" applyFont="1" applyFill="1" applyBorder="1" applyAlignment="1" applyProtection="1">
      <alignment horizontal="center"/>
      <protection locked="0"/>
    </xf>
    <xf numFmtId="0" fontId="4" fillId="7" borderId="43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10" borderId="43" xfId="0" applyFont="1" applyFill="1" applyBorder="1" applyAlignment="1" applyProtection="1">
      <alignment horizontal="center"/>
      <protection locked="0"/>
    </xf>
    <xf numFmtId="0" fontId="4" fillId="10" borderId="4" xfId="0" applyFont="1" applyFill="1" applyBorder="1" applyAlignment="1" applyProtection="1">
      <alignment horizontal="center"/>
      <protection locked="0"/>
    </xf>
    <xf numFmtId="0" fontId="0" fillId="13" borderId="6" xfId="0" applyFont="1" applyFill="1" applyBorder="1" applyAlignment="1" applyProtection="1">
      <alignment horizontal="center"/>
      <protection locked="0"/>
    </xf>
    <xf numFmtId="0" fontId="0" fillId="13" borderId="10" xfId="0" applyFont="1" applyFill="1" applyBorder="1" applyAlignment="1" applyProtection="1">
      <alignment horizontal="left"/>
      <protection locked="0"/>
    </xf>
    <xf numFmtId="0" fontId="4" fillId="13" borderId="10" xfId="0" applyFont="1" applyFill="1" applyBorder="1" applyAlignment="1" applyProtection="1">
      <alignment horizontal="center"/>
      <protection locked="0"/>
    </xf>
    <xf numFmtId="0" fontId="0" fillId="13" borderId="28" xfId="0" applyFont="1" applyFill="1" applyBorder="1" applyAlignment="1" applyProtection="1">
      <alignment horizontal="center"/>
      <protection locked="0"/>
    </xf>
    <xf numFmtId="0" fontId="0" fillId="15" borderId="6" xfId="0" applyFont="1" applyFill="1" applyBorder="1" applyAlignment="1" applyProtection="1">
      <alignment horizontal="center"/>
      <protection locked="0"/>
    </xf>
    <xf numFmtId="0" fontId="0" fillId="15" borderId="10" xfId="0" applyFont="1" applyFill="1" applyBorder="1" applyAlignment="1" applyProtection="1">
      <alignment horizontal="left"/>
      <protection locked="0"/>
    </xf>
    <xf numFmtId="0" fontId="4" fillId="15" borderId="10" xfId="0" applyFont="1" applyFill="1" applyBorder="1" applyAlignment="1" applyProtection="1">
      <alignment horizontal="center"/>
      <protection locked="0"/>
    </xf>
    <xf numFmtId="0" fontId="0" fillId="15" borderId="28" xfId="0" applyFont="1" applyFill="1" applyBorder="1" applyAlignment="1" applyProtection="1">
      <alignment horizontal="center"/>
      <protection locked="0"/>
    </xf>
    <xf numFmtId="0" fontId="0" fillId="21" borderId="6" xfId="0" applyFont="1" applyFill="1" applyBorder="1" applyAlignment="1" applyProtection="1">
      <alignment horizontal="center"/>
      <protection locked="0"/>
    </xf>
    <xf numFmtId="0" fontId="0" fillId="21" borderId="10" xfId="0" applyFont="1" applyFill="1" applyBorder="1" applyAlignment="1" applyProtection="1">
      <alignment horizontal="left"/>
      <protection locked="0"/>
    </xf>
    <xf numFmtId="0" fontId="4" fillId="21" borderId="10" xfId="0" applyFont="1" applyFill="1" applyBorder="1" applyAlignment="1" applyProtection="1">
      <alignment horizontal="center"/>
      <protection locked="0"/>
    </xf>
    <xf numFmtId="0" fontId="0" fillId="21" borderId="28" xfId="0" applyFont="1" applyFill="1" applyBorder="1" applyAlignment="1" applyProtection="1">
      <alignment horizontal="center"/>
      <protection locked="0"/>
    </xf>
    <xf numFmtId="0" fontId="0" fillId="22" borderId="6" xfId="0" applyFont="1" applyFill="1" applyBorder="1" applyAlignment="1" applyProtection="1">
      <alignment horizontal="center"/>
      <protection locked="0"/>
    </xf>
    <xf numFmtId="0" fontId="0" fillId="22" borderId="10" xfId="0" applyFont="1" applyFill="1" applyBorder="1" applyAlignment="1" applyProtection="1">
      <alignment horizontal="left"/>
      <protection locked="0"/>
    </xf>
    <xf numFmtId="0" fontId="4" fillId="22" borderId="10" xfId="0" applyFont="1" applyFill="1" applyBorder="1" applyAlignment="1" applyProtection="1">
      <alignment horizontal="center"/>
      <protection locked="0"/>
    </xf>
    <xf numFmtId="0" fontId="0" fillId="22" borderId="28" xfId="0" applyFont="1" applyFill="1" applyBorder="1" applyAlignment="1" applyProtection="1">
      <alignment horizontal="center"/>
      <protection locked="0"/>
    </xf>
    <xf numFmtId="0" fontId="0" fillId="17" borderId="6" xfId="0" applyFont="1" applyFill="1" applyBorder="1" applyAlignment="1" applyProtection="1">
      <alignment horizontal="center"/>
      <protection locked="0"/>
    </xf>
    <xf numFmtId="0" fontId="0" fillId="17" borderId="10" xfId="0" applyFont="1" applyFill="1" applyBorder="1" applyAlignment="1" applyProtection="1">
      <alignment horizontal="left"/>
      <protection locked="0"/>
    </xf>
    <xf numFmtId="0" fontId="4" fillId="17" borderId="10" xfId="0" applyFont="1" applyFill="1" applyBorder="1" applyAlignment="1" applyProtection="1">
      <alignment horizontal="center"/>
      <protection locked="0"/>
    </xf>
    <xf numFmtId="0" fontId="0" fillId="17" borderId="28" xfId="0" applyFont="1" applyFill="1" applyBorder="1" applyAlignment="1" applyProtection="1">
      <alignment horizontal="center"/>
      <protection locked="0"/>
    </xf>
    <xf numFmtId="0" fontId="0" fillId="18" borderId="6" xfId="0" applyFont="1" applyFill="1" applyBorder="1" applyAlignment="1" applyProtection="1">
      <alignment horizontal="center"/>
      <protection locked="0"/>
    </xf>
    <xf numFmtId="0" fontId="0" fillId="18" borderId="10" xfId="0" applyFont="1" applyFill="1" applyBorder="1" applyAlignment="1" applyProtection="1">
      <alignment horizontal="left"/>
      <protection locked="0"/>
    </xf>
    <xf numFmtId="0" fontId="4" fillId="18" borderId="10" xfId="0" applyFont="1" applyFill="1" applyBorder="1" applyAlignment="1" applyProtection="1">
      <alignment horizontal="center"/>
      <protection locked="0"/>
    </xf>
    <xf numFmtId="0" fontId="0" fillId="18" borderId="28" xfId="0" applyFont="1" applyFill="1" applyBorder="1" applyAlignment="1" applyProtection="1">
      <alignment horizontal="center"/>
      <protection locked="0"/>
    </xf>
    <xf numFmtId="0" fontId="0" fillId="7" borderId="6" xfId="0" applyFont="1" applyFill="1" applyBorder="1" applyAlignment="1" applyProtection="1">
      <alignment horizontal="center"/>
      <protection locked="0"/>
    </xf>
    <xf numFmtId="0" fontId="0" fillId="7" borderId="10" xfId="0" applyFont="1" applyFill="1" applyBorder="1" applyAlignment="1" applyProtection="1">
      <alignment horizontal="left"/>
      <protection locked="0"/>
    </xf>
    <xf numFmtId="0" fontId="4" fillId="7" borderId="10" xfId="0" applyFont="1" applyFill="1" applyBorder="1" applyAlignment="1" applyProtection="1">
      <alignment horizontal="center"/>
      <protection locked="0"/>
    </xf>
    <xf numFmtId="0" fontId="0" fillId="7" borderId="28" xfId="0" applyFont="1" applyFill="1" applyBorder="1" applyAlignment="1" applyProtection="1">
      <alignment horizontal="center"/>
      <protection locked="0"/>
    </xf>
    <xf numFmtId="0" fontId="0" fillId="10" borderId="6" xfId="0" applyFont="1" applyFill="1" applyBorder="1" applyAlignment="1" applyProtection="1">
      <alignment horizontal="center"/>
      <protection locked="0"/>
    </xf>
    <xf numFmtId="0" fontId="0" fillId="10" borderId="10" xfId="0" applyFont="1" applyFill="1" applyBorder="1" applyAlignment="1" applyProtection="1">
      <alignment horizontal="left"/>
      <protection locked="0"/>
    </xf>
    <xf numFmtId="0" fontId="4" fillId="10" borderId="10" xfId="0" applyFont="1" applyFill="1" applyBorder="1" applyAlignment="1" applyProtection="1">
      <alignment horizontal="center"/>
      <protection locked="0"/>
    </xf>
    <xf numFmtId="0" fontId="0" fillId="10" borderId="28" xfId="0" applyFont="1" applyFill="1" applyBorder="1" applyAlignment="1" applyProtection="1">
      <alignment horizontal="center"/>
      <protection locked="0"/>
    </xf>
    <xf numFmtId="0" fontId="14" fillId="0" borderId="0" xfId="664"/>
    <xf numFmtId="164" fontId="0" fillId="2" borderId="25" xfId="0" applyNumberFormat="1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Fill="1" applyBorder="1" applyAlignment="1" applyProtection="1">
      <alignment horizontal="center"/>
      <protection locked="0"/>
    </xf>
    <xf numFmtId="1" fontId="1" fillId="9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15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15" borderId="0" xfId="0" applyFont="1" applyFill="1" applyAlignment="1">
      <alignment horizontal="left"/>
    </xf>
    <xf numFmtId="0" fontId="1" fillId="14" borderId="46" xfId="0" applyFont="1" applyFill="1" applyBorder="1" applyAlignment="1" applyProtection="1">
      <alignment horizontal="center"/>
      <protection locked="0"/>
    </xf>
    <xf numFmtId="0" fontId="1" fillId="14" borderId="46" xfId="0" applyFont="1" applyFill="1" applyBorder="1"/>
    <xf numFmtId="0" fontId="1" fillId="14" borderId="23" xfId="0" applyFont="1" applyFill="1" applyBorder="1"/>
    <xf numFmtId="0" fontId="1" fillId="7" borderId="3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51" xfId="0" applyFont="1" applyFill="1" applyBorder="1" applyAlignment="1">
      <alignment horizontal="center"/>
    </xf>
    <xf numFmtId="0" fontId="1" fillId="21" borderId="33" xfId="0" applyFont="1" applyFill="1" applyBorder="1" applyAlignment="1">
      <alignment horizontal="center"/>
    </xf>
    <xf numFmtId="0" fontId="1" fillId="21" borderId="4" xfId="0" applyFont="1" applyFill="1" applyBorder="1" applyAlignment="1">
      <alignment horizontal="center"/>
    </xf>
    <xf numFmtId="0" fontId="1" fillId="21" borderId="13" xfId="0" applyFont="1" applyFill="1" applyBorder="1" applyAlignment="1">
      <alignment horizontal="center"/>
    </xf>
    <xf numFmtId="0" fontId="1" fillId="21" borderId="4" xfId="0" applyFont="1" applyFill="1" applyBorder="1" applyAlignment="1" applyProtection="1">
      <alignment horizontal="center"/>
      <protection locked="0"/>
    </xf>
    <xf numFmtId="0" fontId="1" fillId="21" borderId="51" xfId="0" applyFont="1" applyFill="1" applyBorder="1" applyAlignment="1">
      <alignment horizontal="center"/>
    </xf>
    <xf numFmtId="0" fontId="1" fillId="17" borderId="33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1" fillId="17" borderId="13" xfId="0" applyFont="1" applyFill="1" applyBorder="1" applyAlignment="1">
      <alignment horizontal="center"/>
    </xf>
    <xf numFmtId="0" fontId="1" fillId="17" borderId="4" xfId="0" applyFont="1" applyFill="1" applyBorder="1" applyAlignment="1" applyProtection="1">
      <alignment horizontal="center"/>
      <protection locked="0"/>
    </xf>
    <xf numFmtId="0" fontId="1" fillId="17" borderId="51" xfId="0" applyFont="1" applyFill="1" applyBorder="1" applyAlignment="1">
      <alignment horizontal="center"/>
    </xf>
    <xf numFmtId="0" fontId="4" fillId="10" borderId="40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4" fillId="10" borderId="0" xfId="0" applyFont="1" applyFill="1" applyAlignment="1">
      <alignment horizontal="left"/>
    </xf>
    <xf numFmtId="0" fontId="4" fillId="18" borderId="0" xfId="0" applyFont="1" applyFill="1" applyAlignment="1">
      <alignment horizontal="left"/>
    </xf>
    <xf numFmtId="0" fontId="4" fillId="30" borderId="0" xfId="0" applyFont="1" applyFill="1" applyAlignment="1">
      <alignment horizontal="center"/>
    </xf>
    <xf numFmtId="0" fontId="0" fillId="30" borderId="0" xfId="0" applyFont="1" applyFill="1" applyAlignment="1">
      <alignment horizontal="center"/>
    </xf>
    <xf numFmtId="0" fontId="4" fillId="31" borderId="0" xfId="0" applyFont="1" applyFill="1" applyAlignment="1">
      <alignment horizontal="center"/>
    </xf>
    <xf numFmtId="0" fontId="0" fillId="31" borderId="0" xfId="0" applyFont="1" applyFill="1" applyAlignment="1">
      <alignment horizontal="center"/>
    </xf>
    <xf numFmtId="0" fontId="4" fillId="32" borderId="0" xfId="0" applyFont="1" applyFill="1" applyAlignment="1">
      <alignment horizontal="center"/>
    </xf>
    <xf numFmtId="0" fontId="0" fillId="32" borderId="0" xfId="0" applyFont="1" applyFill="1" applyAlignment="1">
      <alignment horizontal="center"/>
    </xf>
    <xf numFmtId="0" fontId="4" fillId="33" borderId="0" xfId="0" applyFont="1" applyFill="1" applyAlignment="1">
      <alignment horizontal="center"/>
    </xf>
    <xf numFmtId="0" fontId="0" fillId="33" borderId="0" xfId="0" applyFont="1" applyFill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0" fillId="9" borderId="0" xfId="0" applyNumberFormat="1" applyFill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/>
    <xf numFmtId="0" fontId="4" fillId="1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7" fillId="29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Fill="1" applyAlignment="1">
      <alignment horizontal="center"/>
    </xf>
    <xf numFmtId="1" fontId="10" fillId="9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34" borderId="0" xfId="0" applyFont="1" applyFill="1" applyAlignment="1">
      <alignment horizontal="left"/>
    </xf>
    <xf numFmtId="0" fontId="10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  <xf numFmtId="0" fontId="1" fillId="34" borderId="0" xfId="0" applyFont="1" applyFill="1" applyAlignment="1">
      <alignment horizontal="left"/>
    </xf>
    <xf numFmtId="14" fontId="0" fillId="0" borderId="0" xfId="0" applyNumberFormat="1"/>
    <xf numFmtId="14" fontId="0" fillId="13" borderId="10" xfId="0" applyNumberFormat="1" applyFont="1" applyFill="1" applyBorder="1" applyAlignment="1" applyProtection="1">
      <alignment horizontal="center"/>
      <protection locked="0"/>
    </xf>
    <xf numFmtId="14" fontId="0" fillId="15" borderId="10" xfId="0" applyNumberFormat="1" applyFont="1" applyFill="1" applyBorder="1" applyAlignment="1" applyProtection="1">
      <alignment horizontal="center"/>
      <protection locked="0"/>
    </xf>
    <xf numFmtId="14" fontId="0" fillId="7" borderId="10" xfId="0" applyNumberFormat="1" applyFont="1" applyFill="1" applyBorder="1" applyAlignment="1" applyProtection="1">
      <alignment horizontal="center"/>
      <protection locked="0"/>
    </xf>
    <xf numFmtId="14" fontId="0" fillId="10" borderId="10" xfId="0" applyNumberFormat="1" applyFont="1" applyFill="1" applyBorder="1" applyAlignment="1" applyProtection="1">
      <alignment horizontal="center"/>
      <protection locked="0"/>
    </xf>
    <xf numFmtId="14" fontId="0" fillId="17" borderId="10" xfId="0" applyNumberFormat="1" applyFont="1" applyFill="1" applyBorder="1" applyAlignment="1" applyProtection="1">
      <alignment horizontal="center"/>
      <protection locked="0"/>
    </xf>
    <xf numFmtId="14" fontId="0" fillId="18" borderId="10" xfId="0" applyNumberFormat="1" applyFont="1" applyFill="1" applyBorder="1" applyAlignment="1" applyProtection="1">
      <alignment horizontal="center"/>
      <protection locked="0"/>
    </xf>
    <xf numFmtId="165" fontId="12" fillId="0" borderId="29" xfId="0" applyNumberFormat="1" applyFont="1" applyFill="1" applyBorder="1" applyAlignment="1" applyProtection="1">
      <alignment horizontal="center"/>
      <protection locked="0"/>
    </xf>
    <xf numFmtId="2" fontId="12" fillId="9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64" fontId="12" fillId="8" borderId="0" xfId="0" applyNumberFormat="1" applyFont="1" applyFill="1" applyAlignment="1">
      <alignment horizontal="center"/>
    </xf>
    <xf numFmtId="1" fontId="12" fillId="9" borderId="0" xfId="0" applyNumberFormat="1" applyFont="1" applyFill="1" applyAlignment="1">
      <alignment horizontal="center"/>
    </xf>
    <xf numFmtId="1" fontId="29" fillId="8" borderId="0" xfId="0" applyNumberFormat="1" applyFont="1" applyFill="1" applyAlignment="1">
      <alignment horizontal="center"/>
    </xf>
    <xf numFmtId="1" fontId="29" fillId="9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4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2" fontId="4" fillId="15" borderId="0" xfId="0" applyNumberFormat="1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8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4" fillId="2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24" borderId="0" xfId="0" applyNumberFormat="1" applyFont="1" applyFill="1" applyAlignment="1">
      <alignment horizontal="center"/>
    </xf>
    <xf numFmtId="0" fontId="4" fillId="16" borderId="55" xfId="0" applyFont="1" applyFill="1" applyBorder="1" applyAlignment="1">
      <alignment horizontal="center"/>
    </xf>
    <xf numFmtId="0" fontId="0" fillId="16" borderId="67" xfId="0" applyFont="1" applyFill="1" applyBorder="1" applyAlignment="1">
      <alignment horizontal="center"/>
    </xf>
    <xf numFmtId="0" fontId="0" fillId="16" borderId="57" xfId="0" applyFont="1" applyFill="1" applyBorder="1" applyAlignment="1">
      <alignment horizontal="center"/>
    </xf>
    <xf numFmtId="0" fontId="4" fillId="16" borderId="40" xfId="0" applyFont="1" applyFill="1" applyBorder="1" applyAlignment="1">
      <alignment horizontal="center"/>
    </xf>
    <xf numFmtId="0" fontId="4" fillId="16" borderId="67" xfId="0" applyFont="1" applyFill="1" applyBorder="1" applyAlignment="1">
      <alignment horizontal="center"/>
    </xf>
    <xf numFmtId="0" fontId="4" fillId="16" borderId="57" xfId="0" applyFont="1" applyFill="1" applyBorder="1" applyAlignment="1">
      <alignment horizontal="center"/>
    </xf>
    <xf numFmtId="0" fontId="0" fillId="16" borderId="57" xfId="0" applyFont="1" applyFill="1" applyBorder="1" applyAlignment="1"/>
    <xf numFmtId="0" fontId="4" fillId="13" borderId="19" xfId="0" applyFont="1" applyFill="1" applyBorder="1" applyAlignment="1">
      <alignment horizontal="center"/>
    </xf>
    <xf numFmtId="0" fontId="4" fillId="13" borderId="20" xfId="0" applyFont="1" applyFill="1" applyBorder="1" applyAlignment="1">
      <alignment horizontal="center"/>
    </xf>
    <xf numFmtId="0" fontId="4" fillId="13" borderId="15" xfId="0" applyFont="1" applyFill="1" applyBorder="1" applyAlignment="1">
      <alignment horizontal="center"/>
    </xf>
    <xf numFmtId="0" fontId="4" fillId="13" borderId="23" xfId="0" applyFont="1" applyFill="1" applyBorder="1" applyAlignment="1">
      <alignment horizontal="center"/>
    </xf>
    <xf numFmtId="0" fontId="4" fillId="13" borderId="24" xfId="0" applyFont="1" applyFill="1" applyBorder="1" applyAlignment="1">
      <alignment horizontal="center"/>
    </xf>
    <xf numFmtId="0" fontId="4" fillId="13" borderId="25" xfId="0" applyFont="1" applyFill="1" applyBorder="1" applyAlignment="1">
      <alignment horizontal="center"/>
    </xf>
    <xf numFmtId="0" fontId="4" fillId="15" borderId="19" xfId="0" applyFont="1" applyFill="1" applyBorder="1" applyAlignment="1">
      <alignment horizontal="center"/>
    </xf>
    <xf numFmtId="0" fontId="4" fillId="15" borderId="20" xfId="0" applyFont="1" applyFill="1" applyBorder="1" applyAlignment="1">
      <alignment horizontal="center"/>
    </xf>
    <xf numFmtId="0" fontId="4" fillId="15" borderId="15" xfId="0" applyFont="1" applyFill="1" applyBorder="1" applyAlignment="1">
      <alignment horizontal="center"/>
    </xf>
    <xf numFmtId="0" fontId="4" fillId="15" borderId="23" xfId="0" applyFont="1" applyFill="1" applyBorder="1" applyAlignment="1">
      <alignment horizontal="center"/>
    </xf>
    <xf numFmtId="0" fontId="4" fillId="15" borderId="24" xfId="0" applyFont="1" applyFill="1" applyBorder="1" applyAlignment="1">
      <alignment horizontal="center"/>
    </xf>
    <xf numFmtId="0" fontId="4" fillId="15" borderId="25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4" fillId="7" borderId="55" xfId="0" applyFont="1" applyFill="1" applyBorder="1" applyAlignment="1">
      <alignment horizontal="left"/>
    </xf>
    <xf numFmtId="0" fontId="0" fillId="7" borderId="57" xfId="0" applyFont="1" applyFill="1" applyBorder="1" applyAlignment="1">
      <alignment horizontal="left"/>
    </xf>
    <xf numFmtId="0" fontId="4" fillId="12" borderId="40" xfId="0" applyFont="1" applyFill="1" applyBorder="1" applyAlignment="1">
      <alignment horizontal="center"/>
    </xf>
    <xf numFmtId="0" fontId="4" fillId="12" borderId="67" xfId="0" applyFont="1" applyFill="1" applyBorder="1" applyAlignment="1">
      <alignment horizontal="center"/>
    </xf>
    <xf numFmtId="0" fontId="4" fillId="12" borderId="57" xfId="0" applyFont="1" applyFill="1" applyBorder="1" applyAlignment="1">
      <alignment horizontal="center"/>
    </xf>
    <xf numFmtId="0" fontId="4" fillId="12" borderId="55" xfId="0" applyFont="1" applyFill="1" applyBorder="1" applyAlignment="1">
      <alignment horizontal="center"/>
    </xf>
    <xf numFmtId="0" fontId="0" fillId="12" borderId="57" xfId="0" applyFont="1" applyFill="1" applyBorder="1" applyAlignment="1">
      <alignment horizontal="center"/>
    </xf>
    <xf numFmtId="0" fontId="4" fillId="10" borderId="67" xfId="0" applyFont="1" applyFill="1" applyBorder="1" applyAlignment="1">
      <alignment horizontal="left"/>
    </xf>
    <xf numFmtId="0" fontId="0" fillId="10" borderId="57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12" borderId="67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7" borderId="24" xfId="0" applyFont="1" applyFill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4" fillId="10" borderId="24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20" borderId="40" xfId="0" applyFont="1" applyFill="1" applyBorder="1" applyAlignment="1">
      <alignment horizontal="center"/>
    </xf>
    <xf numFmtId="0" fontId="4" fillId="20" borderId="67" xfId="0" applyFont="1" applyFill="1" applyBorder="1" applyAlignment="1">
      <alignment horizontal="center"/>
    </xf>
    <xf numFmtId="0" fontId="4" fillId="20" borderId="57" xfId="0" applyFont="1" applyFill="1" applyBorder="1" applyAlignment="1">
      <alignment horizontal="center"/>
    </xf>
    <xf numFmtId="0" fontId="4" fillId="20" borderId="55" xfId="0" applyFont="1" applyFill="1" applyBorder="1" applyAlignment="1">
      <alignment horizontal="center"/>
    </xf>
    <xf numFmtId="0" fontId="0" fillId="20" borderId="57" xfId="0" applyFont="1" applyFill="1" applyBorder="1" applyAlignment="1">
      <alignment horizontal="center"/>
    </xf>
    <xf numFmtId="0" fontId="0" fillId="20" borderId="67" xfId="0" applyFont="1" applyFill="1" applyBorder="1" applyAlignment="1">
      <alignment horizontal="center"/>
    </xf>
    <xf numFmtId="0" fontId="4" fillId="17" borderId="55" xfId="0" applyFont="1" applyFill="1" applyBorder="1" applyAlignment="1">
      <alignment horizontal="left"/>
    </xf>
    <xf numFmtId="0" fontId="0" fillId="17" borderId="57" xfId="0" applyFont="1" applyFill="1" applyBorder="1" applyAlignment="1">
      <alignment horizontal="left"/>
    </xf>
    <xf numFmtId="0" fontId="4" fillId="18" borderId="67" xfId="0" applyFont="1" applyFill="1" applyBorder="1" applyAlignment="1">
      <alignment horizontal="left"/>
    </xf>
    <xf numFmtId="0" fontId="0" fillId="18" borderId="57" xfId="0" applyFont="1" applyFill="1" applyBorder="1" applyAlignment="1">
      <alignment horizontal="left"/>
    </xf>
    <xf numFmtId="0" fontId="4" fillId="17" borderId="19" xfId="0" applyFont="1" applyFill="1" applyBorder="1" applyAlignment="1">
      <alignment horizontal="center"/>
    </xf>
    <xf numFmtId="0" fontId="4" fillId="17" borderId="20" xfId="0" applyFont="1" applyFill="1" applyBorder="1" applyAlignment="1">
      <alignment horizontal="center"/>
    </xf>
    <xf numFmtId="0" fontId="4" fillId="17" borderId="15" xfId="0" applyFont="1" applyFill="1" applyBorder="1" applyAlignment="1">
      <alignment horizontal="center"/>
    </xf>
    <xf numFmtId="0" fontId="4" fillId="17" borderId="23" xfId="0" applyFont="1" applyFill="1" applyBorder="1" applyAlignment="1">
      <alignment horizontal="center"/>
    </xf>
    <xf numFmtId="0" fontId="4" fillId="17" borderId="24" xfId="0" applyFont="1" applyFill="1" applyBorder="1" applyAlignment="1">
      <alignment horizontal="center"/>
    </xf>
    <xf numFmtId="0" fontId="4" fillId="17" borderId="25" xfId="0" applyFont="1" applyFill="1" applyBorder="1" applyAlignment="1">
      <alignment horizontal="center"/>
    </xf>
    <xf numFmtId="0" fontId="4" fillId="18" borderId="19" xfId="0" applyFont="1" applyFill="1" applyBorder="1" applyAlignment="1">
      <alignment horizontal="center"/>
    </xf>
    <xf numFmtId="0" fontId="4" fillId="18" borderId="20" xfId="0" applyFont="1" applyFill="1" applyBorder="1" applyAlignment="1">
      <alignment horizontal="center"/>
    </xf>
    <xf numFmtId="0" fontId="4" fillId="18" borderId="15" xfId="0" applyFont="1" applyFill="1" applyBorder="1" applyAlignment="1">
      <alignment horizontal="center"/>
    </xf>
    <xf numFmtId="0" fontId="4" fillId="18" borderId="23" xfId="0" applyFont="1" applyFill="1" applyBorder="1" applyAlignment="1">
      <alignment horizontal="center"/>
    </xf>
    <xf numFmtId="0" fontId="4" fillId="18" borderId="24" xfId="0" applyFont="1" applyFill="1" applyBorder="1" applyAlignment="1">
      <alignment horizontal="center"/>
    </xf>
    <xf numFmtId="0" fontId="4" fillId="18" borderId="25" xfId="0" applyFont="1" applyFill="1" applyBorder="1" applyAlignment="1">
      <alignment horizontal="center"/>
    </xf>
    <xf numFmtId="0" fontId="4" fillId="22" borderId="67" xfId="0" applyFont="1" applyFill="1" applyBorder="1" applyAlignment="1">
      <alignment horizontal="left"/>
    </xf>
    <xf numFmtId="0" fontId="0" fillId="22" borderId="57" xfId="0" applyFont="1" applyFill="1" applyBorder="1" applyAlignment="1">
      <alignment horizontal="left"/>
    </xf>
    <xf numFmtId="0" fontId="4" fillId="21" borderId="55" xfId="0" applyFont="1" applyFill="1" applyBorder="1" applyAlignment="1">
      <alignment horizontal="left"/>
    </xf>
    <xf numFmtId="0" fontId="0" fillId="21" borderId="57" xfId="0" applyFont="1" applyFill="1" applyBorder="1" applyAlignment="1">
      <alignment horizontal="left"/>
    </xf>
    <xf numFmtId="0" fontId="4" fillId="19" borderId="40" xfId="0" applyFont="1" applyFill="1" applyBorder="1" applyAlignment="1">
      <alignment horizontal="center"/>
    </xf>
    <xf numFmtId="0" fontId="4" fillId="19" borderId="67" xfId="0" applyFont="1" applyFill="1" applyBorder="1" applyAlignment="1">
      <alignment horizontal="center"/>
    </xf>
    <xf numFmtId="0" fontId="4" fillId="19" borderId="57" xfId="0" applyFont="1" applyFill="1" applyBorder="1" applyAlignment="1">
      <alignment horizontal="center"/>
    </xf>
    <xf numFmtId="0" fontId="4" fillId="19" borderId="55" xfId="0" applyFont="1" applyFill="1" applyBorder="1" applyAlignment="1">
      <alignment horizontal="center"/>
    </xf>
    <xf numFmtId="0" fontId="0" fillId="19" borderId="57" xfId="0" applyFont="1" applyFill="1" applyBorder="1" applyAlignment="1">
      <alignment horizontal="center"/>
    </xf>
    <xf numFmtId="0" fontId="0" fillId="19" borderId="67" xfId="0" applyFont="1" applyFill="1" applyBorder="1" applyAlignment="1">
      <alignment horizontal="center"/>
    </xf>
    <xf numFmtId="0" fontId="0" fillId="21" borderId="19" xfId="0" applyFont="1" applyFill="1" applyBorder="1" applyAlignment="1">
      <alignment horizontal="center"/>
    </xf>
    <xf numFmtId="0" fontId="0" fillId="21" borderId="20" xfId="0" applyFont="1" applyFill="1" applyBorder="1" applyAlignment="1">
      <alignment horizontal="center"/>
    </xf>
    <xf numFmtId="0" fontId="0" fillId="21" borderId="15" xfId="0" applyFont="1" applyFill="1" applyBorder="1" applyAlignment="1">
      <alignment horizontal="center"/>
    </xf>
    <xf numFmtId="0" fontId="0" fillId="21" borderId="23" xfId="0" applyFont="1" applyFill="1" applyBorder="1" applyAlignment="1">
      <alignment horizontal="center"/>
    </xf>
    <xf numFmtId="0" fontId="0" fillId="21" borderId="24" xfId="0" applyFont="1" applyFill="1" applyBorder="1" applyAlignment="1">
      <alignment horizontal="center"/>
    </xf>
    <xf numFmtId="0" fontId="0" fillId="21" borderId="25" xfId="0" applyFont="1" applyFill="1" applyBorder="1" applyAlignment="1">
      <alignment horizontal="center"/>
    </xf>
    <xf numFmtId="0" fontId="0" fillId="22" borderId="19" xfId="0" applyFont="1" applyFill="1" applyBorder="1" applyAlignment="1">
      <alignment horizontal="center"/>
    </xf>
    <xf numFmtId="0" fontId="0" fillId="22" borderId="20" xfId="0" applyFont="1" applyFill="1" applyBorder="1" applyAlignment="1">
      <alignment horizontal="center"/>
    </xf>
    <xf numFmtId="0" fontId="0" fillId="22" borderId="15" xfId="0" applyFont="1" applyFill="1" applyBorder="1" applyAlignment="1">
      <alignment horizontal="center"/>
    </xf>
    <xf numFmtId="0" fontId="0" fillId="22" borderId="23" xfId="0" applyFont="1" applyFill="1" applyBorder="1" applyAlignment="1">
      <alignment horizontal="center"/>
    </xf>
    <xf numFmtId="0" fontId="0" fillId="22" borderId="24" xfId="0" applyFont="1" applyFill="1" applyBorder="1" applyAlignment="1">
      <alignment horizontal="center"/>
    </xf>
    <xf numFmtId="0" fontId="0" fillId="22" borderId="25" xfId="0" applyFont="1" applyFill="1" applyBorder="1" applyAlignment="1">
      <alignment horizontal="center"/>
    </xf>
    <xf numFmtId="0" fontId="4" fillId="16" borderId="23" xfId="0" applyFont="1" applyFill="1" applyBorder="1" applyAlignment="1">
      <alignment horizontal="center" wrapText="1"/>
    </xf>
    <xf numFmtId="0" fontId="4" fillId="16" borderId="25" xfId="0" applyFont="1" applyFill="1" applyBorder="1" applyAlignment="1">
      <alignment horizontal="center" wrapText="1"/>
    </xf>
    <xf numFmtId="0" fontId="4" fillId="12" borderId="23" xfId="0" applyFont="1" applyFill="1" applyBorder="1" applyAlignment="1">
      <alignment horizontal="center" wrapText="1"/>
    </xf>
    <xf numFmtId="0" fontId="4" fillId="12" borderId="25" xfId="0" applyFont="1" applyFill="1" applyBorder="1" applyAlignment="1">
      <alignment horizontal="center" wrapText="1"/>
    </xf>
    <xf numFmtId="0" fontId="0" fillId="20" borderId="23" xfId="0" applyFont="1" applyFill="1" applyBorder="1" applyAlignment="1">
      <alignment horizontal="center" wrapText="1"/>
    </xf>
    <xf numFmtId="0" fontId="0" fillId="20" borderId="25" xfId="0" applyFont="1" applyFill="1" applyBorder="1" applyAlignment="1">
      <alignment horizontal="center" wrapText="1"/>
    </xf>
    <xf numFmtId="0" fontId="0" fillId="19" borderId="23" xfId="0" applyFont="1" applyFill="1" applyBorder="1" applyAlignment="1">
      <alignment horizontal="center" wrapText="1"/>
    </xf>
    <xf numFmtId="0" fontId="0" fillId="19" borderId="25" xfId="0" applyFont="1" applyFill="1" applyBorder="1" applyAlignment="1">
      <alignment horizontal="center" wrapText="1"/>
    </xf>
  </cellXfs>
  <cellStyles count="66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/>
    <cellStyle name="Normal" xfId="0" builtinId="0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EBA1"/>
      <color rgb="FFFFCC99"/>
      <color rgb="FFFF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Blood Glucose (mg/dL)</a:t>
            </a:r>
          </a:p>
        </c:rich>
      </c:tx>
      <c:layout>
        <c:manualLayout>
          <c:xMode val="edge"/>
          <c:yMode val="edge"/>
          <c:x val="0.303171843102945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271136900718516"/>
          <c:y val="0.146790742066333"/>
          <c:w val="0.871408563425371"/>
          <c:h val="0.691839344257792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Summary!$C$74:$P$74</c:f>
                <c:numCache>
                  <c:formatCode>General</c:formatCode>
                  <c:ptCount val="14"/>
                  <c:pt idx="0">
                    <c:v>3.652396473549935</c:v>
                  </c:pt>
                  <c:pt idx="1">
                    <c:v>5.21802431747667</c:v>
                  </c:pt>
                  <c:pt idx="2">
                    <c:v>3.572114219898351</c:v>
                  </c:pt>
                  <c:pt idx="3">
                    <c:v>9.785760630176428</c:v>
                  </c:pt>
                  <c:pt idx="4">
                    <c:v>4.188078318274384</c:v>
                  </c:pt>
                  <c:pt idx="5">
                    <c:v>2.85306852353742</c:v>
                  </c:pt>
                  <c:pt idx="6">
                    <c:v>6.964991824195557</c:v>
                  </c:pt>
                  <c:pt idx="7">
                    <c:v>2.576819745345025</c:v>
                  </c:pt>
                  <c:pt idx="8">
                    <c:v>3.215587038162705</c:v>
                  </c:pt>
                  <c:pt idx="9">
                    <c:v>2.280350850198276</c:v>
                  </c:pt>
                  <c:pt idx="10">
                    <c:v>3.346640106136302</c:v>
                  </c:pt>
                  <c:pt idx="11">
                    <c:v>2.626785107312739</c:v>
                  </c:pt>
                  <c:pt idx="12">
                    <c:v>3.709597162915552</c:v>
                  </c:pt>
                  <c:pt idx="13">
                    <c:v>2.130727575266251</c:v>
                  </c:pt>
                </c:numCache>
              </c:numRef>
            </c:plus>
            <c:minus>
              <c:numRef>
                <c:f>Summary!$C$74:$P$74</c:f>
                <c:numCache>
                  <c:formatCode>General</c:formatCode>
                  <c:ptCount val="14"/>
                  <c:pt idx="0">
                    <c:v>3.652396473549935</c:v>
                  </c:pt>
                  <c:pt idx="1">
                    <c:v>5.21802431747667</c:v>
                  </c:pt>
                  <c:pt idx="2">
                    <c:v>3.572114219898351</c:v>
                  </c:pt>
                  <c:pt idx="3">
                    <c:v>9.785760630176428</c:v>
                  </c:pt>
                  <c:pt idx="4">
                    <c:v>4.188078318274384</c:v>
                  </c:pt>
                  <c:pt idx="5">
                    <c:v>2.85306852353742</c:v>
                  </c:pt>
                  <c:pt idx="6">
                    <c:v>6.964991824195557</c:v>
                  </c:pt>
                  <c:pt idx="7">
                    <c:v>2.576819745345025</c:v>
                  </c:pt>
                  <c:pt idx="8">
                    <c:v>3.215587038162705</c:v>
                  </c:pt>
                  <c:pt idx="9">
                    <c:v>2.280350850198276</c:v>
                  </c:pt>
                  <c:pt idx="10">
                    <c:v>3.346640106136302</c:v>
                  </c:pt>
                  <c:pt idx="11">
                    <c:v>2.626785107312739</c:v>
                  </c:pt>
                  <c:pt idx="12">
                    <c:v>3.709597162915552</c:v>
                  </c:pt>
                  <c:pt idx="13">
                    <c:v>2.130727575266251</c:v>
                  </c:pt>
                </c:numCache>
              </c:numRef>
            </c:minus>
          </c:errBars>
          <c:xVal>
            <c:numRef>
              <c:f>Summary!$C$65:$P$65</c:f>
              <c:numCache>
                <c:formatCode>General</c:formatCode>
                <c:ptCount val="14"/>
                <c:pt idx="0">
                  <c:v>-10.0</c:v>
                </c:pt>
                <c:pt idx="1">
                  <c:v>0.0</c:v>
                </c:pt>
                <c:pt idx="2">
                  <c:v>10.0</c:v>
                </c:pt>
                <c:pt idx="3">
                  <c:v>20.0</c:v>
                </c:pt>
                <c:pt idx="4">
                  <c:v>30.0</c:v>
                </c:pt>
                <c:pt idx="5">
                  <c:v>40.0</c:v>
                </c:pt>
                <c:pt idx="6">
                  <c:v>50.0</c:v>
                </c:pt>
                <c:pt idx="7">
                  <c:v>60.0</c:v>
                </c:pt>
                <c:pt idx="8">
                  <c:v>70.0</c:v>
                </c:pt>
                <c:pt idx="9">
                  <c:v>80.0</c:v>
                </c:pt>
                <c:pt idx="10">
                  <c:v>90.0</c:v>
                </c:pt>
                <c:pt idx="11">
                  <c:v>100.0</c:v>
                </c:pt>
                <c:pt idx="12">
                  <c:v>110.0</c:v>
                </c:pt>
                <c:pt idx="13">
                  <c:v>120.0</c:v>
                </c:pt>
              </c:numCache>
            </c:numRef>
          </c:xVal>
          <c:yVal>
            <c:numRef>
              <c:f>Summary!$C$72:$P$72</c:f>
              <c:numCache>
                <c:formatCode>0</c:formatCode>
                <c:ptCount val="14"/>
                <c:pt idx="0">
                  <c:v>86.2</c:v>
                </c:pt>
                <c:pt idx="1">
                  <c:v>96.16666666666667</c:v>
                </c:pt>
                <c:pt idx="2">
                  <c:v>115.6</c:v>
                </c:pt>
                <c:pt idx="3">
                  <c:v>106.8333333333333</c:v>
                </c:pt>
                <c:pt idx="4">
                  <c:v>109.8</c:v>
                </c:pt>
                <c:pt idx="5">
                  <c:v>113.8</c:v>
                </c:pt>
                <c:pt idx="6">
                  <c:v>114.3333333333333</c:v>
                </c:pt>
                <c:pt idx="7">
                  <c:v>111.8</c:v>
                </c:pt>
                <c:pt idx="8">
                  <c:v>111.2</c:v>
                </c:pt>
                <c:pt idx="9">
                  <c:v>109.0</c:v>
                </c:pt>
                <c:pt idx="10">
                  <c:v>113.0</c:v>
                </c:pt>
                <c:pt idx="11">
                  <c:v>113.0</c:v>
                </c:pt>
                <c:pt idx="12">
                  <c:v>119.8333333333333</c:v>
                </c:pt>
                <c:pt idx="13">
                  <c:v>114.8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E7-924B-AFD4-4995B1E11F00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Summary!$C$87:$P$87</c:f>
                <c:numCache>
                  <c:formatCode>General</c:formatCode>
                  <c:ptCount val="14"/>
                  <c:pt idx="0">
                    <c:v>2.294921930407801</c:v>
                  </c:pt>
                  <c:pt idx="1">
                    <c:v>1.875277757204694</c:v>
                  </c:pt>
                  <c:pt idx="2">
                    <c:v>5.112077203381551</c:v>
                  </c:pt>
                  <c:pt idx="3">
                    <c:v>6.968580279447973</c:v>
                  </c:pt>
                  <c:pt idx="4">
                    <c:v>1.693123346560039</c:v>
                  </c:pt>
                  <c:pt idx="5">
                    <c:v>5.243719923818952</c:v>
                  </c:pt>
                  <c:pt idx="6">
                    <c:v>3.557114170853923</c:v>
                  </c:pt>
                  <c:pt idx="7">
                    <c:v>2.821544100507932</c:v>
                  </c:pt>
                  <c:pt idx="8">
                    <c:v>4.728753653037036</c:v>
                  </c:pt>
                  <c:pt idx="9">
                    <c:v>6.054177171547741</c:v>
                  </c:pt>
                  <c:pt idx="10">
                    <c:v>7.121173436387517</c:v>
                  </c:pt>
                  <c:pt idx="11">
                    <c:v>5.121306256979548</c:v>
                  </c:pt>
                  <c:pt idx="12">
                    <c:v>11.37663297192002</c:v>
                  </c:pt>
                  <c:pt idx="13">
                    <c:v>9.793705461502641</c:v>
                  </c:pt>
                </c:numCache>
              </c:numRef>
            </c:plus>
            <c:minus>
              <c:numRef>
                <c:f>Summary!$C$87:$P$87</c:f>
                <c:numCache>
                  <c:formatCode>General</c:formatCode>
                  <c:ptCount val="14"/>
                  <c:pt idx="0">
                    <c:v>2.294921930407801</c:v>
                  </c:pt>
                  <c:pt idx="1">
                    <c:v>1.875277757204694</c:v>
                  </c:pt>
                  <c:pt idx="2">
                    <c:v>5.112077203381551</c:v>
                  </c:pt>
                  <c:pt idx="3">
                    <c:v>6.968580279447973</c:v>
                  </c:pt>
                  <c:pt idx="4">
                    <c:v>1.693123346560039</c:v>
                  </c:pt>
                  <c:pt idx="5">
                    <c:v>5.243719923818952</c:v>
                  </c:pt>
                  <c:pt idx="6">
                    <c:v>3.557114170853923</c:v>
                  </c:pt>
                  <c:pt idx="7">
                    <c:v>2.821544100507932</c:v>
                  </c:pt>
                  <c:pt idx="8">
                    <c:v>4.728753653037036</c:v>
                  </c:pt>
                  <c:pt idx="9">
                    <c:v>6.054177171547741</c:v>
                  </c:pt>
                  <c:pt idx="10">
                    <c:v>7.121173436387517</c:v>
                  </c:pt>
                  <c:pt idx="11">
                    <c:v>5.121306256979548</c:v>
                  </c:pt>
                  <c:pt idx="12">
                    <c:v>11.37663297192002</c:v>
                  </c:pt>
                  <c:pt idx="13">
                    <c:v>9.793705461502641</c:v>
                  </c:pt>
                </c:numCache>
              </c:numRef>
            </c:minus>
          </c:errBars>
          <c:xVal>
            <c:numRef>
              <c:f>Summary!$C$65:$P$65</c:f>
              <c:numCache>
                <c:formatCode>General</c:formatCode>
                <c:ptCount val="14"/>
                <c:pt idx="0">
                  <c:v>-10.0</c:v>
                </c:pt>
                <c:pt idx="1">
                  <c:v>0.0</c:v>
                </c:pt>
                <c:pt idx="2">
                  <c:v>10.0</c:v>
                </c:pt>
                <c:pt idx="3">
                  <c:v>20.0</c:v>
                </c:pt>
                <c:pt idx="4">
                  <c:v>30.0</c:v>
                </c:pt>
                <c:pt idx="5">
                  <c:v>40.0</c:v>
                </c:pt>
                <c:pt idx="6">
                  <c:v>50.0</c:v>
                </c:pt>
                <c:pt idx="7">
                  <c:v>60.0</c:v>
                </c:pt>
                <c:pt idx="8">
                  <c:v>70.0</c:v>
                </c:pt>
                <c:pt idx="9">
                  <c:v>80.0</c:v>
                </c:pt>
                <c:pt idx="10">
                  <c:v>90.0</c:v>
                </c:pt>
                <c:pt idx="11">
                  <c:v>100.0</c:v>
                </c:pt>
                <c:pt idx="12">
                  <c:v>110.0</c:v>
                </c:pt>
                <c:pt idx="13">
                  <c:v>120.0</c:v>
                </c:pt>
              </c:numCache>
            </c:numRef>
          </c:xVal>
          <c:yVal>
            <c:numRef>
              <c:f>Summary!$C$85:$P$85</c:f>
              <c:numCache>
                <c:formatCode>0</c:formatCode>
                <c:ptCount val="14"/>
                <c:pt idx="0">
                  <c:v>89.0</c:v>
                </c:pt>
                <c:pt idx="1">
                  <c:v>91.5</c:v>
                </c:pt>
                <c:pt idx="2">
                  <c:v>113.0</c:v>
                </c:pt>
                <c:pt idx="3">
                  <c:v>94.16666666666667</c:v>
                </c:pt>
                <c:pt idx="4">
                  <c:v>99.0</c:v>
                </c:pt>
                <c:pt idx="5">
                  <c:v>107.1428571428571</c:v>
                </c:pt>
                <c:pt idx="6">
                  <c:v>111.2857142857143</c:v>
                </c:pt>
                <c:pt idx="7">
                  <c:v>108.1666666666667</c:v>
                </c:pt>
                <c:pt idx="8">
                  <c:v>106.8333333333333</c:v>
                </c:pt>
                <c:pt idx="9">
                  <c:v>95.7142857142857</c:v>
                </c:pt>
                <c:pt idx="10">
                  <c:v>92.66666666666667</c:v>
                </c:pt>
                <c:pt idx="11">
                  <c:v>100.8333333333333</c:v>
                </c:pt>
                <c:pt idx="12">
                  <c:v>112.1666666666667</c:v>
                </c:pt>
                <c:pt idx="13">
                  <c:v>110.5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E7-924B-AFD4-4995B1E11F00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Summary!$C$101:$P$101</c:f>
                <c:numCache>
                  <c:formatCode>General</c:formatCode>
                  <c:ptCount val="14"/>
                  <c:pt idx="0">
                    <c:v>4.353433237386437</c:v>
                  </c:pt>
                  <c:pt idx="1">
                    <c:v>7.785386624822116</c:v>
                  </c:pt>
                  <c:pt idx="2">
                    <c:v>3.813135192987523</c:v>
                  </c:pt>
                  <c:pt idx="3">
                    <c:v>4.680930581744531</c:v>
                  </c:pt>
                  <c:pt idx="4">
                    <c:v>3.895866755649862</c:v>
                  </c:pt>
                  <c:pt idx="5">
                    <c:v>2.513297966152574</c:v>
                  </c:pt>
                  <c:pt idx="6">
                    <c:v>3.113590282044901</c:v>
                  </c:pt>
                  <c:pt idx="7">
                    <c:v>3.262582480864575</c:v>
                  </c:pt>
                  <c:pt idx="8">
                    <c:v>5.903417665730124</c:v>
                  </c:pt>
                  <c:pt idx="9">
                    <c:v>5.1902577498814</c:v>
                  </c:pt>
                  <c:pt idx="10">
                    <c:v>3.754256843164096</c:v>
                  </c:pt>
                  <c:pt idx="11">
                    <c:v>3.116265571338732</c:v>
                  </c:pt>
                  <c:pt idx="12">
                    <c:v>5.682820113679874</c:v>
                  </c:pt>
                  <c:pt idx="13">
                    <c:v>5.48938369339704</c:v>
                  </c:pt>
                </c:numCache>
              </c:numRef>
            </c:plus>
            <c:minus>
              <c:numRef>
                <c:f>Summary!$C$101:$P$101</c:f>
                <c:numCache>
                  <c:formatCode>General</c:formatCode>
                  <c:ptCount val="14"/>
                  <c:pt idx="0">
                    <c:v>4.353433237386437</c:v>
                  </c:pt>
                  <c:pt idx="1">
                    <c:v>7.785386624822116</c:v>
                  </c:pt>
                  <c:pt idx="2">
                    <c:v>3.813135192987523</c:v>
                  </c:pt>
                  <c:pt idx="3">
                    <c:v>4.680930581744531</c:v>
                  </c:pt>
                  <c:pt idx="4">
                    <c:v>3.895866755649862</c:v>
                  </c:pt>
                  <c:pt idx="5">
                    <c:v>2.513297966152574</c:v>
                  </c:pt>
                  <c:pt idx="6">
                    <c:v>3.113590282044901</c:v>
                  </c:pt>
                  <c:pt idx="7">
                    <c:v>3.262582480864575</c:v>
                  </c:pt>
                  <c:pt idx="8">
                    <c:v>5.903417665730124</c:v>
                  </c:pt>
                  <c:pt idx="9">
                    <c:v>5.1902577498814</c:v>
                  </c:pt>
                  <c:pt idx="10">
                    <c:v>3.754256843164096</c:v>
                  </c:pt>
                  <c:pt idx="11">
                    <c:v>3.116265571338732</c:v>
                  </c:pt>
                  <c:pt idx="12">
                    <c:v>5.682820113679874</c:v>
                  </c:pt>
                  <c:pt idx="13">
                    <c:v>5.48938369339704</c:v>
                  </c:pt>
                </c:numCache>
              </c:numRef>
            </c:minus>
          </c:errBars>
          <c:xVal>
            <c:numRef>
              <c:f>Summary!$C$65:$P$65</c:f>
              <c:numCache>
                <c:formatCode>General</c:formatCode>
                <c:ptCount val="14"/>
                <c:pt idx="0">
                  <c:v>-10.0</c:v>
                </c:pt>
                <c:pt idx="1">
                  <c:v>0.0</c:v>
                </c:pt>
                <c:pt idx="2">
                  <c:v>10.0</c:v>
                </c:pt>
                <c:pt idx="3">
                  <c:v>20.0</c:v>
                </c:pt>
                <c:pt idx="4">
                  <c:v>30.0</c:v>
                </c:pt>
                <c:pt idx="5">
                  <c:v>40.0</c:v>
                </c:pt>
                <c:pt idx="6">
                  <c:v>50.0</c:v>
                </c:pt>
                <c:pt idx="7">
                  <c:v>60.0</c:v>
                </c:pt>
                <c:pt idx="8">
                  <c:v>70.0</c:v>
                </c:pt>
                <c:pt idx="9">
                  <c:v>80.0</c:v>
                </c:pt>
                <c:pt idx="10">
                  <c:v>90.0</c:v>
                </c:pt>
                <c:pt idx="11">
                  <c:v>100.0</c:v>
                </c:pt>
                <c:pt idx="12">
                  <c:v>110.0</c:v>
                </c:pt>
                <c:pt idx="13">
                  <c:v>120.0</c:v>
                </c:pt>
              </c:numCache>
            </c:numRef>
          </c:xVal>
          <c:yVal>
            <c:numRef>
              <c:f>Summary!$C$99:$P$99</c:f>
              <c:numCache>
                <c:formatCode>0</c:formatCode>
                <c:ptCount val="14"/>
                <c:pt idx="0">
                  <c:v>83.0</c:v>
                </c:pt>
                <c:pt idx="1">
                  <c:v>89.42857142857143</c:v>
                </c:pt>
                <c:pt idx="2">
                  <c:v>122.8</c:v>
                </c:pt>
                <c:pt idx="3">
                  <c:v>96.66666666666667</c:v>
                </c:pt>
                <c:pt idx="4">
                  <c:v>102.3333333333333</c:v>
                </c:pt>
                <c:pt idx="5">
                  <c:v>101.5</c:v>
                </c:pt>
                <c:pt idx="6">
                  <c:v>103.1666666666667</c:v>
                </c:pt>
                <c:pt idx="7">
                  <c:v>109.6666666666667</c:v>
                </c:pt>
                <c:pt idx="8">
                  <c:v>99.57142857142857</c:v>
                </c:pt>
                <c:pt idx="9">
                  <c:v>103.7142857142857</c:v>
                </c:pt>
                <c:pt idx="10">
                  <c:v>111.8333333333333</c:v>
                </c:pt>
                <c:pt idx="11">
                  <c:v>105.6666666666667</c:v>
                </c:pt>
                <c:pt idx="12">
                  <c:v>101.1666666666667</c:v>
                </c:pt>
                <c:pt idx="13">
                  <c:v>103.0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BE7-924B-AFD4-4995B1E11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876120"/>
        <c:axId val="1874879224"/>
      </c:scatterChart>
      <c:valAx>
        <c:axId val="1874876120"/>
        <c:scaling>
          <c:orientation val="minMax"/>
          <c:max val="120.0"/>
          <c:min val="-2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4879224"/>
        <c:crosses val="autoZero"/>
        <c:crossBetween val="midCat"/>
        <c:majorUnit val="20.0"/>
      </c:valAx>
      <c:valAx>
        <c:axId val="1874879224"/>
        <c:scaling>
          <c:orientation val="minMax"/>
          <c:max val="200.0"/>
        </c:scaling>
        <c:delete val="0"/>
        <c:axPos val="l"/>
        <c:numFmt formatCode="0" sourceLinked="1"/>
        <c:majorTickMark val="out"/>
        <c:minorTickMark val="none"/>
        <c:tickLblPos val="nextTo"/>
        <c:crossAx val="18748761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802001312336"/>
          <c:y val="0.536345022844367"/>
          <c:w val="0.248365230387868"/>
          <c:h val="0.26016329015098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5" l="0.700000000000001" r="0.700000000000001" t="0.75000000000001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Plasma Insulin (ng/mL)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(Summary!$AH$74,Summary!$AK$74)</c:f>
                <c:numCache>
                  <c:formatCode>General</c:formatCode>
                  <c:ptCount val="2"/>
                  <c:pt idx="0">
                    <c:v>0.0527601118270233</c:v>
                  </c:pt>
                  <c:pt idx="1">
                    <c:v>0.222678834535301</c:v>
                  </c:pt>
                </c:numCache>
              </c:numRef>
            </c:plus>
            <c:minus>
              <c:numRef>
                <c:f>(Summary!$AH$74,Summary!$AK$74)</c:f>
                <c:numCache>
                  <c:formatCode>General</c:formatCode>
                  <c:ptCount val="2"/>
                  <c:pt idx="0">
                    <c:v>0.0527601118270233</c:v>
                  </c:pt>
                  <c:pt idx="1">
                    <c:v>0.222678834535301</c:v>
                  </c:pt>
                </c:numCache>
              </c:numRef>
            </c:minus>
          </c:errBars>
          <c:cat>
            <c:strRef>
              <c:f>(Summary!$AG$65,Summary!$AK$65)</c:f>
              <c:strCache>
                <c:ptCount val="2"/>
                <c:pt idx="0">
                  <c:v>Fasting</c:v>
                </c:pt>
                <c:pt idx="1">
                  <c:v>Clamp</c:v>
                </c:pt>
              </c:strCache>
            </c:strRef>
          </c:cat>
          <c:val>
            <c:numRef>
              <c:f>(Summary!$AH$72,Summary!$AK$72)</c:f>
              <c:numCache>
                <c:formatCode>0.0</c:formatCode>
                <c:ptCount val="2"/>
                <c:pt idx="0">
                  <c:v>0.24892</c:v>
                </c:pt>
                <c:pt idx="1">
                  <c:v>1.73204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1E-B54A-A3E5-E810E3D9705D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(Summary!$AH$87,Summary!$AK$87)</c:f>
                <c:numCache>
                  <c:formatCode>General</c:formatCode>
                  <c:ptCount val="2"/>
                  <c:pt idx="0">
                    <c:v>0.0397456748171001</c:v>
                  </c:pt>
                  <c:pt idx="1">
                    <c:v>0.12832923928888</c:v>
                  </c:pt>
                </c:numCache>
              </c:numRef>
            </c:plus>
            <c:minus>
              <c:numRef>
                <c:f>(Summary!$AH$87,Summary!$AK$87)</c:f>
                <c:numCache>
                  <c:formatCode>General</c:formatCode>
                  <c:ptCount val="2"/>
                  <c:pt idx="0">
                    <c:v>0.0397456748171001</c:v>
                  </c:pt>
                  <c:pt idx="1">
                    <c:v>0.12832923928888</c:v>
                  </c:pt>
                </c:numCache>
              </c:numRef>
            </c:minus>
          </c:errBars>
          <c:cat>
            <c:strRef>
              <c:f>(Summary!$AG$65,Summary!$AK$65)</c:f>
              <c:strCache>
                <c:ptCount val="2"/>
                <c:pt idx="0">
                  <c:v>Fasting</c:v>
                </c:pt>
                <c:pt idx="1">
                  <c:v>Clamp</c:v>
                </c:pt>
              </c:strCache>
            </c:strRef>
          </c:cat>
          <c:val>
            <c:numRef>
              <c:f>(Summary!$AH$85,Summary!$AK$85)</c:f>
              <c:numCache>
                <c:formatCode>0.0</c:formatCode>
                <c:ptCount val="2"/>
                <c:pt idx="0">
                  <c:v>0.1526</c:v>
                </c:pt>
                <c:pt idx="1">
                  <c:v>1.059064285714286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1E-B54A-A3E5-E810E3D9705D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(Summary!$AH$101,Summary!$AK$101)</c:f>
                <c:numCache>
                  <c:formatCode>General</c:formatCode>
                  <c:ptCount val="2"/>
                  <c:pt idx="0">
                    <c:v>0.0333470380160584</c:v>
                  </c:pt>
                  <c:pt idx="1">
                    <c:v>0.0917884836791146</c:v>
                  </c:pt>
                </c:numCache>
              </c:numRef>
            </c:plus>
            <c:minus>
              <c:numRef>
                <c:f>(Summary!$AH$101,Summary!$AK$101)</c:f>
                <c:numCache>
                  <c:formatCode>General</c:formatCode>
                  <c:ptCount val="2"/>
                  <c:pt idx="0">
                    <c:v>0.0333470380160584</c:v>
                  </c:pt>
                  <c:pt idx="1">
                    <c:v>0.0917884836791146</c:v>
                  </c:pt>
                </c:numCache>
              </c:numRef>
            </c:minus>
          </c:errBars>
          <c:cat>
            <c:strRef>
              <c:f>(Summary!$AG$65,Summary!$AK$65)</c:f>
              <c:strCache>
                <c:ptCount val="2"/>
                <c:pt idx="0">
                  <c:v>Fasting</c:v>
                </c:pt>
                <c:pt idx="1">
                  <c:v>Clamp</c:v>
                </c:pt>
              </c:strCache>
            </c:strRef>
          </c:cat>
          <c:val>
            <c:numRef>
              <c:f>(Summary!$AH$99,Summary!$AK$99)</c:f>
              <c:numCache>
                <c:formatCode>0.0</c:formatCode>
                <c:ptCount val="2"/>
                <c:pt idx="0">
                  <c:v>0.129116666666667</c:v>
                </c:pt>
                <c:pt idx="1">
                  <c:v>1.244691666666667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1E-B54A-A3E5-E810E3D97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506312"/>
        <c:axId val="1873509304"/>
      </c:barChart>
      <c:catAx>
        <c:axId val="1873506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3509304"/>
        <c:crosses val="autoZero"/>
        <c:auto val="1"/>
        <c:lblAlgn val="ctr"/>
        <c:lblOffset val="100"/>
        <c:noMultiLvlLbl val="0"/>
      </c:catAx>
      <c:valAx>
        <c:axId val="1873509304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873506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0139010401478"/>
          <c:y val="0.455195600549931"/>
          <c:w val="0.30636605676089"/>
          <c:h val="0.26592833752859"/>
        </c:manualLayout>
      </c:layout>
      <c:overlay val="0"/>
    </c:legend>
    <c:plotVisOnly val="1"/>
    <c:dispBlanksAs val="gap"/>
    <c:showDLblsOverMax val="0"/>
  </c:chart>
  <c:printSettings>
    <c:headerFooter/>
    <c:pageMargins b="0.750000000000015" l="0.700000000000001" r="0.700000000000001" t="0.75000000000001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Insulin (ng/mL) vs Endogenous Glucose Production (mg/kg/min)</a:t>
            </a:r>
          </a:p>
        </c:rich>
      </c:tx>
      <c:layout>
        <c:manualLayout>
          <c:xMode val="edge"/>
          <c:yMode val="edge"/>
          <c:x val="0.112625264963167"/>
          <c:y val="0.024169184290030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Summary!$BB$74:$BC$74</c:f>
                <c:numCache>
                  <c:formatCode>General</c:formatCode>
                  <c:ptCount val="2"/>
                  <c:pt idx="0">
                    <c:v>0.956798713695124</c:v>
                  </c:pt>
                  <c:pt idx="1">
                    <c:v>0.947445293641762</c:v>
                  </c:pt>
                </c:numCache>
              </c:numRef>
            </c:plus>
            <c:minus>
              <c:numRef>
                <c:f>Summary!$BB$74:$BC$74</c:f>
                <c:numCache>
                  <c:formatCode>General</c:formatCode>
                  <c:ptCount val="2"/>
                  <c:pt idx="0">
                    <c:v>0.956798713695124</c:v>
                  </c:pt>
                  <c:pt idx="1">
                    <c:v>0.947445293641762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(Summary!$AH$74,Summary!$AK$74)</c:f>
                <c:numCache>
                  <c:formatCode>General</c:formatCode>
                  <c:ptCount val="2"/>
                  <c:pt idx="0">
                    <c:v>0.0527601118270233</c:v>
                  </c:pt>
                  <c:pt idx="1">
                    <c:v>0.222678834535301</c:v>
                  </c:pt>
                </c:numCache>
              </c:numRef>
            </c:plus>
            <c:minus>
              <c:numRef>
                <c:f>(Summary!$AH$74,Summary!$AK$74)</c:f>
                <c:numCache>
                  <c:formatCode>General</c:formatCode>
                  <c:ptCount val="2"/>
                  <c:pt idx="0">
                    <c:v>0.0527601118270233</c:v>
                  </c:pt>
                  <c:pt idx="1">
                    <c:v>0.222678834535301</c:v>
                  </c:pt>
                </c:numCache>
              </c:numRef>
            </c:minus>
          </c:errBars>
          <c:xVal>
            <c:numRef>
              <c:f>(Summary!$AH$72,Summary!$AK$72)</c:f>
              <c:numCache>
                <c:formatCode>0.0</c:formatCode>
                <c:ptCount val="2"/>
                <c:pt idx="0">
                  <c:v>0.24892</c:v>
                </c:pt>
                <c:pt idx="1">
                  <c:v>1.73204</c:v>
                </c:pt>
              </c:numCache>
            </c:numRef>
          </c:xVal>
          <c:yVal>
            <c:numRef>
              <c:f>Summary!$BB$72:$BC$72</c:f>
              <c:numCache>
                <c:formatCode>0</c:formatCode>
                <c:ptCount val="2"/>
                <c:pt idx="0">
                  <c:v>19.32468908098176</c:v>
                </c:pt>
                <c:pt idx="1">
                  <c:v>8.708476855095385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24-AC4C-B8B5-DD71DF00FE1B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Summary!$BB$87:$BC$87</c:f>
                <c:numCache>
                  <c:formatCode>General</c:formatCode>
                  <c:ptCount val="2"/>
                  <c:pt idx="0">
                    <c:v>1.533868133270935</c:v>
                  </c:pt>
                  <c:pt idx="1">
                    <c:v>1.508943258183314</c:v>
                  </c:pt>
                </c:numCache>
              </c:numRef>
            </c:plus>
            <c:minus>
              <c:numRef>
                <c:f>Summary!$BB$87:$BC$87</c:f>
                <c:numCache>
                  <c:formatCode>General</c:formatCode>
                  <c:ptCount val="2"/>
                  <c:pt idx="0">
                    <c:v>1.533868133270935</c:v>
                  </c:pt>
                  <c:pt idx="1">
                    <c:v>1.508943258183314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(Summary!$AH$87,Summary!$AK$87)</c:f>
                <c:numCache>
                  <c:formatCode>General</c:formatCode>
                  <c:ptCount val="2"/>
                  <c:pt idx="0">
                    <c:v>0.0397456748171001</c:v>
                  </c:pt>
                  <c:pt idx="1">
                    <c:v>0.12832923928888</c:v>
                  </c:pt>
                </c:numCache>
              </c:numRef>
            </c:plus>
            <c:minus>
              <c:numRef>
                <c:f>(Summary!$AH$87,Summary!$AK$87)</c:f>
                <c:numCache>
                  <c:formatCode>General</c:formatCode>
                  <c:ptCount val="2"/>
                  <c:pt idx="0">
                    <c:v>0.0397456748171001</c:v>
                  </c:pt>
                  <c:pt idx="1">
                    <c:v>0.12832923928888</c:v>
                  </c:pt>
                </c:numCache>
              </c:numRef>
            </c:minus>
          </c:errBars>
          <c:xVal>
            <c:numRef>
              <c:f>(Summary!$AH$85,Summary!$AK$85)</c:f>
              <c:numCache>
                <c:formatCode>0.0</c:formatCode>
                <c:ptCount val="2"/>
                <c:pt idx="0">
                  <c:v>0.1526</c:v>
                </c:pt>
                <c:pt idx="1">
                  <c:v>1.059064285714286</c:v>
                </c:pt>
              </c:numCache>
            </c:numRef>
          </c:xVal>
          <c:yVal>
            <c:numRef>
              <c:f>Summary!$BB$85:$BC$85</c:f>
              <c:numCache>
                <c:formatCode>0</c:formatCode>
                <c:ptCount val="2"/>
                <c:pt idx="0">
                  <c:v>17.22689266826037</c:v>
                </c:pt>
                <c:pt idx="1">
                  <c:v>15.13062896698325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24-AC4C-B8B5-DD71DF00FE1B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Summary!$BB$101:$BC$101</c:f>
                <c:numCache>
                  <c:formatCode>General</c:formatCode>
                  <c:ptCount val="2"/>
                  <c:pt idx="0">
                    <c:v>1.311957533079488</c:v>
                  </c:pt>
                  <c:pt idx="1">
                    <c:v>0.764466228031653</c:v>
                  </c:pt>
                </c:numCache>
              </c:numRef>
            </c:plus>
            <c:minus>
              <c:numRef>
                <c:f>Summary!$BB$101:$BC$101</c:f>
                <c:numCache>
                  <c:formatCode>General</c:formatCode>
                  <c:ptCount val="2"/>
                  <c:pt idx="0">
                    <c:v>1.311957533079488</c:v>
                  </c:pt>
                  <c:pt idx="1">
                    <c:v>0.764466228031653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(Summary!$AH$101,Summary!$AK$101)</c:f>
                <c:numCache>
                  <c:formatCode>General</c:formatCode>
                  <c:ptCount val="2"/>
                  <c:pt idx="0">
                    <c:v>0.0333470380160584</c:v>
                  </c:pt>
                  <c:pt idx="1">
                    <c:v>0.0917884836791146</c:v>
                  </c:pt>
                </c:numCache>
              </c:numRef>
            </c:plus>
            <c:minus>
              <c:numRef>
                <c:f>(Summary!$AH$101,Summary!$AK$101)</c:f>
                <c:numCache>
                  <c:formatCode>General</c:formatCode>
                  <c:ptCount val="2"/>
                  <c:pt idx="0">
                    <c:v>0.0333470380160584</c:v>
                  </c:pt>
                  <c:pt idx="1">
                    <c:v>0.0917884836791146</c:v>
                  </c:pt>
                </c:numCache>
              </c:numRef>
            </c:minus>
          </c:errBars>
          <c:xVal>
            <c:numRef>
              <c:f>(Summary!$AH$99,Summary!$AK$99)</c:f>
              <c:numCache>
                <c:formatCode>0.0</c:formatCode>
                <c:ptCount val="2"/>
                <c:pt idx="0">
                  <c:v>0.129116666666667</c:v>
                </c:pt>
                <c:pt idx="1">
                  <c:v>1.244691666666667</c:v>
                </c:pt>
              </c:numCache>
            </c:numRef>
          </c:xVal>
          <c:yVal>
            <c:numRef>
              <c:f>Summary!$BB$99:$BC$99</c:f>
              <c:numCache>
                <c:formatCode>0</c:formatCode>
                <c:ptCount val="2"/>
                <c:pt idx="0">
                  <c:v>21.95542488456922</c:v>
                </c:pt>
                <c:pt idx="1">
                  <c:v>16.08838080253592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24-AC4C-B8B5-DD71DF00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555608"/>
        <c:axId val="1873561208"/>
      </c:scatterChart>
      <c:valAx>
        <c:axId val="1873555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Plasma Insulin (ng/mL)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3561208"/>
        <c:crosses val="autoZero"/>
        <c:crossBetween val="midCat"/>
      </c:valAx>
      <c:valAx>
        <c:axId val="18735612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Endogenous Glucose Production</a:t>
                </a:r>
                <a:r>
                  <a:rPr lang="en-US" baseline="0"/>
                  <a:t> (mg/kg/min)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34780996799217"/>
              <c:y val="0.15790533736153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8735556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3702854072375"/>
          <c:y val="0.443182432947933"/>
          <c:w val="0.293775600884535"/>
          <c:h val="0.27272765104489"/>
        </c:manualLayout>
      </c:layout>
      <c:overlay val="0"/>
    </c:legend>
    <c:plotVisOnly val="1"/>
    <c:dispBlanksAs val="gap"/>
    <c:showDLblsOverMax val="0"/>
  </c:chart>
  <c:printSettings>
    <c:headerFooter/>
    <c:pageMargins b="0.750000000000015" l="0.700000000000001" r="0.700000000000001" t="0.75000000000001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Insulin (ng/mL) vs Rd (mg/kg/min)</a:t>
            </a:r>
          </a:p>
        </c:rich>
      </c:tx>
      <c:layout>
        <c:manualLayout>
          <c:xMode val="edge"/>
          <c:yMode val="edge"/>
          <c:x val="0.112625264963167"/>
          <c:y val="0.024169184290030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Summary!$AS$74:$AT$74</c:f>
                <c:numCache>
                  <c:formatCode>General</c:formatCode>
                  <c:ptCount val="2"/>
                  <c:pt idx="0">
                    <c:v>0.956798713695124</c:v>
                  </c:pt>
                  <c:pt idx="1">
                    <c:v>1.201075790332382</c:v>
                  </c:pt>
                </c:numCache>
              </c:numRef>
            </c:plus>
            <c:minus>
              <c:numRef>
                <c:f>Summary!$AS$74:$AT$74</c:f>
                <c:numCache>
                  <c:formatCode>General</c:formatCode>
                  <c:ptCount val="2"/>
                  <c:pt idx="0">
                    <c:v>0.956798713695124</c:v>
                  </c:pt>
                  <c:pt idx="1">
                    <c:v>1.201075790332382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(Summary!$AH$74,Summary!$AK$74)</c:f>
                <c:numCache>
                  <c:formatCode>General</c:formatCode>
                  <c:ptCount val="2"/>
                  <c:pt idx="0">
                    <c:v>0.0527601118270233</c:v>
                  </c:pt>
                  <c:pt idx="1">
                    <c:v>0.222678834535301</c:v>
                  </c:pt>
                </c:numCache>
              </c:numRef>
            </c:plus>
            <c:minus>
              <c:numRef>
                <c:f>(Summary!$AH$74,Summary!$AK$74)</c:f>
                <c:numCache>
                  <c:formatCode>General</c:formatCode>
                  <c:ptCount val="2"/>
                  <c:pt idx="0">
                    <c:v>0.0527601118270233</c:v>
                  </c:pt>
                  <c:pt idx="1">
                    <c:v>0.222678834535301</c:v>
                  </c:pt>
                </c:numCache>
              </c:numRef>
            </c:minus>
          </c:errBars>
          <c:xVal>
            <c:numRef>
              <c:f>(Summary!$AH$72,Summary!$AK$72)</c:f>
              <c:numCache>
                <c:formatCode>0.0</c:formatCode>
                <c:ptCount val="2"/>
                <c:pt idx="0">
                  <c:v>0.24892</c:v>
                </c:pt>
                <c:pt idx="1">
                  <c:v>1.73204</c:v>
                </c:pt>
              </c:numCache>
            </c:numRef>
          </c:xVal>
          <c:yVal>
            <c:numRef>
              <c:f>Summary!$AS$72:$AT$72</c:f>
              <c:numCache>
                <c:formatCode>0</c:formatCode>
                <c:ptCount val="2"/>
                <c:pt idx="0">
                  <c:v>19.32468908098176</c:v>
                </c:pt>
                <c:pt idx="1">
                  <c:v>44.15755578651116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14-9A47-A976-BFEAF33ECEBF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Summary!$AS$87:$AT$87</c:f>
                <c:numCache>
                  <c:formatCode>General</c:formatCode>
                  <c:ptCount val="2"/>
                  <c:pt idx="0">
                    <c:v>1.533868133270935</c:v>
                  </c:pt>
                  <c:pt idx="1">
                    <c:v>2.668353613272867</c:v>
                  </c:pt>
                </c:numCache>
              </c:numRef>
            </c:plus>
            <c:minus>
              <c:numRef>
                <c:f>Summary!$AS$87:$AT$87</c:f>
                <c:numCache>
                  <c:formatCode>General</c:formatCode>
                  <c:ptCount val="2"/>
                  <c:pt idx="0">
                    <c:v>1.533868133270935</c:v>
                  </c:pt>
                  <c:pt idx="1">
                    <c:v>2.668353613272867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(Summary!$AH$87,Summary!$AK$87)</c:f>
                <c:numCache>
                  <c:formatCode>General</c:formatCode>
                  <c:ptCount val="2"/>
                  <c:pt idx="0">
                    <c:v>0.0397456748171001</c:v>
                  </c:pt>
                  <c:pt idx="1">
                    <c:v>0.12832923928888</c:v>
                  </c:pt>
                </c:numCache>
              </c:numRef>
            </c:plus>
            <c:minus>
              <c:numRef>
                <c:f>(Summary!$AH$87,Summary!$AK$87)</c:f>
                <c:numCache>
                  <c:formatCode>General</c:formatCode>
                  <c:ptCount val="2"/>
                  <c:pt idx="0">
                    <c:v>0.0397456748171001</c:v>
                  </c:pt>
                  <c:pt idx="1">
                    <c:v>0.12832923928888</c:v>
                  </c:pt>
                </c:numCache>
              </c:numRef>
            </c:minus>
          </c:errBars>
          <c:xVal>
            <c:numRef>
              <c:f>(Summary!$AH$85,Summary!$AK$85)</c:f>
              <c:numCache>
                <c:formatCode>0.0</c:formatCode>
                <c:ptCount val="2"/>
                <c:pt idx="0">
                  <c:v>0.1526</c:v>
                </c:pt>
                <c:pt idx="1">
                  <c:v>1.059064285714286</c:v>
                </c:pt>
              </c:numCache>
            </c:numRef>
          </c:xVal>
          <c:yVal>
            <c:numRef>
              <c:f>Summary!$AS$85:$AT$85</c:f>
              <c:numCache>
                <c:formatCode>0</c:formatCode>
                <c:ptCount val="2"/>
                <c:pt idx="0">
                  <c:v>17.22689266826037</c:v>
                </c:pt>
                <c:pt idx="1">
                  <c:v>54.54414058872579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14-9A47-A976-BFEAF33ECEBF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Summary!$AS$101:$AT$101</c:f>
                <c:numCache>
                  <c:formatCode>General</c:formatCode>
                  <c:ptCount val="2"/>
                  <c:pt idx="0">
                    <c:v>1.311957533079488</c:v>
                  </c:pt>
                  <c:pt idx="1">
                    <c:v>1.087998551509985</c:v>
                  </c:pt>
                </c:numCache>
              </c:numRef>
            </c:plus>
            <c:minus>
              <c:numRef>
                <c:f>Summary!$AS$101:$AT$101</c:f>
                <c:numCache>
                  <c:formatCode>General</c:formatCode>
                  <c:ptCount val="2"/>
                  <c:pt idx="0">
                    <c:v>1.311957533079488</c:v>
                  </c:pt>
                  <c:pt idx="1">
                    <c:v>1.087998551509985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(Summary!$AH$101,Summary!$AK$101)</c:f>
                <c:numCache>
                  <c:formatCode>General</c:formatCode>
                  <c:ptCount val="2"/>
                  <c:pt idx="0">
                    <c:v>0.0333470380160584</c:v>
                  </c:pt>
                  <c:pt idx="1">
                    <c:v>0.0917884836791146</c:v>
                  </c:pt>
                </c:numCache>
              </c:numRef>
            </c:plus>
            <c:minus>
              <c:numRef>
                <c:f>(Summary!$AH$101,Summary!$AK$101)</c:f>
                <c:numCache>
                  <c:formatCode>General</c:formatCode>
                  <c:ptCount val="2"/>
                  <c:pt idx="0">
                    <c:v>0.0333470380160584</c:v>
                  </c:pt>
                  <c:pt idx="1">
                    <c:v>0.0917884836791146</c:v>
                  </c:pt>
                </c:numCache>
              </c:numRef>
            </c:minus>
          </c:errBars>
          <c:xVal>
            <c:numRef>
              <c:f>(Summary!$AH$99,Summary!$AK$99)</c:f>
              <c:numCache>
                <c:formatCode>0.0</c:formatCode>
                <c:ptCount val="2"/>
                <c:pt idx="0">
                  <c:v>0.129116666666667</c:v>
                </c:pt>
                <c:pt idx="1">
                  <c:v>1.244691666666667</c:v>
                </c:pt>
              </c:numCache>
            </c:numRef>
          </c:xVal>
          <c:yVal>
            <c:numRef>
              <c:f>Summary!$AS$99:$AT$99</c:f>
              <c:numCache>
                <c:formatCode>0</c:formatCode>
                <c:ptCount val="2"/>
                <c:pt idx="0">
                  <c:v>21.95542488456922</c:v>
                </c:pt>
                <c:pt idx="1">
                  <c:v>54.39042973526505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14-9A47-A976-BFEAF33EC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614952"/>
        <c:axId val="1873620616"/>
      </c:scatterChart>
      <c:valAx>
        <c:axId val="1873614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Plasma Insulin (ng/mL)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3620616"/>
        <c:crosses val="autoZero"/>
        <c:crossBetween val="midCat"/>
      </c:valAx>
      <c:valAx>
        <c:axId val="18736206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Rd </a:t>
                </a:r>
                <a:r>
                  <a:rPr lang="en-US" baseline="0"/>
                  <a:t>(mg/kg/min)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0898539978661444"/>
              <c:y val="0.36334340382678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873614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8057754895115"/>
          <c:y val="0.443182432947933"/>
          <c:w val="0.319420735421024"/>
          <c:h val="0.27272765104489"/>
        </c:manualLayout>
      </c:layout>
      <c:overlay val="0"/>
    </c:legend>
    <c:plotVisOnly val="1"/>
    <c:dispBlanksAs val="gap"/>
    <c:showDLblsOverMax val="0"/>
  </c:chart>
  <c:printSettings>
    <c:headerFooter/>
    <c:pageMargins b="0.750000000000015" l="0.700000000000001" r="0.700000000000001" t="0.75000000000001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Overnight</a:t>
            </a:r>
            <a:r>
              <a:rPr lang="en-US" baseline="0"/>
              <a:t> </a:t>
            </a:r>
            <a:r>
              <a:rPr lang="en-US"/>
              <a:t>Fasted Blood Glucose, after 5hrs of Lipid infusion (mg/dL)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Summary!$Q$74</c:f>
                <c:numCache>
                  <c:formatCode>General</c:formatCode>
                  <c:ptCount val="1"/>
                  <c:pt idx="0">
                    <c:v>3.845813019086833</c:v>
                  </c:pt>
                </c:numCache>
              </c:numRef>
            </c:plus>
            <c:minus>
              <c:numRef>
                <c:f>Summary!$Q$74</c:f>
                <c:numCache>
                  <c:formatCode>General</c:formatCode>
                  <c:ptCount val="1"/>
                  <c:pt idx="0">
                    <c:v>3.845813019086833</c:v>
                  </c:pt>
                </c:numCache>
              </c:numRef>
            </c:minus>
          </c:errBars>
          <c:val>
            <c:numRef>
              <c:f>Summary!$Q$72</c:f>
              <c:numCache>
                <c:formatCode>0</c:formatCode>
                <c:ptCount val="1"/>
                <c:pt idx="0">
                  <c:v>88.91666666666667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5E-9644-B82B-3CFB0640E88A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Summary!$Q$87</c:f>
                <c:numCache>
                  <c:formatCode>General</c:formatCode>
                  <c:ptCount val="1"/>
                  <c:pt idx="0">
                    <c:v>2.138089935299395</c:v>
                  </c:pt>
                </c:numCache>
              </c:numRef>
            </c:plus>
            <c:minus>
              <c:numRef>
                <c:f>Summary!$Q$87</c:f>
                <c:numCache>
                  <c:formatCode>General</c:formatCode>
                  <c:ptCount val="1"/>
                  <c:pt idx="0">
                    <c:v>2.138089935299395</c:v>
                  </c:pt>
                </c:numCache>
              </c:numRef>
            </c:minus>
          </c:errBars>
          <c:val>
            <c:numRef>
              <c:f>Summary!$Q$85</c:f>
              <c:numCache>
                <c:formatCode>0</c:formatCode>
                <c:ptCount val="1"/>
                <c:pt idx="0">
                  <c:v>88.0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5E-9644-B82B-3CFB0640E88A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Summary!$Q$101</c:f>
                <c:numCache>
                  <c:formatCode>General</c:formatCode>
                  <c:ptCount val="1"/>
                  <c:pt idx="0">
                    <c:v>5.764068857666292</c:v>
                  </c:pt>
                </c:numCache>
              </c:numRef>
            </c:plus>
            <c:minus>
              <c:numRef>
                <c:f>Summary!$Q$101</c:f>
                <c:numCache>
                  <c:formatCode>General</c:formatCode>
                  <c:ptCount val="1"/>
                  <c:pt idx="0">
                    <c:v>5.764068857666292</c:v>
                  </c:pt>
                </c:numCache>
              </c:numRef>
            </c:minus>
          </c:errBars>
          <c:val>
            <c:numRef>
              <c:f>Summary!$Q$99</c:f>
              <c:numCache>
                <c:formatCode>0</c:formatCode>
                <c:ptCount val="1"/>
                <c:pt idx="0">
                  <c:v>86.2142857142857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C5E-9644-B82B-3CFB0640E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657576"/>
        <c:axId val="1873660600"/>
      </c:barChart>
      <c:catAx>
        <c:axId val="1873657576"/>
        <c:scaling>
          <c:orientation val="minMax"/>
        </c:scaling>
        <c:delete val="0"/>
        <c:axPos val="b"/>
        <c:majorTickMark val="none"/>
        <c:minorTickMark val="none"/>
        <c:tickLblPos val="none"/>
        <c:crossAx val="1873660600"/>
        <c:crosses val="autoZero"/>
        <c:auto val="1"/>
        <c:lblAlgn val="ctr"/>
        <c:lblOffset val="100"/>
        <c:noMultiLvlLbl val="0"/>
      </c:catAx>
      <c:valAx>
        <c:axId val="1873660600"/>
        <c:scaling>
          <c:orientation val="minMax"/>
          <c:min val="0.0"/>
        </c:scaling>
        <c:delete val="0"/>
        <c:axPos val="l"/>
        <c:numFmt formatCode="0" sourceLinked="1"/>
        <c:majorTickMark val="none"/>
        <c:minorTickMark val="none"/>
        <c:tickLblPos val="nextTo"/>
        <c:crossAx val="1873657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1072272750772"/>
          <c:y val="0.408137695259224"/>
          <c:w val="0.256384580754055"/>
          <c:h val="0.30920574881950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'plasma (Lipid #1)'!$Q$16:$Q$20</c:f>
                <c:numCache>
                  <c:formatCode>General</c:formatCode>
                  <c:ptCount val="5"/>
                  <c:pt idx="0">
                    <c:v>1121.731976800956</c:v>
                  </c:pt>
                  <c:pt idx="1">
                    <c:v>781.1870739102413</c:v>
                  </c:pt>
                  <c:pt idx="2">
                    <c:v>454.9538743408804</c:v>
                  </c:pt>
                  <c:pt idx="3">
                    <c:v>358.063720275844</c:v>
                  </c:pt>
                  <c:pt idx="4">
                    <c:v>234.710601947732</c:v>
                  </c:pt>
                </c:numCache>
              </c:numRef>
            </c:plus>
            <c:minus>
              <c:numRef>
                <c:f>'plasma (Lipid #1)'!$Q$16:$Q$20</c:f>
                <c:numCache>
                  <c:formatCode>General</c:formatCode>
                  <c:ptCount val="5"/>
                  <c:pt idx="0">
                    <c:v>1121.731976800956</c:v>
                  </c:pt>
                  <c:pt idx="1">
                    <c:v>781.1870739102413</c:v>
                  </c:pt>
                  <c:pt idx="2">
                    <c:v>454.9538743408804</c:v>
                  </c:pt>
                  <c:pt idx="3">
                    <c:v>358.063720275844</c:v>
                  </c:pt>
                  <c:pt idx="4">
                    <c:v>234.710601947732</c:v>
                  </c:pt>
                </c:numCache>
              </c:numRef>
            </c:minus>
          </c:errBars>
          <c:xVal>
            <c:numRef>
              <c:f>'plasma (Lipid #1)'!$O$16:$O$20</c:f>
              <c:numCache>
                <c:formatCode>General</c:formatCode>
                <c:ptCount val="5"/>
                <c:pt idx="0">
                  <c:v>2.0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25.0</c:v>
                </c:pt>
              </c:numCache>
            </c:numRef>
          </c:xVal>
          <c:yVal>
            <c:numRef>
              <c:f>'plasma (Lipid #1)'!$P$16:$P$20</c:f>
              <c:numCache>
                <c:formatCode>0</c:formatCode>
                <c:ptCount val="5"/>
                <c:pt idx="0">
                  <c:v>11116.83333333333</c:v>
                </c:pt>
                <c:pt idx="1">
                  <c:v>6418.333333333333</c:v>
                </c:pt>
                <c:pt idx="2">
                  <c:v>3690.833333333333</c:v>
                </c:pt>
                <c:pt idx="3">
                  <c:v>2708.166666666667</c:v>
                </c:pt>
                <c:pt idx="4">
                  <c:v>1850.0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326-5240-AC93-2F1DC34AC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867912"/>
        <c:axId val="1875870840"/>
      </c:scatterChart>
      <c:valAx>
        <c:axId val="187586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5870840"/>
        <c:crosses val="autoZero"/>
        <c:crossBetween val="midCat"/>
      </c:valAx>
      <c:valAx>
        <c:axId val="18758708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875867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Steady State</c:v>
          </c:tx>
          <c:invertIfNegative val="0"/>
          <c:errBars>
            <c:errBarType val="both"/>
            <c:errValType val="cust"/>
            <c:noEndCap val="0"/>
            <c:plus>
              <c:numRef>
                <c:f>('plasma (Lipid #1)'!$U$11,'plasma (Lipid #1)'!$W$11)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plus>
            <c:minus>
              <c:numRef>
                <c:f>('plasma (Lipid #1)'!$U$11,'plasma (Lipid #1)'!$W$11)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minus>
          </c:errBars>
          <c:cat>
            <c:strLit>
              <c:ptCount val="2"/>
              <c:pt idx="0">
                <c:v>_x0002_Rd</c:v>
              </c:pt>
              <c:pt idx="1">
                <c:v>_x0007__x0007_EndoRa</c:v>
              </c:pt>
            </c:strLit>
          </c:cat>
          <c:val>
            <c:numRef>
              <c:f>('plasma (Lipid #1)'!$T$11,'plasma (Lipid #1)'!$V$11)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71-1D41-B436-EC3306489E98}"/>
            </c:ext>
          </c:extLst>
        </c:ser>
        <c:ser>
          <c:idx val="1"/>
          <c:order val="1"/>
          <c:tx>
            <c:v>Non Steady State</c:v>
          </c:tx>
          <c:invertIfNegative val="0"/>
          <c:errBars>
            <c:errBarType val="both"/>
            <c:errValType val="cust"/>
            <c:noEndCap val="0"/>
            <c:plus>
              <c:numRef>
                <c:f>('plasma (Lipid #1)'!$AQ$8,'plasma (Lipid #1)'!$AO$8)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plus>
            <c:minus>
              <c:numRef>
                <c:f>('plasma (Lipid #1)'!$AQ$8,'plasma (Lipid #1)'!$AO$8)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minus>
          </c:errBars>
          <c:cat>
            <c:strLit>
              <c:ptCount val="2"/>
              <c:pt idx="0">
                <c:v>_x0002_Rd</c:v>
              </c:pt>
              <c:pt idx="1">
                <c:v>_x0007__x0007_EndoRa</c:v>
              </c:pt>
            </c:strLit>
          </c:cat>
          <c:val>
            <c:numRef>
              <c:f>('plasma (Lipid #1)'!$AP$8,'plasma (Lipid #1)'!$AN$8)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71-1D41-B436-EC330648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661000"/>
        <c:axId val="1875663912"/>
      </c:barChart>
      <c:catAx>
        <c:axId val="1875661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5663912"/>
        <c:crosses val="autoZero"/>
        <c:auto val="1"/>
        <c:lblAlgn val="ctr"/>
        <c:lblOffset val="100"/>
        <c:noMultiLvlLbl val="0"/>
      </c:catAx>
      <c:valAx>
        <c:axId val="187566391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875661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'plasma (Lipid#2)'!$Q$16:$Q$20</c:f>
                <c:numCache>
                  <c:formatCode>General</c:formatCode>
                  <c:ptCount val="5"/>
                  <c:pt idx="0">
                    <c:v>463.5848409535246</c:v>
                  </c:pt>
                  <c:pt idx="1">
                    <c:v>332.5355282537801</c:v>
                  </c:pt>
                  <c:pt idx="2">
                    <c:v>353.2140473782236</c:v>
                  </c:pt>
                  <c:pt idx="3">
                    <c:v>327.5420313683805</c:v>
                  </c:pt>
                  <c:pt idx="4">
                    <c:v>285.5518347693393</c:v>
                  </c:pt>
                </c:numCache>
              </c:numRef>
            </c:plus>
            <c:minus>
              <c:numRef>
                <c:f>'plasma (Lipid#2)'!$Q$16:$Q$20</c:f>
                <c:numCache>
                  <c:formatCode>General</c:formatCode>
                  <c:ptCount val="5"/>
                  <c:pt idx="0">
                    <c:v>463.5848409535246</c:v>
                  </c:pt>
                  <c:pt idx="1">
                    <c:v>332.5355282537801</c:v>
                  </c:pt>
                  <c:pt idx="2">
                    <c:v>353.2140473782236</c:v>
                  </c:pt>
                  <c:pt idx="3">
                    <c:v>327.5420313683805</c:v>
                  </c:pt>
                  <c:pt idx="4">
                    <c:v>285.5518347693393</c:v>
                  </c:pt>
                </c:numCache>
              </c:numRef>
            </c:minus>
          </c:errBars>
          <c:xVal>
            <c:numRef>
              <c:f>'plasma (Lipid#2)'!$O$16:$O$20</c:f>
              <c:numCache>
                <c:formatCode>General</c:formatCode>
                <c:ptCount val="5"/>
                <c:pt idx="0">
                  <c:v>2.0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25.0</c:v>
                </c:pt>
              </c:numCache>
            </c:numRef>
          </c:xVal>
          <c:yVal>
            <c:numRef>
              <c:f>'plasma (Lipid#2)'!$P$16:$P$20</c:f>
              <c:numCache>
                <c:formatCode>0</c:formatCode>
                <c:ptCount val="5"/>
                <c:pt idx="0">
                  <c:v>10066.0</c:v>
                </c:pt>
                <c:pt idx="1">
                  <c:v>5653.857142857143</c:v>
                </c:pt>
                <c:pt idx="2">
                  <c:v>3159.142857142857</c:v>
                </c:pt>
                <c:pt idx="3">
                  <c:v>2138.142857142857</c:v>
                </c:pt>
                <c:pt idx="4">
                  <c:v>1485.428571428571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BCC-B746-99F0-5E4269B23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6493304"/>
        <c:axId val="1876496232"/>
      </c:scatterChart>
      <c:valAx>
        <c:axId val="187649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6496232"/>
        <c:crosses val="autoZero"/>
        <c:crossBetween val="midCat"/>
      </c:valAx>
      <c:valAx>
        <c:axId val="18764962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876493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Steady State</c:v>
          </c:tx>
          <c:invertIfNegative val="0"/>
          <c:errBars>
            <c:errBarType val="both"/>
            <c:errValType val="cust"/>
            <c:noEndCap val="0"/>
            <c:plus>
              <c:numRef>
                <c:f>('plasma (Lipid#2)'!$U$11,'plasma (Lipid#2)'!$W$11)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plus>
            <c:minus>
              <c:numRef>
                <c:f>('plasma (Lipid#2)'!$U$11,'plasma (Lipid#2)'!$W$11)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minus>
          </c:errBars>
          <c:cat>
            <c:strLit>
              <c:ptCount val="2"/>
              <c:pt idx="0">
                <c:v>_x0002_Rd</c:v>
              </c:pt>
              <c:pt idx="1">
                <c:v>_x0007__x0007_EndoRa</c:v>
              </c:pt>
            </c:strLit>
          </c:cat>
          <c:val>
            <c:numRef>
              <c:f>('plasma (Lipid#2)'!$T$11,'plasma (Lipid#2)'!$V$11)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74-554C-9224-1AD3E236A531}"/>
            </c:ext>
          </c:extLst>
        </c:ser>
        <c:ser>
          <c:idx val="1"/>
          <c:order val="1"/>
          <c:tx>
            <c:v>Non Steady State</c:v>
          </c:tx>
          <c:invertIfNegative val="0"/>
          <c:errBars>
            <c:errBarType val="both"/>
            <c:errValType val="cust"/>
            <c:noEndCap val="0"/>
            <c:plus>
              <c:numRef>
                <c:f>('plasma (Lipid#2)'!$AN$8,'plasma (Lipid#2)'!$AL$8)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plus>
            <c:minus>
              <c:numRef>
                <c:f>('plasma (Lipid#2)'!$AN$8,'plasma (Lipid#2)'!$AL$8)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minus>
          </c:errBars>
          <c:cat>
            <c:strLit>
              <c:ptCount val="2"/>
              <c:pt idx="0">
                <c:v>_x0002_Rd</c:v>
              </c:pt>
              <c:pt idx="1">
                <c:v>_x0007__x0007_EndoRa</c:v>
              </c:pt>
            </c:strLit>
          </c:cat>
          <c:val>
            <c:numRef>
              <c:f>('plasma (Lipid#2)'!$AM$8,'plasma (Lipid#2)'!$AK$8)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74-554C-9224-1AD3E236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531096"/>
        <c:axId val="1876534008"/>
      </c:barChart>
      <c:catAx>
        <c:axId val="1876531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6534008"/>
        <c:crosses val="autoZero"/>
        <c:auto val="1"/>
        <c:lblAlgn val="ctr"/>
        <c:lblOffset val="100"/>
        <c:noMultiLvlLbl val="0"/>
      </c:catAx>
      <c:valAx>
        <c:axId val="187653400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876531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'plasma (Lipid#3)'!$Q$16:$Q$20</c:f>
                <c:numCache>
                  <c:formatCode>General</c:formatCode>
                  <c:ptCount val="5"/>
                  <c:pt idx="0">
                    <c:v>721.1645580087057</c:v>
                  </c:pt>
                  <c:pt idx="1">
                    <c:v>530.568088560403</c:v>
                  </c:pt>
                  <c:pt idx="2">
                    <c:v>323.4713815685669</c:v>
                  </c:pt>
                  <c:pt idx="3">
                    <c:v>186.8933269174117</c:v>
                  </c:pt>
                  <c:pt idx="4">
                    <c:v>107.7069910375708</c:v>
                  </c:pt>
                </c:numCache>
              </c:numRef>
            </c:plus>
            <c:minus>
              <c:numRef>
                <c:f>'plasma (Lipid#3)'!$Q$16:$Q$20</c:f>
                <c:numCache>
                  <c:formatCode>General</c:formatCode>
                  <c:ptCount val="5"/>
                  <c:pt idx="0">
                    <c:v>721.1645580087057</c:v>
                  </c:pt>
                  <c:pt idx="1">
                    <c:v>530.568088560403</c:v>
                  </c:pt>
                  <c:pt idx="2">
                    <c:v>323.4713815685669</c:v>
                  </c:pt>
                  <c:pt idx="3">
                    <c:v>186.8933269174117</c:v>
                  </c:pt>
                  <c:pt idx="4">
                    <c:v>107.7069910375708</c:v>
                  </c:pt>
                </c:numCache>
              </c:numRef>
            </c:minus>
          </c:errBars>
          <c:xVal>
            <c:numRef>
              <c:f>'plasma (Lipid#3)'!$O$16:$O$20</c:f>
              <c:numCache>
                <c:formatCode>General</c:formatCode>
                <c:ptCount val="5"/>
                <c:pt idx="0">
                  <c:v>2.0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25.0</c:v>
                </c:pt>
              </c:numCache>
            </c:numRef>
          </c:xVal>
          <c:yVal>
            <c:numRef>
              <c:f>'plasma (Lipid#3)'!$P$16:$P$20</c:f>
              <c:numCache>
                <c:formatCode>0</c:formatCode>
                <c:ptCount val="5"/>
                <c:pt idx="0">
                  <c:v>10637.28571428571</c:v>
                </c:pt>
                <c:pt idx="1">
                  <c:v>5958.142857142857</c:v>
                </c:pt>
                <c:pt idx="2">
                  <c:v>3401.142857142857</c:v>
                </c:pt>
                <c:pt idx="3">
                  <c:v>2090.857142857142</c:v>
                </c:pt>
                <c:pt idx="4">
                  <c:v>1459.285714285714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F0B-8740-B891-EBC690AD8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6565000"/>
        <c:axId val="1876567928"/>
      </c:scatterChart>
      <c:valAx>
        <c:axId val="187656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6567928"/>
        <c:crosses val="autoZero"/>
        <c:crossBetween val="midCat"/>
      </c:valAx>
      <c:valAx>
        <c:axId val="18765679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876565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54004811898513"/>
          <c:y val="0.0833333333333333"/>
          <c:w val="0.635048993875765"/>
          <c:h val="0.822469378827647"/>
        </c:manualLayout>
      </c:layout>
      <c:barChart>
        <c:barDir val="col"/>
        <c:grouping val="clustered"/>
        <c:varyColors val="0"/>
        <c:ser>
          <c:idx val="0"/>
          <c:order val="0"/>
          <c:tx>
            <c:v>Steady State</c:v>
          </c:tx>
          <c:invertIfNegative val="0"/>
          <c:errBars>
            <c:errBarType val="both"/>
            <c:errValType val="cust"/>
            <c:noEndCap val="0"/>
            <c:plus>
              <c:numRef>
                <c:f>('plasma (Lipid#3)'!$U$11,'plasma (Lipid#3)'!$W$11)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plus>
            <c:minus>
              <c:numRef>
                <c:f>('plasma (Lipid#3)'!$U$11,'plasma (Lipid#3)'!$W$11)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minus>
          </c:errBars>
          <c:cat>
            <c:strLit>
              <c:ptCount val="2"/>
              <c:pt idx="0">
                <c:v>_x0002_Rd</c:v>
              </c:pt>
              <c:pt idx="1">
                <c:v>_x0006_EndoRa</c:v>
              </c:pt>
            </c:strLit>
          </c:cat>
          <c:val>
            <c:numRef>
              <c:f>('plasma (Lipid#3)'!$T$11,'plasma (Lipid#3)'!$V$11)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11-CD4E-9FC1-25A11C9C0B97}"/>
            </c:ext>
          </c:extLst>
        </c:ser>
        <c:ser>
          <c:idx val="1"/>
          <c:order val="1"/>
          <c:tx>
            <c:v>Non Steady State</c:v>
          </c:tx>
          <c:invertIfNegative val="0"/>
          <c:errBars>
            <c:errBarType val="both"/>
            <c:errValType val="cust"/>
            <c:noEndCap val="0"/>
            <c:plus>
              <c:numRef>
                <c:f>('plasma (Lipid#3)'!$AN$8,'plasma (Lipid#3)'!$AL$8)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plus>
            <c:minus>
              <c:numRef>
                <c:f>('plasma (Lipid#3)'!$AN$8,'plasma (Lipid#3)'!$AL$8)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minus>
          </c:errBars>
          <c:val>
            <c:numRef>
              <c:f>('plasma (Lipid#3)'!$AM$8,'plasma (Lipid#3)'!$AK$8)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11-CD4E-9FC1-25A11C9C0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611624"/>
        <c:axId val="1876614536"/>
      </c:barChart>
      <c:catAx>
        <c:axId val="1876611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6614536"/>
        <c:crosses val="autoZero"/>
        <c:auto val="1"/>
        <c:lblAlgn val="ctr"/>
        <c:lblOffset val="100"/>
        <c:noMultiLvlLbl val="0"/>
      </c:catAx>
      <c:valAx>
        <c:axId val="187661453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876611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Glucose Infusion Rate (mg/kg/min)</a:t>
            </a:r>
          </a:p>
        </c:rich>
      </c:tx>
      <c:layout>
        <c:manualLayout>
          <c:xMode val="edge"/>
          <c:yMode val="edge"/>
          <c:x val="0.189771799358414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24286600133389"/>
          <c:y val="0.149768852305103"/>
          <c:w val="0.755956679263542"/>
          <c:h val="0.6916189729756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Summary!$T$74:$AE$74</c:f>
                <c:numCache>
                  <c:formatCode>General</c:formatCode>
                  <c:ptCount val="12"/>
                  <c:pt idx="0">
                    <c:v>0.0</c:v>
                  </c:pt>
                  <c:pt idx="1">
                    <c:v>0.6</c:v>
                  </c:pt>
                  <c:pt idx="2">
                    <c:v>0.948683298050514</c:v>
                  </c:pt>
                  <c:pt idx="3">
                    <c:v>1.351953319378217</c:v>
                  </c:pt>
                  <c:pt idx="4">
                    <c:v>1.222474721392817</c:v>
                  </c:pt>
                  <c:pt idx="5">
                    <c:v>0.92736184954957</c:v>
                  </c:pt>
                  <c:pt idx="6">
                    <c:v>0.92736184954957</c:v>
                  </c:pt>
                  <c:pt idx="7">
                    <c:v>1.275843947266976</c:v>
                  </c:pt>
                  <c:pt idx="8">
                    <c:v>1.542004467496047</c:v>
                  </c:pt>
                  <c:pt idx="9">
                    <c:v>1.720465053408525</c:v>
                  </c:pt>
                  <c:pt idx="10">
                    <c:v>1.720465053408525</c:v>
                  </c:pt>
                  <c:pt idx="11">
                    <c:v>1.51657508881031</c:v>
                  </c:pt>
                </c:numCache>
              </c:numRef>
            </c:plus>
            <c:minus>
              <c:numRef>
                <c:f>Summary!$T$74:$AE$74</c:f>
                <c:numCache>
                  <c:formatCode>General</c:formatCode>
                  <c:ptCount val="12"/>
                  <c:pt idx="0">
                    <c:v>0.0</c:v>
                  </c:pt>
                  <c:pt idx="1">
                    <c:v>0.6</c:v>
                  </c:pt>
                  <c:pt idx="2">
                    <c:v>0.948683298050514</c:v>
                  </c:pt>
                  <c:pt idx="3">
                    <c:v>1.351953319378217</c:v>
                  </c:pt>
                  <c:pt idx="4">
                    <c:v>1.222474721392817</c:v>
                  </c:pt>
                  <c:pt idx="5">
                    <c:v>0.92736184954957</c:v>
                  </c:pt>
                  <c:pt idx="6">
                    <c:v>0.92736184954957</c:v>
                  </c:pt>
                  <c:pt idx="7">
                    <c:v>1.275843947266976</c:v>
                  </c:pt>
                  <c:pt idx="8">
                    <c:v>1.542004467496047</c:v>
                  </c:pt>
                  <c:pt idx="9">
                    <c:v>1.720465053408525</c:v>
                  </c:pt>
                  <c:pt idx="10">
                    <c:v>1.720465053408525</c:v>
                  </c:pt>
                  <c:pt idx="11">
                    <c:v>1.51657508881031</c:v>
                  </c:pt>
                </c:numCache>
              </c:numRef>
            </c:minus>
          </c:errBars>
          <c:xVal>
            <c:numRef>
              <c:f>Summary!$T$65:$AE$65</c:f>
              <c:numCache>
                <c:formatCode>General</c:formatCode>
                <c:ptCount val="12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90.0</c:v>
                </c:pt>
                <c:pt idx="9">
                  <c:v>100.0</c:v>
                </c:pt>
                <c:pt idx="10">
                  <c:v>110.0</c:v>
                </c:pt>
                <c:pt idx="11">
                  <c:v>120.0</c:v>
                </c:pt>
              </c:numCache>
            </c:numRef>
          </c:xVal>
          <c:yVal>
            <c:numRef>
              <c:f>Summary!$T$72:$AE$72</c:f>
              <c:numCache>
                <c:formatCode>0</c:formatCode>
                <c:ptCount val="12"/>
                <c:pt idx="0">
                  <c:v>25.0</c:v>
                </c:pt>
                <c:pt idx="1">
                  <c:v>25.6</c:v>
                </c:pt>
                <c:pt idx="2">
                  <c:v>28.0</c:v>
                </c:pt>
                <c:pt idx="3">
                  <c:v>31.16666666666667</c:v>
                </c:pt>
                <c:pt idx="4">
                  <c:v>32.16666666666666</c:v>
                </c:pt>
                <c:pt idx="5">
                  <c:v>33.4</c:v>
                </c:pt>
                <c:pt idx="6">
                  <c:v>33.4</c:v>
                </c:pt>
                <c:pt idx="7">
                  <c:v>32.83333333333334</c:v>
                </c:pt>
                <c:pt idx="8">
                  <c:v>33.33333333333334</c:v>
                </c:pt>
                <c:pt idx="9">
                  <c:v>34.6</c:v>
                </c:pt>
                <c:pt idx="10">
                  <c:v>34.6</c:v>
                </c:pt>
                <c:pt idx="11">
                  <c:v>34.0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C9-0748-874E-802B5712005A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Summary!$T$87:$AE$87</c:f>
                <c:numCache>
                  <c:formatCode>General</c:formatCode>
                  <c:ptCount val="12"/>
                  <c:pt idx="0">
                    <c:v>0.0</c:v>
                  </c:pt>
                  <c:pt idx="1">
                    <c:v>0.333333333333333</c:v>
                  </c:pt>
                  <c:pt idx="2">
                    <c:v>1.437590576856522</c:v>
                  </c:pt>
                  <c:pt idx="3">
                    <c:v>1.424000624219589</c:v>
                  </c:pt>
                  <c:pt idx="4">
                    <c:v>1.077548658349641</c:v>
                  </c:pt>
                  <c:pt idx="5">
                    <c:v>1.249444320932754</c:v>
                  </c:pt>
                  <c:pt idx="6">
                    <c:v>1.333333333333333</c:v>
                  </c:pt>
                  <c:pt idx="7">
                    <c:v>1.668332500832293</c:v>
                  </c:pt>
                  <c:pt idx="8">
                    <c:v>1.926424436906657</c:v>
                  </c:pt>
                  <c:pt idx="9">
                    <c:v>2.151227040035012</c:v>
                  </c:pt>
                  <c:pt idx="10">
                    <c:v>2.294921930407801</c:v>
                  </c:pt>
                  <c:pt idx="11">
                    <c:v>2.689106267332478</c:v>
                  </c:pt>
                </c:numCache>
              </c:numRef>
            </c:plus>
            <c:minus>
              <c:numRef>
                <c:f>Summary!$T$87:$AE$87</c:f>
                <c:numCache>
                  <c:formatCode>General</c:formatCode>
                  <c:ptCount val="12"/>
                  <c:pt idx="0">
                    <c:v>0.0</c:v>
                  </c:pt>
                  <c:pt idx="1">
                    <c:v>0.333333333333333</c:v>
                  </c:pt>
                  <c:pt idx="2">
                    <c:v>1.437590576856522</c:v>
                  </c:pt>
                  <c:pt idx="3">
                    <c:v>1.424000624219589</c:v>
                  </c:pt>
                  <c:pt idx="4">
                    <c:v>1.077548658349641</c:v>
                  </c:pt>
                  <c:pt idx="5">
                    <c:v>1.249444320932754</c:v>
                  </c:pt>
                  <c:pt idx="6">
                    <c:v>1.333333333333333</c:v>
                  </c:pt>
                  <c:pt idx="7">
                    <c:v>1.668332500832293</c:v>
                  </c:pt>
                  <c:pt idx="8">
                    <c:v>1.926424436906657</c:v>
                  </c:pt>
                  <c:pt idx="9">
                    <c:v>2.151227040035012</c:v>
                  </c:pt>
                  <c:pt idx="10">
                    <c:v>2.294921930407801</c:v>
                  </c:pt>
                  <c:pt idx="11">
                    <c:v>2.689106267332478</c:v>
                  </c:pt>
                </c:numCache>
              </c:numRef>
            </c:minus>
          </c:errBars>
          <c:xVal>
            <c:numRef>
              <c:f>Summary!$T$65:$AE$65</c:f>
              <c:numCache>
                <c:formatCode>General</c:formatCode>
                <c:ptCount val="12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90.0</c:v>
                </c:pt>
                <c:pt idx="9">
                  <c:v>100.0</c:v>
                </c:pt>
                <c:pt idx="10">
                  <c:v>110.0</c:v>
                </c:pt>
                <c:pt idx="11">
                  <c:v>120.0</c:v>
                </c:pt>
              </c:numCache>
            </c:numRef>
          </c:xVal>
          <c:yVal>
            <c:numRef>
              <c:f>Summary!$T$85:$AE$85</c:f>
              <c:numCache>
                <c:formatCode>0</c:formatCode>
                <c:ptCount val="12"/>
                <c:pt idx="0">
                  <c:v>25.0</c:v>
                </c:pt>
                <c:pt idx="1">
                  <c:v>25.33333333333333</c:v>
                </c:pt>
                <c:pt idx="2">
                  <c:v>29.0</c:v>
                </c:pt>
                <c:pt idx="3">
                  <c:v>31.83333333333333</c:v>
                </c:pt>
                <c:pt idx="4">
                  <c:v>33.16666666666666</c:v>
                </c:pt>
                <c:pt idx="5">
                  <c:v>33.83333333333334</c:v>
                </c:pt>
                <c:pt idx="6">
                  <c:v>33.66666666666666</c:v>
                </c:pt>
                <c:pt idx="7">
                  <c:v>35.5</c:v>
                </c:pt>
                <c:pt idx="8">
                  <c:v>37.66666666666666</c:v>
                </c:pt>
                <c:pt idx="9">
                  <c:v>38.83333333333334</c:v>
                </c:pt>
                <c:pt idx="10">
                  <c:v>39.0</c:v>
                </c:pt>
                <c:pt idx="11">
                  <c:v>39.57142857142857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C9-0748-874E-802B5712005A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Summary!$T$101:$AE$101</c:f>
                <c:numCache>
                  <c:formatCode>General</c:formatCode>
                  <c:ptCount val="12"/>
                  <c:pt idx="0">
                    <c:v>0.0</c:v>
                  </c:pt>
                  <c:pt idx="1">
                    <c:v>0.0</c:v>
                  </c:pt>
                  <c:pt idx="2">
                    <c:v>0.333333333333333</c:v>
                  </c:pt>
                  <c:pt idx="3">
                    <c:v>0.871779788708135</c:v>
                  </c:pt>
                  <c:pt idx="4">
                    <c:v>1.1474609652039</c:v>
                  </c:pt>
                  <c:pt idx="5">
                    <c:v>0.988826464946089</c:v>
                  </c:pt>
                  <c:pt idx="6">
                    <c:v>1.211060141638997</c:v>
                  </c:pt>
                  <c:pt idx="7">
                    <c:v>1.429840705968481</c:v>
                  </c:pt>
                  <c:pt idx="8">
                    <c:v>1.549193338482967</c:v>
                  </c:pt>
                  <c:pt idx="9">
                    <c:v>1.727232854404215</c:v>
                  </c:pt>
                  <c:pt idx="10">
                    <c:v>1.983263304085802</c:v>
                  </c:pt>
                  <c:pt idx="11">
                    <c:v>1.60727512683216</c:v>
                  </c:pt>
                </c:numCache>
              </c:numRef>
            </c:plus>
            <c:minus>
              <c:numRef>
                <c:f>Summary!$T$101:$AE$101</c:f>
                <c:numCache>
                  <c:formatCode>General</c:formatCode>
                  <c:ptCount val="12"/>
                  <c:pt idx="0">
                    <c:v>0.0</c:v>
                  </c:pt>
                  <c:pt idx="1">
                    <c:v>0.0</c:v>
                  </c:pt>
                  <c:pt idx="2">
                    <c:v>0.333333333333333</c:v>
                  </c:pt>
                  <c:pt idx="3">
                    <c:v>0.871779788708135</c:v>
                  </c:pt>
                  <c:pt idx="4">
                    <c:v>1.1474609652039</c:v>
                  </c:pt>
                  <c:pt idx="5">
                    <c:v>0.988826464946089</c:v>
                  </c:pt>
                  <c:pt idx="6">
                    <c:v>1.211060141638997</c:v>
                  </c:pt>
                  <c:pt idx="7">
                    <c:v>1.429840705968481</c:v>
                  </c:pt>
                  <c:pt idx="8">
                    <c:v>1.549193338482967</c:v>
                  </c:pt>
                  <c:pt idx="9">
                    <c:v>1.727232854404215</c:v>
                  </c:pt>
                  <c:pt idx="10">
                    <c:v>1.983263304085802</c:v>
                  </c:pt>
                  <c:pt idx="11">
                    <c:v>1.60727512683216</c:v>
                  </c:pt>
                </c:numCache>
              </c:numRef>
            </c:minus>
          </c:errBars>
          <c:xVal>
            <c:numRef>
              <c:f>Summary!$T$65:$AE$65</c:f>
              <c:numCache>
                <c:formatCode>General</c:formatCode>
                <c:ptCount val="12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90.0</c:v>
                </c:pt>
                <c:pt idx="9">
                  <c:v>100.0</c:v>
                </c:pt>
                <c:pt idx="10">
                  <c:v>110.0</c:v>
                </c:pt>
                <c:pt idx="11">
                  <c:v>120.0</c:v>
                </c:pt>
              </c:numCache>
            </c:numRef>
          </c:xVal>
          <c:yVal>
            <c:numRef>
              <c:f>Summary!$T$99:$AE$99</c:f>
              <c:numCache>
                <c:formatCode>0</c:formatCode>
                <c:ptCount val="12"/>
                <c:pt idx="0">
                  <c:v>25.0</c:v>
                </c:pt>
                <c:pt idx="1">
                  <c:v>25.0</c:v>
                </c:pt>
                <c:pt idx="2">
                  <c:v>29.66666666666667</c:v>
                </c:pt>
                <c:pt idx="3">
                  <c:v>30.6</c:v>
                </c:pt>
                <c:pt idx="4">
                  <c:v>33.5</c:v>
                </c:pt>
                <c:pt idx="5">
                  <c:v>34.33333333333334</c:v>
                </c:pt>
                <c:pt idx="6">
                  <c:v>36.0</c:v>
                </c:pt>
                <c:pt idx="7">
                  <c:v>38.33333333333334</c:v>
                </c:pt>
                <c:pt idx="8">
                  <c:v>39.0</c:v>
                </c:pt>
                <c:pt idx="9">
                  <c:v>39.5</c:v>
                </c:pt>
                <c:pt idx="10">
                  <c:v>39.0</c:v>
                </c:pt>
                <c:pt idx="11">
                  <c:v>38.5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C9-0748-874E-802B57120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899528"/>
        <c:axId val="1874902488"/>
      </c:scatterChart>
      <c:valAx>
        <c:axId val="1874899528"/>
        <c:scaling>
          <c:orientation val="minMax"/>
          <c:max val="12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4902488"/>
        <c:crosses val="autoZero"/>
        <c:crossBetween val="midCat"/>
      </c:valAx>
      <c:valAx>
        <c:axId val="187490248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8748995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9193460192476"/>
          <c:y val="0.551529235928842"/>
          <c:w val="0.239799868766404"/>
          <c:h val="0.265193370165746"/>
        </c:manualLayout>
      </c:layout>
      <c:overlay val="0"/>
    </c:legend>
    <c:plotVisOnly val="1"/>
    <c:dispBlanksAs val="gap"/>
    <c:showDLblsOverMax val="0"/>
  </c:chart>
  <c:printSettings>
    <c:headerFooter/>
    <c:pageMargins b="0.750000000000015" l="0.700000000000001" r="0.700000000000001" t="0.75000000000001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'Plasma (D)'!$Q$16:$Q$20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plus>
            <c:minus>
              <c:numRef>
                <c:f>'Plasma (D)'!$Q$16:$Q$20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minus>
          </c:errBars>
          <c:xVal>
            <c:numRef>
              <c:f>'Plasma (D)'!$O$16:$O$20</c:f>
              <c:numCache>
                <c:formatCode>General</c:formatCode>
                <c:ptCount val="5"/>
                <c:pt idx="0">
                  <c:v>2.0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25.0</c:v>
                </c:pt>
              </c:numCache>
            </c:numRef>
          </c:xVal>
          <c:yVal>
            <c:numRef>
              <c:f>'Plasma (D)'!$P$16:$P$20</c:f>
              <c:numCache>
                <c:formatCode>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17D-F544-B972-412C31EB3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6780232"/>
        <c:axId val="1876783160"/>
      </c:scatterChart>
      <c:valAx>
        <c:axId val="187678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6783160"/>
        <c:crosses val="autoZero"/>
        <c:crossBetween val="midCat"/>
      </c:valAx>
      <c:valAx>
        <c:axId val="18767831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876780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Steady State</c:v>
          </c:tx>
          <c:invertIfNegative val="0"/>
          <c:errBars>
            <c:errBarType val="both"/>
            <c:errValType val="cust"/>
            <c:noEndCap val="0"/>
            <c:plus>
              <c:numRef>
                <c:f>('Plasma (D)'!$U$11,'Plasma (D)'!$W$11)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plus>
            <c:minus>
              <c:numRef>
                <c:f>('Plasma (D)'!$U$11,'Plasma (D)'!$W$11)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minus>
          </c:errBars>
          <c:cat>
            <c:strLit>
              <c:ptCount val="2"/>
              <c:pt idx="0">
                <c:v>_x0002_Rd</c:v>
              </c:pt>
              <c:pt idx="1">
                <c:v>_x0006_EndoRa</c:v>
              </c:pt>
            </c:strLit>
          </c:cat>
          <c:val>
            <c:numRef>
              <c:f>('Plasma (D)'!$T$11,'Plasma (D)'!$V$11)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E4-F04F-877E-B47F948B5A7D}"/>
            </c:ext>
          </c:extLst>
        </c:ser>
        <c:ser>
          <c:idx val="1"/>
          <c:order val="1"/>
          <c:tx>
            <c:v>Non Steady State</c:v>
          </c:tx>
          <c:invertIfNegative val="0"/>
          <c:errBars>
            <c:errBarType val="both"/>
            <c:errValType val="cust"/>
            <c:noEndCap val="0"/>
            <c:plus>
              <c:numRef>
                <c:f>('Plasma (D)'!$AN$8,'Plasma (D)'!$AL$8)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plus>
            <c:minus>
              <c:numRef>
                <c:f>('Plasma (D)'!$AN$8,'Plasma (D)'!$AL$8)</c:f>
                <c:numCache>
                  <c:formatCode>General</c:formatCode>
                  <c:ptCount val="2"/>
                  <c:pt idx="0">
                    <c:v>0.0</c:v>
                  </c:pt>
                  <c:pt idx="1">
                    <c:v>0.0</c:v>
                  </c:pt>
                </c:numCache>
              </c:numRef>
            </c:minus>
          </c:errBars>
          <c:val>
            <c:numRef>
              <c:f>('Plasma (D)'!$AM$8,'Plasma (D)'!$AK$8)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E4-F04F-877E-B47F948B5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817240"/>
        <c:axId val="1876820152"/>
      </c:barChart>
      <c:catAx>
        <c:axId val="1876817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6820152"/>
        <c:crosses val="autoZero"/>
        <c:auto val="1"/>
        <c:lblAlgn val="ctr"/>
        <c:lblOffset val="100"/>
        <c:noMultiLvlLbl val="0"/>
      </c:catAx>
      <c:valAx>
        <c:axId val="187682015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876817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Glucose Flux (Rd) (mg/kg/min)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555043227665706"/>
          <c:y val="0.184242424242424"/>
          <c:w val="0.725461208559305"/>
          <c:h val="0.713347013441502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errBars>
            <c:errDir val="x"/>
            <c:errBarType val="both"/>
            <c:errValType val="fixedVal"/>
            <c:noEndCap val="0"/>
            <c:val val="1.0"/>
          </c:errBars>
          <c:errBars>
            <c:errDir val="y"/>
            <c:errBarType val="both"/>
            <c:errValType val="cust"/>
            <c:noEndCap val="0"/>
            <c:plus>
              <c:numRef>
                <c:f>Summary!$AM$74:$AR$74</c:f>
                <c:numCache>
                  <c:formatCode>General</c:formatCode>
                  <c:ptCount val="6"/>
                  <c:pt idx="0">
                    <c:v>0.997175131999567</c:v>
                  </c:pt>
                  <c:pt idx="1">
                    <c:v>1.282946787135027</c:v>
                  </c:pt>
                  <c:pt idx="2">
                    <c:v>0.814698959952956</c:v>
                  </c:pt>
                  <c:pt idx="3">
                    <c:v>1.124813556804891</c:v>
                  </c:pt>
                  <c:pt idx="4">
                    <c:v>1.481276635387961</c:v>
                  </c:pt>
                  <c:pt idx="5">
                    <c:v>1.790268329077943</c:v>
                  </c:pt>
                </c:numCache>
              </c:numRef>
            </c:plus>
            <c:minus>
              <c:numRef>
                <c:f>Summary!$AM$74:$AR$74</c:f>
                <c:numCache>
                  <c:formatCode>General</c:formatCode>
                  <c:ptCount val="6"/>
                  <c:pt idx="0">
                    <c:v>0.997175131999567</c:v>
                  </c:pt>
                  <c:pt idx="1">
                    <c:v>1.282946787135027</c:v>
                  </c:pt>
                  <c:pt idx="2">
                    <c:v>0.814698959952956</c:v>
                  </c:pt>
                  <c:pt idx="3">
                    <c:v>1.124813556804891</c:v>
                  </c:pt>
                  <c:pt idx="4">
                    <c:v>1.481276635387961</c:v>
                  </c:pt>
                  <c:pt idx="5">
                    <c:v>1.790268329077943</c:v>
                  </c:pt>
                </c:numCache>
              </c:numRef>
            </c:minus>
          </c:errBars>
          <c:xVal>
            <c:numRef>
              <c:f>Summary!$AM$65:$AR$65</c:f>
              <c:numCache>
                <c:formatCode>General</c:formatCode>
                <c:ptCount val="6"/>
                <c:pt idx="0">
                  <c:v>-10.0</c:v>
                </c:pt>
                <c:pt idx="1">
                  <c:v>0.0</c:v>
                </c:pt>
                <c:pt idx="2">
                  <c:v>80.0</c:v>
                </c:pt>
                <c:pt idx="3">
                  <c:v>90.0</c:v>
                </c:pt>
                <c:pt idx="4">
                  <c:v>100.0</c:v>
                </c:pt>
                <c:pt idx="5">
                  <c:v>120.0</c:v>
                </c:pt>
              </c:numCache>
            </c:numRef>
          </c:xVal>
          <c:yVal>
            <c:numRef>
              <c:f>Summary!$AM$72:$AR$72</c:f>
              <c:numCache>
                <c:formatCode>0</c:formatCode>
                <c:ptCount val="6"/>
                <c:pt idx="0">
                  <c:v>19.18916297972534</c:v>
                </c:pt>
                <c:pt idx="1">
                  <c:v>18.58704635609498</c:v>
                </c:pt>
                <c:pt idx="2">
                  <c:v>44.69641269434317</c:v>
                </c:pt>
                <c:pt idx="3">
                  <c:v>41.15260154821674</c:v>
                </c:pt>
                <c:pt idx="4">
                  <c:v>44.52769611352814</c:v>
                </c:pt>
                <c:pt idx="5">
                  <c:v>43.78680542984032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68-7D4A-A7F2-55C70304021A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errBars>
            <c:errDir val="x"/>
            <c:errBarType val="both"/>
            <c:errValType val="fixedVal"/>
            <c:noEndCap val="0"/>
            <c:val val="1.0"/>
          </c:errBars>
          <c:errBars>
            <c:errDir val="y"/>
            <c:errBarType val="both"/>
            <c:errValType val="cust"/>
            <c:noEndCap val="0"/>
            <c:plus>
              <c:numRef>
                <c:f>Summary!$AM$87:$AR$87</c:f>
                <c:numCache>
                  <c:formatCode>General</c:formatCode>
                  <c:ptCount val="6"/>
                  <c:pt idx="0">
                    <c:v>1.611748841397026</c:v>
                  </c:pt>
                  <c:pt idx="1">
                    <c:v>1.580030022614651</c:v>
                  </c:pt>
                  <c:pt idx="2">
                    <c:v>2.875950890109725</c:v>
                  </c:pt>
                  <c:pt idx="3">
                    <c:v>3.6185390632952</c:v>
                  </c:pt>
                  <c:pt idx="4">
                    <c:v>4.309548374513331</c:v>
                  </c:pt>
                  <c:pt idx="5">
                    <c:v>2.678438707298186</c:v>
                  </c:pt>
                </c:numCache>
              </c:numRef>
            </c:plus>
            <c:minus>
              <c:numRef>
                <c:f>Summary!$AM$87:$AR$87</c:f>
                <c:numCache>
                  <c:formatCode>General</c:formatCode>
                  <c:ptCount val="6"/>
                  <c:pt idx="0">
                    <c:v>1.611748841397026</c:v>
                  </c:pt>
                  <c:pt idx="1">
                    <c:v>1.580030022614651</c:v>
                  </c:pt>
                  <c:pt idx="2">
                    <c:v>2.875950890109725</c:v>
                  </c:pt>
                  <c:pt idx="3">
                    <c:v>3.6185390632952</c:v>
                  </c:pt>
                  <c:pt idx="4">
                    <c:v>4.309548374513331</c:v>
                  </c:pt>
                  <c:pt idx="5">
                    <c:v>2.678438707298186</c:v>
                  </c:pt>
                </c:numCache>
              </c:numRef>
            </c:minus>
          </c:errBars>
          <c:xVal>
            <c:numRef>
              <c:f>Summary!$AM$65:$AR$65</c:f>
              <c:numCache>
                <c:formatCode>General</c:formatCode>
                <c:ptCount val="6"/>
                <c:pt idx="0">
                  <c:v>-10.0</c:v>
                </c:pt>
                <c:pt idx="1">
                  <c:v>0.0</c:v>
                </c:pt>
                <c:pt idx="2">
                  <c:v>80.0</c:v>
                </c:pt>
                <c:pt idx="3">
                  <c:v>90.0</c:v>
                </c:pt>
                <c:pt idx="4">
                  <c:v>100.0</c:v>
                </c:pt>
                <c:pt idx="5">
                  <c:v>120.0</c:v>
                </c:pt>
              </c:numCache>
            </c:numRef>
          </c:xVal>
          <c:yVal>
            <c:numRef>
              <c:f>Summary!$AM$85:$AR$85</c:f>
              <c:numCache>
                <c:formatCode>0</c:formatCode>
                <c:ptCount val="6"/>
                <c:pt idx="0">
                  <c:v>17.65540015289523</c:v>
                </c:pt>
                <c:pt idx="1">
                  <c:v>17.77916573159087</c:v>
                </c:pt>
                <c:pt idx="2">
                  <c:v>51.01774946361783</c:v>
                </c:pt>
                <c:pt idx="3">
                  <c:v>55.77774058249656</c:v>
                </c:pt>
                <c:pt idx="4">
                  <c:v>60.69074340390875</c:v>
                </c:pt>
                <c:pt idx="5">
                  <c:v>53.95145700930419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68-7D4A-A7F2-55C70304021A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errBars>
            <c:errDir val="x"/>
            <c:errBarType val="both"/>
            <c:errValType val="fixedVal"/>
            <c:noEndCap val="0"/>
            <c:val val="1.0"/>
          </c:errBars>
          <c:errBars>
            <c:errDir val="y"/>
            <c:errBarType val="both"/>
            <c:errValType val="cust"/>
            <c:noEndCap val="0"/>
            <c:plus>
              <c:numRef>
                <c:f>Summary!$AM$101:$AR$101</c:f>
                <c:numCache>
                  <c:formatCode>General</c:formatCode>
                  <c:ptCount val="6"/>
                  <c:pt idx="0">
                    <c:v>1.417138677909137</c:v>
                  </c:pt>
                  <c:pt idx="1">
                    <c:v>0.524972588553714</c:v>
                  </c:pt>
                  <c:pt idx="2">
                    <c:v>1.042670145900533</c:v>
                  </c:pt>
                  <c:pt idx="3">
                    <c:v>1.220626812705139</c:v>
                  </c:pt>
                  <c:pt idx="4">
                    <c:v>1.008044122547921</c:v>
                  </c:pt>
                  <c:pt idx="5">
                    <c:v>1.555688915796976</c:v>
                  </c:pt>
                </c:numCache>
              </c:numRef>
            </c:plus>
            <c:minus>
              <c:numRef>
                <c:f>Summary!$AM$101:$AR$101</c:f>
                <c:numCache>
                  <c:formatCode>General</c:formatCode>
                  <c:ptCount val="6"/>
                  <c:pt idx="0">
                    <c:v>1.417138677909137</c:v>
                  </c:pt>
                  <c:pt idx="1">
                    <c:v>0.524972588553714</c:v>
                  </c:pt>
                  <c:pt idx="2">
                    <c:v>1.042670145900533</c:v>
                  </c:pt>
                  <c:pt idx="3">
                    <c:v>1.220626812705139</c:v>
                  </c:pt>
                  <c:pt idx="4">
                    <c:v>1.008044122547921</c:v>
                  </c:pt>
                  <c:pt idx="5">
                    <c:v>1.555688915796976</c:v>
                  </c:pt>
                </c:numCache>
              </c:numRef>
            </c:minus>
          </c:errBars>
          <c:xVal>
            <c:numRef>
              <c:f>Summary!$AM$65:$AR$65</c:f>
              <c:numCache>
                <c:formatCode>General</c:formatCode>
                <c:ptCount val="6"/>
                <c:pt idx="0">
                  <c:v>-10.0</c:v>
                </c:pt>
                <c:pt idx="1">
                  <c:v>0.0</c:v>
                </c:pt>
                <c:pt idx="2">
                  <c:v>80.0</c:v>
                </c:pt>
                <c:pt idx="3">
                  <c:v>90.0</c:v>
                </c:pt>
                <c:pt idx="4">
                  <c:v>100.0</c:v>
                </c:pt>
                <c:pt idx="5">
                  <c:v>120.0</c:v>
                </c:pt>
              </c:numCache>
            </c:numRef>
          </c:xVal>
          <c:yVal>
            <c:numRef>
              <c:f>Summary!$AM$99:$AR$99</c:f>
              <c:numCache>
                <c:formatCode>0</c:formatCode>
                <c:ptCount val="6"/>
                <c:pt idx="0">
                  <c:v>21.00101391570167</c:v>
                </c:pt>
                <c:pt idx="1">
                  <c:v>21.70903912815268</c:v>
                </c:pt>
                <c:pt idx="2">
                  <c:v>52.14790839076378</c:v>
                </c:pt>
                <c:pt idx="3">
                  <c:v>56.0031603260808</c:v>
                </c:pt>
                <c:pt idx="4">
                  <c:v>51.90572915210386</c:v>
                </c:pt>
                <c:pt idx="5">
                  <c:v>51.8180275809495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268-7D4A-A7F2-55C703040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211160"/>
        <c:axId val="1873213240"/>
      </c:scatterChart>
      <c:valAx>
        <c:axId val="1873211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3213240"/>
        <c:crosses val="autoZero"/>
        <c:crossBetween val="midCat"/>
      </c:valAx>
      <c:valAx>
        <c:axId val="187321324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8732111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5269171516604"/>
          <c:y val="0.586843871788754"/>
          <c:w val="0.295212256076686"/>
          <c:h val="0.27350503445800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5" l="0.700000000000001" r="0.700000000000001" t="0.75000000000001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Endogenous Glucose Production (mg/kg/min)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502653396396707"/>
          <c:y val="0.270694864048338"/>
          <c:w val="0.782692547967455"/>
          <c:h val="0.62720397110482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errBars>
            <c:errDir val="x"/>
            <c:errBarType val="both"/>
            <c:errValType val="fixedVal"/>
            <c:noEndCap val="0"/>
            <c:val val="1.0"/>
          </c:errBars>
          <c:errBars>
            <c:errDir val="y"/>
            <c:errBarType val="both"/>
            <c:errValType val="cust"/>
            <c:noEndCap val="0"/>
            <c:plus>
              <c:numRef>
                <c:f>Summary!$AV$74:$BA$74</c:f>
                <c:numCache>
                  <c:formatCode>General</c:formatCode>
                  <c:ptCount val="6"/>
                  <c:pt idx="0">
                    <c:v>0.997175131999567</c:v>
                  </c:pt>
                  <c:pt idx="1">
                    <c:v>1.282946787135027</c:v>
                  </c:pt>
                  <c:pt idx="2">
                    <c:v>0.820015843495238</c:v>
                  </c:pt>
                  <c:pt idx="3">
                    <c:v>1.21066293137289</c:v>
                  </c:pt>
                  <c:pt idx="4">
                    <c:v>0.96418374202322</c:v>
                  </c:pt>
                  <c:pt idx="5">
                    <c:v>1.27069162382124</c:v>
                  </c:pt>
                </c:numCache>
              </c:numRef>
            </c:plus>
            <c:minus>
              <c:numRef>
                <c:f>Summary!$AV$74:$BA$74</c:f>
                <c:numCache>
                  <c:formatCode>General</c:formatCode>
                  <c:ptCount val="6"/>
                  <c:pt idx="0">
                    <c:v>0.997175131999567</c:v>
                  </c:pt>
                  <c:pt idx="1">
                    <c:v>1.282946787135027</c:v>
                  </c:pt>
                  <c:pt idx="2">
                    <c:v>0.820015843495238</c:v>
                  </c:pt>
                  <c:pt idx="3">
                    <c:v>1.21066293137289</c:v>
                  </c:pt>
                  <c:pt idx="4">
                    <c:v>0.96418374202322</c:v>
                  </c:pt>
                  <c:pt idx="5">
                    <c:v>1.27069162382124</c:v>
                  </c:pt>
                </c:numCache>
              </c:numRef>
            </c:minus>
          </c:errBars>
          <c:xVal>
            <c:numRef>
              <c:f>Summary!$AV$65:$BA$65</c:f>
              <c:numCache>
                <c:formatCode>General</c:formatCode>
                <c:ptCount val="6"/>
                <c:pt idx="0">
                  <c:v>-10.0</c:v>
                </c:pt>
                <c:pt idx="1">
                  <c:v>0.0</c:v>
                </c:pt>
                <c:pt idx="2">
                  <c:v>80.0</c:v>
                </c:pt>
                <c:pt idx="3">
                  <c:v>90.0</c:v>
                </c:pt>
                <c:pt idx="4">
                  <c:v>100.0</c:v>
                </c:pt>
                <c:pt idx="5">
                  <c:v>120.0</c:v>
                </c:pt>
              </c:numCache>
            </c:numRef>
          </c:xVal>
          <c:yVal>
            <c:numRef>
              <c:f>Summary!$AV$72:$BA$72</c:f>
              <c:numCache>
                <c:formatCode>0</c:formatCode>
                <c:ptCount val="6"/>
                <c:pt idx="0">
                  <c:v>19.18916297972534</c:v>
                </c:pt>
                <c:pt idx="1">
                  <c:v>18.58704635609498</c:v>
                </c:pt>
                <c:pt idx="2">
                  <c:v>10.91874385555422</c:v>
                </c:pt>
                <c:pt idx="3">
                  <c:v>9.145955255589155</c:v>
                </c:pt>
                <c:pt idx="4">
                  <c:v>8.29753683433696</c:v>
                </c:pt>
                <c:pt idx="5">
                  <c:v>7.804925956166659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F3-1844-9093-FB7C95152C03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errBars>
            <c:errDir val="x"/>
            <c:errBarType val="both"/>
            <c:errValType val="fixedVal"/>
            <c:noEndCap val="0"/>
            <c:val val="1.0"/>
          </c:errBars>
          <c:errBars>
            <c:errDir val="y"/>
            <c:errBarType val="both"/>
            <c:errValType val="cust"/>
            <c:noEndCap val="0"/>
            <c:plus>
              <c:numRef>
                <c:f>Summary!$AV$87:$BA$87</c:f>
                <c:numCache>
                  <c:formatCode>General</c:formatCode>
                  <c:ptCount val="6"/>
                  <c:pt idx="0">
                    <c:v>1.611748841397026</c:v>
                  </c:pt>
                  <c:pt idx="1">
                    <c:v>1.580030022614651</c:v>
                  </c:pt>
                  <c:pt idx="2">
                    <c:v>0.885063498324633</c:v>
                  </c:pt>
                  <c:pt idx="3">
                    <c:v>1.522144535842351</c:v>
                  </c:pt>
                  <c:pt idx="4">
                    <c:v>2.012416440072378</c:v>
                  </c:pt>
                  <c:pt idx="5">
                    <c:v>1.92303684604356</c:v>
                  </c:pt>
                </c:numCache>
              </c:numRef>
            </c:plus>
            <c:minus>
              <c:numRef>
                <c:f>Summary!$AV$87:$BA$87</c:f>
                <c:numCache>
                  <c:formatCode>General</c:formatCode>
                  <c:ptCount val="6"/>
                  <c:pt idx="0">
                    <c:v>1.611748841397026</c:v>
                  </c:pt>
                  <c:pt idx="1">
                    <c:v>1.580030022614651</c:v>
                  </c:pt>
                  <c:pt idx="2">
                    <c:v>0.885063498324633</c:v>
                  </c:pt>
                  <c:pt idx="3">
                    <c:v>1.522144535842351</c:v>
                  </c:pt>
                  <c:pt idx="4">
                    <c:v>2.012416440072378</c:v>
                  </c:pt>
                  <c:pt idx="5">
                    <c:v>1.92303684604356</c:v>
                  </c:pt>
                </c:numCache>
              </c:numRef>
            </c:minus>
          </c:errBars>
          <c:xVal>
            <c:numRef>
              <c:f>Summary!$AV$65:$BA$65</c:f>
              <c:numCache>
                <c:formatCode>General</c:formatCode>
                <c:ptCount val="6"/>
                <c:pt idx="0">
                  <c:v>-10.0</c:v>
                </c:pt>
                <c:pt idx="1">
                  <c:v>0.0</c:v>
                </c:pt>
                <c:pt idx="2">
                  <c:v>80.0</c:v>
                </c:pt>
                <c:pt idx="3">
                  <c:v>90.0</c:v>
                </c:pt>
                <c:pt idx="4">
                  <c:v>100.0</c:v>
                </c:pt>
                <c:pt idx="5">
                  <c:v>120.0</c:v>
                </c:pt>
              </c:numCache>
            </c:numRef>
          </c:xVal>
          <c:yVal>
            <c:numRef>
              <c:f>Summary!$AV$85:$BA$85</c:f>
              <c:numCache>
                <c:formatCode>0</c:formatCode>
                <c:ptCount val="6"/>
                <c:pt idx="0">
                  <c:v>17.65540015289523</c:v>
                </c:pt>
                <c:pt idx="1">
                  <c:v>17.77916573159087</c:v>
                </c:pt>
                <c:pt idx="2">
                  <c:v>14.0176752175084</c:v>
                </c:pt>
                <c:pt idx="3">
                  <c:v>15.40454802821179</c:v>
                </c:pt>
                <c:pt idx="4">
                  <c:v>15.63912245844828</c:v>
                </c:pt>
                <c:pt idx="5">
                  <c:v>14.38002843787562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F3-1844-9093-FB7C95152C03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errBars>
            <c:errDir val="x"/>
            <c:errBarType val="both"/>
            <c:errValType val="fixedVal"/>
            <c:noEndCap val="0"/>
            <c:val val="1.0"/>
          </c:errBars>
          <c:errBars>
            <c:errDir val="y"/>
            <c:errBarType val="both"/>
            <c:errValType val="cust"/>
            <c:noEndCap val="0"/>
            <c:plus>
              <c:numRef>
                <c:f>Summary!$AV$101:$BA$101</c:f>
                <c:numCache>
                  <c:formatCode>General</c:formatCode>
                  <c:ptCount val="6"/>
                  <c:pt idx="0">
                    <c:v>1.417138677909137</c:v>
                  </c:pt>
                  <c:pt idx="1">
                    <c:v>0.524972588553714</c:v>
                  </c:pt>
                  <c:pt idx="2">
                    <c:v>1.383829570959751</c:v>
                  </c:pt>
                  <c:pt idx="3">
                    <c:v>1.707859929958134</c:v>
                  </c:pt>
                  <c:pt idx="4">
                    <c:v>1.297039667558158</c:v>
                  </c:pt>
                  <c:pt idx="5">
                    <c:v>0.750935389686796</c:v>
                  </c:pt>
                </c:numCache>
              </c:numRef>
            </c:plus>
            <c:minus>
              <c:numRef>
                <c:f>Summary!$AV$101:$BA$101</c:f>
                <c:numCache>
                  <c:formatCode>General</c:formatCode>
                  <c:ptCount val="6"/>
                  <c:pt idx="0">
                    <c:v>1.417138677909137</c:v>
                  </c:pt>
                  <c:pt idx="1">
                    <c:v>0.524972588553714</c:v>
                  </c:pt>
                  <c:pt idx="2">
                    <c:v>1.383829570959751</c:v>
                  </c:pt>
                  <c:pt idx="3">
                    <c:v>1.707859929958134</c:v>
                  </c:pt>
                  <c:pt idx="4">
                    <c:v>1.297039667558158</c:v>
                  </c:pt>
                  <c:pt idx="5">
                    <c:v>0.750935389686796</c:v>
                  </c:pt>
                </c:numCache>
              </c:numRef>
            </c:minus>
          </c:errBars>
          <c:xVal>
            <c:numRef>
              <c:f>Summary!$AV$65:$BA$65</c:f>
              <c:numCache>
                <c:formatCode>General</c:formatCode>
                <c:ptCount val="6"/>
                <c:pt idx="0">
                  <c:v>-10.0</c:v>
                </c:pt>
                <c:pt idx="1">
                  <c:v>0.0</c:v>
                </c:pt>
                <c:pt idx="2">
                  <c:v>80.0</c:v>
                </c:pt>
                <c:pt idx="3">
                  <c:v>90.0</c:v>
                </c:pt>
                <c:pt idx="4">
                  <c:v>100.0</c:v>
                </c:pt>
                <c:pt idx="5">
                  <c:v>120.0</c:v>
                </c:pt>
              </c:numCache>
            </c:numRef>
          </c:xVal>
          <c:yVal>
            <c:numRef>
              <c:f>Summary!$AV$99:$BA$99</c:f>
              <c:numCache>
                <c:formatCode>0</c:formatCode>
                <c:ptCount val="6"/>
                <c:pt idx="0">
                  <c:v>21.00101391570167</c:v>
                </c:pt>
                <c:pt idx="1">
                  <c:v>21.70903912815268</c:v>
                </c:pt>
                <c:pt idx="2">
                  <c:v>15.4060383240475</c:v>
                </c:pt>
                <c:pt idx="3">
                  <c:v>18.33059209287938</c:v>
                </c:pt>
                <c:pt idx="4">
                  <c:v>14.18895396150349</c:v>
                </c:pt>
                <c:pt idx="5">
                  <c:v>12.61657378571934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2F3-1844-9093-FB7C95152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1201304"/>
        <c:axId val="-1993272824"/>
      </c:scatterChart>
      <c:valAx>
        <c:axId val="1811201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993272824"/>
        <c:crosses val="autoZero"/>
        <c:crossBetween val="midCat"/>
      </c:valAx>
      <c:valAx>
        <c:axId val="-199327282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8112013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2111250302083"/>
          <c:y val="0.302195367573011"/>
          <c:w val="0.290586977643409"/>
          <c:h val="0.27272765104489"/>
        </c:manualLayout>
      </c:layout>
      <c:overlay val="0"/>
    </c:legend>
    <c:plotVisOnly val="1"/>
    <c:dispBlanksAs val="gap"/>
    <c:showDLblsOverMax val="0"/>
  </c:chart>
  <c:printSettings>
    <c:headerFooter/>
    <c:pageMargins b="0.750000000000015" l="0.700000000000001" r="0.700000000000001" t="0.75000000000001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Rg (umol/100g tissue/min)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658123171058957"/>
          <c:y val="0.186503067484663"/>
          <c:w val="0.817326094390882"/>
          <c:h val="0.709829798882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Summary!$BG$74:$BJ$74</c:f>
                <c:numCache>
                  <c:formatCode>General</c:formatCode>
                  <c:ptCount val="4"/>
                  <c:pt idx="0">
                    <c:v>1.015225317856602</c:v>
                  </c:pt>
                  <c:pt idx="1">
                    <c:v>1.559759298414394</c:v>
                  </c:pt>
                  <c:pt idx="2">
                    <c:v>1.478836671763585</c:v>
                  </c:pt>
                  <c:pt idx="3">
                    <c:v>3.736235259013507</c:v>
                  </c:pt>
                </c:numCache>
              </c:numRef>
            </c:plus>
            <c:minus>
              <c:numRef>
                <c:f>Summary!$BG$74:$BJ$74</c:f>
                <c:numCache>
                  <c:formatCode>General</c:formatCode>
                  <c:ptCount val="4"/>
                  <c:pt idx="0">
                    <c:v>1.015225317856602</c:v>
                  </c:pt>
                  <c:pt idx="1">
                    <c:v>1.559759298414394</c:v>
                  </c:pt>
                  <c:pt idx="2">
                    <c:v>1.478836671763585</c:v>
                  </c:pt>
                  <c:pt idx="3">
                    <c:v>3.736235259013507</c:v>
                  </c:pt>
                </c:numCache>
              </c:numRef>
            </c:minus>
          </c:errBars>
          <c:cat>
            <c:strRef>
              <c:f>Summary!$BG$65:$BJ$65</c:f>
              <c:strCache>
                <c:ptCount val="4"/>
                <c:pt idx="0">
                  <c:v>Gastroc</c:v>
                </c:pt>
                <c:pt idx="1">
                  <c:v>Vastus L.</c:v>
                </c:pt>
                <c:pt idx="2">
                  <c:v>PG AT</c:v>
                </c:pt>
                <c:pt idx="3">
                  <c:v>SubQ AT</c:v>
                </c:pt>
              </c:strCache>
            </c:strRef>
          </c:cat>
          <c:val>
            <c:numRef>
              <c:f>Summary!$BG$72:$BJ$72</c:f>
              <c:numCache>
                <c:formatCode>0.00</c:formatCode>
                <c:ptCount val="4"/>
                <c:pt idx="0">
                  <c:v>10.26826247053868</c:v>
                </c:pt>
                <c:pt idx="1">
                  <c:v>12.200789628529</c:v>
                </c:pt>
                <c:pt idx="2">
                  <c:v>7.960063736348363</c:v>
                </c:pt>
                <c:pt idx="3">
                  <c:v>15.25770594422041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D8-404D-9109-9234A9796171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Summary!$BG$87:$BJ$87</c:f>
                <c:numCache>
                  <c:formatCode>General</c:formatCode>
                  <c:ptCount val="4"/>
                  <c:pt idx="0">
                    <c:v>1.070947323196664</c:v>
                  </c:pt>
                  <c:pt idx="1">
                    <c:v>0.873092967094619</c:v>
                  </c:pt>
                  <c:pt idx="2">
                    <c:v>0.954088130872634</c:v>
                  </c:pt>
                  <c:pt idx="3">
                    <c:v>1.021259397202705</c:v>
                  </c:pt>
                </c:numCache>
              </c:numRef>
            </c:plus>
            <c:minus>
              <c:numRef>
                <c:f>Summary!$BG$87:$BJ$87</c:f>
                <c:numCache>
                  <c:formatCode>General</c:formatCode>
                  <c:ptCount val="4"/>
                  <c:pt idx="0">
                    <c:v>1.070947323196664</c:v>
                  </c:pt>
                  <c:pt idx="1">
                    <c:v>0.873092967094619</c:v>
                  </c:pt>
                  <c:pt idx="2">
                    <c:v>0.954088130872634</c:v>
                  </c:pt>
                  <c:pt idx="3">
                    <c:v>1.021259397202705</c:v>
                  </c:pt>
                </c:numCache>
              </c:numRef>
            </c:minus>
          </c:errBars>
          <c:cat>
            <c:strRef>
              <c:f>Summary!$BG$65:$BJ$65</c:f>
              <c:strCache>
                <c:ptCount val="4"/>
                <c:pt idx="0">
                  <c:v>Gastroc</c:v>
                </c:pt>
                <c:pt idx="1">
                  <c:v>Vastus L.</c:v>
                </c:pt>
                <c:pt idx="2">
                  <c:v>PG AT</c:v>
                </c:pt>
                <c:pt idx="3">
                  <c:v>SubQ AT</c:v>
                </c:pt>
              </c:strCache>
            </c:strRef>
          </c:cat>
          <c:val>
            <c:numRef>
              <c:f>Summary!$BG$85:$BJ$85</c:f>
              <c:numCache>
                <c:formatCode>0.00</c:formatCode>
                <c:ptCount val="4"/>
                <c:pt idx="0">
                  <c:v>10.07345241415637</c:v>
                </c:pt>
                <c:pt idx="1">
                  <c:v>14.97609723770162</c:v>
                </c:pt>
                <c:pt idx="2">
                  <c:v>6.452077539988189</c:v>
                </c:pt>
                <c:pt idx="3">
                  <c:v>12.14363963623316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D8-404D-9109-9234A9796171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Summary!$BG$101:$BJ$101</c:f>
                <c:numCache>
                  <c:formatCode>General</c:formatCode>
                  <c:ptCount val="4"/>
                  <c:pt idx="0">
                    <c:v>1.360022465449661</c:v>
                  </c:pt>
                  <c:pt idx="1">
                    <c:v>1.897195311118097</c:v>
                  </c:pt>
                  <c:pt idx="2">
                    <c:v>1.590363617239354</c:v>
                  </c:pt>
                  <c:pt idx="3">
                    <c:v>2.195478817040954</c:v>
                  </c:pt>
                </c:numCache>
              </c:numRef>
            </c:plus>
            <c:minus>
              <c:numRef>
                <c:f>Summary!$BG$101:$BJ$101</c:f>
                <c:numCache>
                  <c:formatCode>General</c:formatCode>
                  <c:ptCount val="4"/>
                  <c:pt idx="0">
                    <c:v>1.360022465449661</c:v>
                  </c:pt>
                  <c:pt idx="1">
                    <c:v>1.897195311118097</c:v>
                  </c:pt>
                  <c:pt idx="2">
                    <c:v>1.590363617239354</c:v>
                  </c:pt>
                  <c:pt idx="3">
                    <c:v>2.195478817040954</c:v>
                  </c:pt>
                </c:numCache>
              </c:numRef>
            </c:minus>
          </c:errBars>
          <c:cat>
            <c:strRef>
              <c:f>Summary!$BG$65:$BJ$65</c:f>
              <c:strCache>
                <c:ptCount val="4"/>
                <c:pt idx="0">
                  <c:v>Gastroc</c:v>
                </c:pt>
                <c:pt idx="1">
                  <c:v>Vastus L.</c:v>
                </c:pt>
                <c:pt idx="2">
                  <c:v>PG AT</c:v>
                </c:pt>
                <c:pt idx="3">
                  <c:v>SubQ AT</c:v>
                </c:pt>
              </c:strCache>
            </c:strRef>
          </c:cat>
          <c:val>
            <c:numRef>
              <c:f>Summary!$BG$99:$BJ$99</c:f>
              <c:numCache>
                <c:formatCode>0.00</c:formatCode>
                <c:ptCount val="4"/>
                <c:pt idx="0">
                  <c:v>10.04613147502812</c:v>
                </c:pt>
                <c:pt idx="1">
                  <c:v>11.14231229108269</c:v>
                </c:pt>
                <c:pt idx="2">
                  <c:v>8.625390391056658</c:v>
                </c:pt>
                <c:pt idx="3">
                  <c:v>12.3316164535764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3D8-404D-9109-9234A9796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278232"/>
        <c:axId val="1873281224"/>
      </c:barChart>
      <c:catAx>
        <c:axId val="187327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3281224"/>
        <c:crosses val="autoZero"/>
        <c:auto val="1"/>
        <c:lblAlgn val="ctr"/>
        <c:lblOffset val="100"/>
        <c:noMultiLvlLbl val="0"/>
      </c:catAx>
      <c:valAx>
        <c:axId val="187328122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1873278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3821828096731"/>
          <c:y val="0.124393200849894"/>
          <c:w val="0.230778639455493"/>
          <c:h val="0.22110142482189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5" l="0.700000000000001" r="0.700000000000001" t="0.75000000000001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Rg (umol/100g tissue/min)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705441608955507"/>
          <c:y val="0.187654320987654"/>
          <c:w val="0.821059482022579"/>
          <c:h val="0.7080386248015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(Summary!$BF$74,Summary!$BK$74:$BM$74)</c:f>
                <c:numCache>
                  <c:formatCode>General</c:formatCode>
                  <c:ptCount val="4"/>
                  <c:pt idx="0">
                    <c:v>7.933379316095068</c:v>
                  </c:pt>
                  <c:pt idx="1">
                    <c:v>60.68383134791147</c:v>
                  </c:pt>
                  <c:pt idx="2">
                    <c:v>16.63354089139218</c:v>
                  </c:pt>
                  <c:pt idx="3">
                    <c:v>4.147414995670005</c:v>
                  </c:pt>
                </c:numCache>
              </c:numRef>
            </c:plus>
            <c:minus>
              <c:numRef>
                <c:f>(Summary!$BF$74,Summary!$BK$74:$BM$74)</c:f>
                <c:numCache>
                  <c:formatCode>General</c:formatCode>
                  <c:ptCount val="4"/>
                  <c:pt idx="0">
                    <c:v>7.933379316095068</c:v>
                  </c:pt>
                  <c:pt idx="1">
                    <c:v>60.68383134791147</c:v>
                  </c:pt>
                  <c:pt idx="2">
                    <c:v>16.63354089139218</c:v>
                  </c:pt>
                  <c:pt idx="3">
                    <c:v>4.147414995670005</c:v>
                  </c:pt>
                </c:numCache>
              </c:numRef>
            </c:minus>
          </c:errBars>
          <c:cat>
            <c:strRef>
              <c:f>(Summary!$BF$65,Summary!$BK$65:$BM$65)</c:f>
              <c:strCache>
                <c:ptCount val="4"/>
                <c:pt idx="0">
                  <c:v>Soleus</c:v>
                </c:pt>
                <c:pt idx="1">
                  <c:v>Brown AT</c:v>
                </c:pt>
                <c:pt idx="2">
                  <c:v>Heart</c:v>
                </c:pt>
                <c:pt idx="3">
                  <c:v>Brain</c:v>
                </c:pt>
              </c:strCache>
            </c:strRef>
          </c:cat>
          <c:val>
            <c:numRef>
              <c:f>(Summary!$BF$72,Summary!$BK$72:$BM$72)</c:f>
              <c:numCache>
                <c:formatCode>0.00</c:formatCode>
                <c:ptCount val="4"/>
                <c:pt idx="0">
                  <c:v>51.71832313494513</c:v>
                </c:pt>
                <c:pt idx="1">
                  <c:v>231.9866672684103</c:v>
                </c:pt>
                <c:pt idx="2">
                  <c:v>268.1659146772806</c:v>
                </c:pt>
                <c:pt idx="3">
                  <c:v>42.59022034660643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63-ED42-B8C4-4EAB9B4647AF}"/>
            </c:ext>
          </c:extLst>
        </c:ser>
        <c:ser>
          <c:idx val="4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(Summary!$BF$87,Summary!$BK$87:$BM$87)</c:f>
                <c:numCache>
                  <c:formatCode>General</c:formatCode>
                  <c:ptCount val="4"/>
                  <c:pt idx="0">
                    <c:v>10.19661463435588</c:v>
                  </c:pt>
                  <c:pt idx="1">
                    <c:v>22.19982593745112</c:v>
                  </c:pt>
                  <c:pt idx="2">
                    <c:v>14.28785450379409</c:v>
                  </c:pt>
                  <c:pt idx="3">
                    <c:v>4.097055582703511</c:v>
                  </c:pt>
                </c:numCache>
              </c:numRef>
            </c:plus>
            <c:minus>
              <c:numRef>
                <c:f>(Summary!$BF$87,Summary!$BK$87:$BM$87)</c:f>
                <c:numCache>
                  <c:formatCode>General</c:formatCode>
                  <c:ptCount val="4"/>
                  <c:pt idx="0">
                    <c:v>10.19661463435588</c:v>
                  </c:pt>
                  <c:pt idx="1">
                    <c:v>22.19982593745112</c:v>
                  </c:pt>
                  <c:pt idx="2">
                    <c:v>14.28785450379409</c:v>
                  </c:pt>
                  <c:pt idx="3">
                    <c:v>4.097055582703511</c:v>
                  </c:pt>
                </c:numCache>
              </c:numRef>
            </c:minus>
          </c:errBars>
          <c:cat>
            <c:strRef>
              <c:f>(Summary!$BF$65,Summary!$BK$65:$BM$65)</c:f>
              <c:strCache>
                <c:ptCount val="4"/>
                <c:pt idx="0">
                  <c:v>Soleus</c:v>
                </c:pt>
                <c:pt idx="1">
                  <c:v>Brown AT</c:v>
                </c:pt>
                <c:pt idx="2">
                  <c:v>Heart</c:v>
                </c:pt>
                <c:pt idx="3">
                  <c:v>Brain</c:v>
                </c:pt>
              </c:strCache>
            </c:strRef>
          </c:cat>
          <c:val>
            <c:numRef>
              <c:f>(Summary!$BF$85,Summary!$BK$85:$BM$85)</c:f>
              <c:numCache>
                <c:formatCode>0.00</c:formatCode>
                <c:ptCount val="4"/>
                <c:pt idx="0">
                  <c:v>73.66486876194417</c:v>
                </c:pt>
                <c:pt idx="1">
                  <c:v>184.027354292457</c:v>
                </c:pt>
                <c:pt idx="2">
                  <c:v>255.5724698301017</c:v>
                </c:pt>
                <c:pt idx="3">
                  <c:v>48.95865804658104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63-ED42-B8C4-4EAB9B4647AF}"/>
            </c:ext>
          </c:extLst>
        </c:ser>
        <c:ser>
          <c:idx val="5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(Summary!$BF$101,Summary!$BK$101:$BM$101)</c:f>
                <c:numCache>
                  <c:formatCode>General</c:formatCode>
                  <c:ptCount val="4"/>
                  <c:pt idx="0">
                    <c:v>6.198838713675292</c:v>
                  </c:pt>
                  <c:pt idx="1">
                    <c:v>24.67818101589891</c:v>
                  </c:pt>
                  <c:pt idx="2">
                    <c:v>13.39576673013788</c:v>
                  </c:pt>
                  <c:pt idx="3">
                    <c:v>3.166178169701854</c:v>
                  </c:pt>
                </c:numCache>
              </c:numRef>
            </c:plus>
            <c:minus>
              <c:numRef>
                <c:f>(Summary!$BF$101,Summary!$BK$101:$BM$101)</c:f>
                <c:numCache>
                  <c:formatCode>General</c:formatCode>
                  <c:ptCount val="4"/>
                  <c:pt idx="0">
                    <c:v>6.198838713675292</c:v>
                  </c:pt>
                  <c:pt idx="1">
                    <c:v>24.67818101589891</c:v>
                  </c:pt>
                  <c:pt idx="2">
                    <c:v>13.39576673013788</c:v>
                  </c:pt>
                  <c:pt idx="3">
                    <c:v>3.166178169701854</c:v>
                  </c:pt>
                </c:numCache>
              </c:numRef>
            </c:minus>
          </c:errBars>
          <c:cat>
            <c:strRef>
              <c:f>(Summary!$BF$65,Summary!$BK$65:$BM$65)</c:f>
              <c:strCache>
                <c:ptCount val="4"/>
                <c:pt idx="0">
                  <c:v>Soleus</c:v>
                </c:pt>
                <c:pt idx="1">
                  <c:v>Brown AT</c:v>
                </c:pt>
                <c:pt idx="2">
                  <c:v>Heart</c:v>
                </c:pt>
                <c:pt idx="3">
                  <c:v>Brain</c:v>
                </c:pt>
              </c:strCache>
            </c:strRef>
          </c:cat>
          <c:val>
            <c:numRef>
              <c:f>(Summary!$BF$99,Summary!$BK$99:$BM$99)</c:f>
              <c:numCache>
                <c:formatCode>0.00</c:formatCode>
                <c:ptCount val="4"/>
                <c:pt idx="0">
                  <c:v>59.43053325752712</c:v>
                </c:pt>
                <c:pt idx="1">
                  <c:v>168.5859075828332</c:v>
                </c:pt>
                <c:pt idx="2">
                  <c:v>305.0423238427492</c:v>
                </c:pt>
                <c:pt idx="3">
                  <c:v>41.57090261184991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63-ED42-B8C4-4EAB9B464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326376"/>
        <c:axId val="1873329368"/>
      </c:barChart>
      <c:catAx>
        <c:axId val="187332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3329368"/>
        <c:crosses val="autoZero"/>
        <c:auto val="1"/>
        <c:lblAlgn val="ctr"/>
        <c:lblOffset val="100"/>
        <c:noMultiLvlLbl val="0"/>
      </c:catAx>
      <c:valAx>
        <c:axId val="187332936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1873326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4886317694396"/>
          <c:y val="0.130331208598925"/>
          <c:w val="0.240421402144009"/>
          <c:h val="0.2782616572171"/>
        </c:manualLayout>
      </c:layout>
      <c:overlay val="0"/>
    </c:legend>
    <c:plotVisOnly val="1"/>
    <c:dispBlanksAs val="gap"/>
    <c:showDLblsOverMax val="0"/>
  </c:chart>
  <c:printSettings>
    <c:headerFooter/>
    <c:pageMargins b="0.750000000000015" l="0.700000000000001" r="0.700000000000001" t="0.75000000000001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Body</a:t>
            </a:r>
            <a:r>
              <a:rPr lang="en-US" baseline="0"/>
              <a:t> Weight (g) - overnight fasted</a:t>
            </a:r>
            <a:endParaRPr lang="en-US"/>
          </a:p>
        </c:rich>
      </c:tx>
      <c:layout>
        <c:manualLayout>
          <c:xMode val="edge"/>
          <c:yMode val="edge"/>
          <c:x val="0.268837894141733"/>
          <c:y val="0.023094688221709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Summary!$B$74</c:f>
                <c:numCache>
                  <c:formatCode>General</c:formatCode>
                  <c:ptCount val="1"/>
                  <c:pt idx="0">
                    <c:v>0.778210197254643</c:v>
                  </c:pt>
                </c:numCache>
              </c:numRef>
            </c:plus>
            <c:minus>
              <c:numRef>
                <c:f>Summary!$B$74</c:f>
                <c:numCache>
                  <c:formatCode>General</c:formatCode>
                  <c:ptCount val="1"/>
                  <c:pt idx="0">
                    <c:v>0.778210197254643</c:v>
                  </c:pt>
                </c:numCache>
              </c:numRef>
            </c:minus>
          </c:errBars>
          <c:val>
            <c:numRef>
              <c:f>Summary!$B$72</c:f>
              <c:numCache>
                <c:formatCode>0.0</c:formatCode>
                <c:ptCount val="1"/>
                <c:pt idx="0">
                  <c:v>23.08333333333333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8C-AE4F-A82F-AF73D62F0A97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Summary!$B$87</c:f>
                <c:numCache>
                  <c:formatCode>General</c:formatCode>
                  <c:ptCount val="1"/>
                  <c:pt idx="0">
                    <c:v>0.445471036594349</c:v>
                  </c:pt>
                </c:numCache>
              </c:numRef>
            </c:plus>
            <c:minus>
              <c:numRef>
                <c:f>Summary!$B$87</c:f>
                <c:numCache>
                  <c:formatCode>General</c:formatCode>
                  <c:ptCount val="1"/>
                  <c:pt idx="0">
                    <c:v>0.445471036594349</c:v>
                  </c:pt>
                </c:numCache>
              </c:numRef>
            </c:minus>
          </c:errBars>
          <c:val>
            <c:numRef>
              <c:f>Summary!$B$85</c:f>
              <c:numCache>
                <c:formatCode>0.0</c:formatCode>
                <c:ptCount val="1"/>
                <c:pt idx="0">
                  <c:v>21.76666666666667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8C-AE4F-A82F-AF73D62F0A97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Summary!$B$101</c:f>
                <c:numCache>
                  <c:formatCode>General</c:formatCode>
                  <c:ptCount val="1"/>
                  <c:pt idx="0">
                    <c:v>0.48536401936332</c:v>
                  </c:pt>
                </c:numCache>
              </c:numRef>
            </c:plus>
            <c:minus>
              <c:numRef>
                <c:f>Summary!$B$101</c:f>
                <c:numCache>
                  <c:formatCode>General</c:formatCode>
                  <c:ptCount val="1"/>
                  <c:pt idx="0">
                    <c:v>0.48536401936332</c:v>
                  </c:pt>
                </c:numCache>
              </c:numRef>
            </c:minus>
          </c:errBars>
          <c:val>
            <c:numRef>
              <c:f>Summary!$B$99</c:f>
              <c:numCache>
                <c:formatCode>0.0</c:formatCode>
                <c:ptCount val="1"/>
                <c:pt idx="0">
                  <c:v>21.52857142857143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38C-AE4F-A82F-AF73D62F0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369160"/>
        <c:axId val="1873372184"/>
      </c:barChart>
      <c:catAx>
        <c:axId val="1873369160"/>
        <c:scaling>
          <c:orientation val="minMax"/>
        </c:scaling>
        <c:delete val="0"/>
        <c:axPos val="b"/>
        <c:majorTickMark val="none"/>
        <c:minorTickMark val="none"/>
        <c:tickLblPos val="none"/>
        <c:crossAx val="1873372184"/>
        <c:crosses val="autoZero"/>
        <c:auto val="1"/>
        <c:lblAlgn val="ctr"/>
        <c:lblOffset val="100"/>
        <c:noMultiLvlLbl val="0"/>
      </c:catAx>
      <c:valAx>
        <c:axId val="1873372184"/>
        <c:scaling>
          <c:orientation val="minMax"/>
          <c:min val="0.0"/>
        </c:scaling>
        <c:delete val="0"/>
        <c:axPos val="l"/>
        <c:numFmt formatCode="0.0" sourceLinked="1"/>
        <c:majorTickMark val="none"/>
        <c:minorTickMark val="none"/>
        <c:tickLblPos val="nextTo"/>
        <c:crossAx val="1873369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1072272750772"/>
          <c:y val="0.408137695259224"/>
          <c:w val="0.256384580754055"/>
          <c:h val="0.30920574881950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Glucose</a:t>
            </a:r>
            <a:r>
              <a:rPr lang="en-US" baseline="0"/>
              <a:t> Flux (Rd) (mg/kg/min)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Summary!$AS$74:$AT$74</c:f>
                <c:numCache>
                  <c:formatCode>General</c:formatCode>
                  <c:ptCount val="2"/>
                  <c:pt idx="0">
                    <c:v>0.956798713695124</c:v>
                  </c:pt>
                  <c:pt idx="1">
                    <c:v>1.201075790332382</c:v>
                  </c:pt>
                </c:numCache>
              </c:numRef>
            </c:plus>
            <c:minus>
              <c:numRef>
                <c:f>Summary!$AS$74:$AT$74</c:f>
                <c:numCache>
                  <c:formatCode>General</c:formatCode>
                  <c:ptCount val="2"/>
                  <c:pt idx="0">
                    <c:v>0.956798713695124</c:v>
                  </c:pt>
                  <c:pt idx="1">
                    <c:v>1.201075790332382</c:v>
                  </c:pt>
                </c:numCache>
              </c:numRef>
            </c:minus>
          </c:errBars>
          <c:cat>
            <c:strRef>
              <c:f>Summary!$AS$65:$AT$65</c:f>
              <c:strCache>
                <c:ptCount val="2"/>
                <c:pt idx="0">
                  <c:v>Fasting</c:v>
                </c:pt>
                <c:pt idx="1">
                  <c:v>Clamp</c:v>
                </c:pt>
              </c:strCache>
            </c:strRef>
          </c:cat>
          <c:val>
            <c:numRef>
              <c:f>Summary!$AS$72:$AT$72</c:f>
              <c:numCache>
                <c:formatCode>0</c:formatCode>
                <c:ptCount val="2"/>
                <c:pt idx="0">
                  <c:v>19.32468908098176</c:v>
                </c:pt>
                <c:pt idx="1">
                  <c:v>44.15755578651116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1B-6A40-9E75-D1D924272CAF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Summary!$AS$87:$AT$87</c:f>
                <c:numCache>
                  <c:formatCode>General</c:formatCode>
                  <c:ptCount val="2"/>
                  <c:pt idx="0">
                    <c:v>1.533868133270935</c:v>
                  </c:pt>
                  <c:pt idx="1">
                    <c:v>2.668353613272867</c:v>
                  </c:pt>
                </c:numCache>
              </c:numRef>
            </c:plus>
            <c:minus>
              <c:numRef>
                <c:f>Summary!$AS$87:$AT$87</c:f>
                <c:numCache>
                  <c:formatCode>General</c:formatCode>
                  <c:ptCount val="2"/>
                  <c:pt idx="0">
                    <c:v>1.533868133270935</c:v>
                  </c:pt>
                  <c:pt idx="1">
                    <c:v>2.668353613272867</c:v>
                  </c:pt>
                </c:numCache>
              </c:numRef>
            </c:minus>
          </c:errBars>
          <c:cat>
            <c:strRef>
              <c:f>Summary!$AS$65:$AT$65</c:f>
              <c:strCache>
                <c:ptCount val="2"/>
                <c:pt idx="0">
                  <c:v>Fasting</c:v>
                </c:pt>
                <c:pt idx="1">
                  <c:v>Clamp</c:v>
                </c:pt>
              </c:strCache>
            </c:strRef>
          </c:cat>
          <c:val>
            <c:numRef>
              <c:f>Summary!$AS$85:$AT$85</c:f>
              <c:numCache>
                <c:formatCode>0</c:formatCode>
                <c:ptCount val="2"/>
                <c:pt idx="0">
                  <c:v>17.22689266826037</c:v>
                </c:pt>
                <c:pt idx="1">
                  <c:v>54.54414058872579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1B-6A40-9E75-D1D924272CAF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Summary!$AS$101:$AT$101</c:f>
                <c:numCache>
                  <c:formatCode>General</c:formatCode>
                  <c:ptCount val="2"/>
                  <c:pt idx="0">
                    <c:v>1.311957533079488</c:v>
                  </c:pt>
                  <c:pt idx="1">
                    <c:v>1.087998551509985</c:v>
                  </c:pt>
                </c:numCache>
              </c:numRef>
            </c:plus>
            <c:minus>
              <c:numRef>
                <c:f>Summary!$AS$101:$AT$101</c:f>
                <c:numCache>
                  <c:formatCode>General</c:formatCode>
                  <c:ptCount val="2"/>
                  <c:pt idx="0">
                    <c:v>1.311957533079488</c:v>
                  </c:pt>
                  <c:pt idx="1">
                    <c:v>1.087998551509985</c:v>
                  </c:pt>
                </c:numCache>
              </c:numRef>
            </c:minus>
          </c:errBars>
          <c:cat>
            <c:strRef>
              <c:f>Summary!$AS$65:$AT$65</c:f>
              <c:strCache>
                <c:ptCount val="2"/>
                <c:pt idx="0">
                  <c:v>Fasting</c:v>
                </c:pt>
                <c:pt idx="1">
                  <c:v>Clamp</c:v>
                </c:pt>
              </c:strCache>
            </c:strRef>
          </c:cat>
          <c:val>
            <c:numRef>
              <c:f>Summary!$AS$99:$AT$99</c:f>
              <c:numCache>
                <c:formatCode>0</c:formatCode>
                <c:ptCount val="2"/>
                <c:pt idx="0">
                  <c:v>21.95542488456922</c:v>
                </c:pt>
                <c:pt idx="1">
                  <c:v>54.39042973526505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1B-6A40-9E75-D1D924272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415432"/>
        <c:axId val="1873418424"/>
      </c:barChart>
      <c:catAx>
        <c:axId val="1873415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3418424"/>
        <c:crosses val="autoZero"/>
        <c:auto val="1"/>
        <c:lblAlgn val="ctr"/>
        <c:lblOffset val="100"/>
        <c:noMultiLvlLbl val="0"/>
      </c:catAx>
      <c:valAx>
        <c:axId val="187341842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873415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0155293088364"/>
          <c:y val="0.496652918385202"/>
          <c:w val="0.26574317287111"/>
          <c:h val="0.264762842144732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Endogenous Glucose Production</a:t>
            </a:r>
            <a:r>
              <a:rPr lang="en-US" baseline="0"/>
              <a:t> (mg/kg/min)</a:t>
            </a:r>
            <a:endParaRPr lang="en-US"/>
          </a:p>
        </c:rich>
      </c:tx>
      <c:layout>
        <c:manualLayout>
          <c:xMode val="edge"/>
          <c:yMode val="edge"/>
          <c:x val="0.0721663600804991"/>
          <c:y val="0.0138888888888889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Summary!$A$64</c:f>
              <c:strCache>
                <c:ptCount val="1"/>
                <c:pt idx="0">
                  <c:v>Lipid#1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Summary!$BB$74:$BC$74</c:f>
                <c:numCache>
                  <c:formatCode>General</c:formatCode>
                  <c:ptCount val="2"/>
                  <c:pt idx="0">
                    <c:v>0.956798713695124</c:v>
                  </c:pt>
                  <c:pt idx="1">
                    <c:v>0.947445293641762</c:v>
                  </c:pt>
                </c:numCache>
              </c:numRef>
            </c:plus>
            <c:minus>
              <c:numRef>
                <c:f>Summary!$BB$74:$BC$74</c:f>
                <c:numCache>
                  <c:formatCode>General</c:formatCode>
                  <c:ptCount val="2"/>
                  <c:pt idx="0">
                    <c:v>0.956798713695124</c:v>
                  </c:pt>
                  <c:pt idx="1">
                    <c:v>0.947445293641762</c:v>
                  </c:pt>
                </c:numCache>
              </c:numRef>
            </c:minus>
          </c:errBars>
          <c:cat>
            <c:strRef>
              <c:f>Summary!$BB$65:$BC$65</c:f>
              <c:strCache>
                <c:ptCount val="2"/>
                <c:pt idx="0">
                  <c:v>Fasting</c:v>
                </c:pt>
                <c:pt idx="1">
                  <c:v>Clamp</c:v>
                </c:pt>
              </c:strCache>
            </c:strRef>
          </c:cat>
          <c:val>
            <c:numRef>
              <c:f>Summary!$BB$72:$BC$72</c:f>
              <c:numCache>
                <c:formatCode>0</c:formatCode>
                <c:ptCount val="2"/>
                <c:pt idx="0">
                  <c:v>19.32468908098176</c:v>
                </c:pt>
                <c:pt idx="1">
                  <c:v>8.708476855095385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DD-104D-B201-BF1093B5AAC2}"/>
            </c:ext>
          </c:extLst>
        </c:ser>
        <c:ser>
          <c:idx val="1"/>
          <c:order val="1"/>
          <c:tx>
            <c:strRef>
              <c:f>Summary!$A$76</c:f>
              <c:strCache>
                <c:ptCount val="1"/>
                <c:pt idx="0">
                  <c:v>Lipid#2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Summary!$BB$87:$BC$87</c:f>
                <c:numCache>
                  <c:formatCode>General</c:formatCode>
                  <c:ptCount val="2"/>
                  <c:pt idx="0">
                    <c:v>1.533868133270935</c:v>
                  </c:pt>
                  <c:pt idx="1">
                    <c:v>1.508943258183314</c:v>
                  </c:pt>
                </c:numCache>
              </c:numRef>
            </c:plus>
            <c:minus>
              <c:numRef>
                <c:f>Summary!$BB$87:$BC$87</c:f>
                <c:numCache>
                  <c:formatCode>General</c:formatCode>
                  <c:ptCount val="2"/>
                  <c:pt idx="0">
                    <c:v>1.533868133270935</c:v>
                  </c:pt>
                  <c:pt idx="1">
                    <c:v>1.508943258183314</c:v>
                  </c:pt>
                </c:numCache>
              </c:numRef>
            </c:minus>
          </c:errBars>
          <c:val>
            <c:numRef>
              <c:f>Summary!$BB$85:$BC$85</c:f>
              <c:numCache>
                <c:formatCode>0</c:formatCode>
                <c:ptCount val="2"/>
                <c:pt idx="0">
                  <c:v>17.22689266826037</c:v>
                </c:pt>
                <c:pt idx="1">
                  <c:v>15.13062896698325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DD-104D-B201-BF1093B5AAC2}"/>
            </c:ext>
          </c:extLst>
        </c:ser>
        <c:ser>
          <c:idx val="2"/>
          <c:order val="2"/>
          <c:tx>
            <c:strRef>
              <c:f>Summary!$A$90</c:f>
              <c:strCache>
                <c:ptCount val="1"/>
                <c:pt idx="0">
                  <c:v>Lipid#3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Summary!$BB$101:$BC$101</c:f>
                <c:numCache>
                  <c:formatCode>General</c:formatCode>
                  <c:ptCount val="2"/>
                  <c:pt idx="0">
                    <c:v>1.311957533079488</c:v>
                  </c:pt>
                  <c:pt idx="1">
                    <c:v>0.764466228031653</c:v>
                  </c:pt>
                </c:numCache>
              </c:numRef>
            </c:plus>
            <c:minus>
              <c:numRef>
                <c:f>Summary!$BB$101:$BC$101</c:f>
                <c:numCache>
                  <c:formatCode>General</c:formatCode>
                  <c:ptCount val="2"/>
                  <c:pt idx="0">
                    <c:v>1.311957533079488</c:v>
                  </c:pt>
                  <c:pt idx="1">
                    <c:v>0.764466228031653</c:v>
                  </c:pt>
                </c:numCache>
              </c:numRef>
            </c:minus>
          </c:errBars>
          <c:val>
            <c:numRef>
              <c:f>Summary!$BB$99:$BC$99</c:f>
              <c:numCache>
                <c:formatCode>0</c:formatCode>
                <c:ptCount val="2"/>
                <c:pt idx="0">
                  <c:v>21.95542488456922</c:v>
                </c:pt>
                <c:pt idx="1">
                  <c:v>16.08838080253592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DD-104D-B201-BF1093B5A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459800"/>
        <c:axId val="1873462792"/>
      </c:barChart>
      <c:catAx>
        <c:axId val="1873459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3462792"/>
        <c:crosses val="autoZero"/>
        <c:auto val="1"/>
        <c:lblAlgn val="ctr"/>
        <c:lblOffset val="100"/>
        <c:noMultiLvlLbl val="0"/>
      </c:catAx>
      <c:valAx>
        <c:axId val="187346279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873459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393700</xdr:colOff>
      <xdr:row>123</xdr:row>
      <xdr:rowOff>12700</xdr:rowOff>
    </xdr:from>
    <xdr:to>
      <xdr:col>18</xdr:col>
      <xdr:colOff>495300</xdr:colOff>
      <xdr:row>144</xdr:row>
      <xdr:rowOff>104140</xdr:rowOff>
    </xdr:to>
    <xdr:graphicFrame macro="">
      <xdr:nvGraphicFramePr>
        <xdr:cNvPr id="12372" name="Chart 3">
          <a:extLst>
            <a:ext uri="{FF2B5EF4-FFF2-40B4-BE49-F238E27FC236}">
              <a16:creationId xmlns:a16="http://schemas.microsoft.com/office/drawing/2014/main" xmlns="" id="{00000000-0008-0000-0000-000054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25400</xdr:colOff>
      <xdr:row>123</xdr:row>
      <xdr:rowOff>12700</xdr:rowOff>
    </xdr:from>
    <xdr:to>
      <xdr:col>29</xdr:col>
      <xdr:colOff>127000</xdr:colOff>
      <xdr:row>144</xdr:row>
      <xdr:rowOff>104140</xdr:rowOff>
    </xdr:to>
    <xdr:graphicFrame macro="">
      <xdr:nvGraphicFramePr>
        <xdr:cNvPr id="12373" name="Chart 4">
          <a:extLst>
            <a:ext uri="{FF2B5EF4-FFF2-40B4-BE49-F238E27FC236}">
              <a16:creationId xmlns:a16="http://schemas.microsoft.com/office/drawing/2014/main" xmlns="" id="{00000000-0008-0000-0000-000055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275166</xdr:colOff>
      <xdr:row>166</xdr:row>
      <xdr:rowOff>40216</xdr:rowOff>
    </xdr:from>
    <xdr:to>
      <xdr:col>45</xdr:col>
      <xdr:colOff>351366</xdr:colOff>
      <xdr:row>187</xdr:row>
      <xdr:rowOff>40216</xdr:rowOff>
    </xdr:to>
    <xdr:graphicFrame macro="">
      <xdr:nvGraphicFramePr>
        <xdr:cNvPr id="12375" name="Chart 8">
          <a:extLst>
            <a:ext uri="{FF2B5EF4-FFF2-40B4-BE49-F238E27FC236}">
              <a16:creationId xmlns:a16="http://schemas.microsoft.com/office/drawing/2014/main" xmlns="" id="{00000000-0008-0000-0000-000057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592666</xdr:colOff>
      <xdr:row>166</xdr:row>
      <xdr:rowOff>40216</xdr:rowOff>
    </xdr:from>
    <xdr:to>
      <xdr:col>52</xdr:col>
      <xdr:colOff>668866</xdr:colOff>
      <xdr:row>187</xdr:row>
      <xdr:rowOff>40216</xdr:rowOff>
    </xdr:to>
    <xdr:graphicFrame macro="">
      <xdr:nvGraphicFramePr>
        <xdr:cNvPr id="12376" name="Chart 9">
          <a:extLst>
            <a:ext uri="{FF2B5EF4-FFF2-40B4-BE49-F238E27FC236}">
              <a16:creationId xmlns:a16="http://schemas.microsoft.com/office/drawing/2014/main" xmlns="" id="{00000000-0008-0000-0000-000058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55</xdr:col>
      <xdr:colOff>25400</xdr:colOff>
      <xdr:row>123</xdr:row>
      <xdr:rowOff>25400</xdr:rowOff>
    </xdr:from>
    <xdr:to>
      <xdr:col>60</xdr:col>
      <xdr:colOff>495300</xdr:colOff>
      <xdr:row>144</xdr:row>
      <xdr:rowOff>25400</xdr:rowOff>
    </xdr:to>
    <xdr:graphicFrame macro="">
      <xdr:nvGraphicFramePr>
        <xdr:cNvPr id="12377" name="Chart 10">
          <a:extLst>
            <a:ext uri="{FF2B5EF4-FFF2-40B4-BE49-F238E27FC236}">
              <a16:creationId xmlns:a16="http://schemas.microsoft.com/office/drawing/2014/main" xmlns="" id="{00000000-0008-0000-0000-000059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60</xdr:col>
      <xdr:colOff>647700</xdr:colOff>
      <xdr:row>123</xdr:row>
      <xdr:rowOff>38100</xdr:rowOff>
    </xdr:from>
    <xdr:to>
      <xdr:col>67</xdr:col>
      <xdr:colOff>647700</xdr:colOff>
      <xdr:row>144</xdr:row>
      <xdr:rowOff>38100</xdr:rowOff>
    </xdr:to>
    <xdr:graphicFrame macro="">
      <xdr:nvGraphicFramePr>
        <xdr:cNvPr id="12378" name="Chart 12">
          <a:extLst>
            <a:ext uri="{FF2B5EF4-FFF2-40B4-BE49-F238E27FC236}">
              <a16:creationId xmlns:a16="http://schemas.microsoft.com/office/drawing/2014/main" xmlns="" id="{00000000-0008-0000-0000-00005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407987</xdr:colOff>
      <xdr:row>123</xdr:row>
      <xdr:rowOff>12700</xdr:rowOff>
    </xdr:from>
    <xdr:to>
      <xdr:col>10</xdr:col>
      <xdr:colOff>203200</xdr:colOff>
      <xdr:row>144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275166</xdr:colOff>
      <xdr:row>123</xdr:row>
      <xdr:rowOff>12700</xdr:rowOff>
    </xdr:from>
    <xdr:to>
      <xdr:col>45</xdr:col>
      <xdr:colOff>351366</xdr:colOff>
      <xdr:row>144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592666</xdr:colOff>
      <xdr:row>123</xdr:row>
      <xdr:rowOff>12700</xdr:rowOff>
    </xdr:from>
    <xdr:to>
      <xdr:col>52</xdr:col>
      <xdr:colOff>668866</xdr:colOff>
      <xdr:row>144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660399</xdr:colOff>
      <xdr:row>123</xdr:row>
      <xdr:rowOff>12700</xdr:rowOff>
    </xdr:from>
    <xdr:to>
      <xdr:col>37</xdr:col>
      <xdr:colOff>368300</xdr:colOff>
      <xdr:row>144</xdr:row>
      <xdr:rowOff>12700</xdr:rowOff>
    </xdr:to>
    <xdr:graphicFrame macro="">
      <xdr:nvGraphicFramePr>
        <xdr:cNvPr id="14" name="Chart 7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46</xdr:col>
      <xdr:colOff>579966</xdr:colOff>
      <xdr:row>144</xdr:row>
      <xdr:rowOff>88899</xdr:rowOff>
    </xdr:from>
    <xdr:to>
      <xdr:col>52</xdr:col>
      <xdr:colOff>656166</xdr:colOff>
      <xdr:row>165</xdr:row>
      <xdr:rowOff>88899</xdr:rowOff>
    </xdr:to>
    <xdr:graphicFrame macro="">
      <xdr:nvGraphicFramePr>
        <xdr:cNvPr id="15" name="Chart 9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39</xdr:col>
      <xdr:colOff>275166</xdr:colOff>
      <xdr:row>144</xdr:row>
      <xdr:rowOff>101599</xdr:rowOff>
    </xdr:from>
    <xdr:to>
      <xdr:col>45</xdr:col>
      <xdr:colOff>351366</xdr:colOff>
      <xdr:row>165</xdr:row>
      <xdr:rowOff>101599</xdr:rowOff>
    </xdr:to>
    <xdr:graphicFrame macro="">
      <xdr:nvGraphicFramePr>
        <xdr:cNvPr id="16" name="Chart 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228600</xdr:colOff>
      <xdr:row>145</xdr:row>
      <xdr:rowOff>114300</xdr:rowOff>
    </xdr:from>
    <xdr:to>
      <xdr:col>18</xdr:col>
      <xdr:colOff>23813</xdr:colOff>
      <xdr:row>167</xdr:row>
      <xdr:rowOff>60960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11</xdr:row>
      <xdr:rowOff>95250</xdr:rowOff>
    </xdr:from>
    <xdr:to>
      <xdr:col>25</xdr:col>
      <xdr:colOff>431800</xdr:colOff>
      <xdr:row>24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622300</xdr:colOff>
      <xdr:row>8</xdr:row>
      <xdr:rowOff>139700</xdr:rowOff>
    </xdr:from>
    <xdr:to>
      <xdr:col>38</xdr:col>
      <xdr:colOff>647700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11</xdr:row>
      <xdr:rowOff>69850</xdr:rowOff>
    </xdr:from>
    <xdr:to>
      <xdr:col>25</xdr:col>
      <xdr:colOff>457200</xdr:colOff>
      <xdr:row>24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127000</xdr:colOff>
      <xdr:row>8</xdr:row>
      <xdr:rowOff>50800</xdr:rowOff>
    </xdr:from>
    <xdr:to>
      <xdr:col>38</xdr:col>
      <xdr:colOff>406400</xdr:colOff>
      <xdr:row>24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11</xdr:row>
      <xdr:rowOff>82550</xdr:rowOff>
    </xdr:from>
    <xdr:to>
      <xdr:col>25</xdr:col>
      <xdr:colOff>596900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457200</xdr:colOff>
      <xdr:row>8</xdr:row>
      <xdr:rowOff>63500</xdr:rowOff>
    </xdr:from>
    <xdr:to>
      <xdr:col>39</xdr:col>
      <xdr:colOff>12700</xdr:colOff>
      <xdr:row>24</xdr:row>
      <xdr:rowOff>203200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11</xdr:row>
      <xdr:rowOff>57150</xdr:rowOff>
    </xdr:from>
    <xdr:to>
      <xdr:col>25</xdr:col>
      <xdr:colOff>596900</xdr:colOff>
      <xdr:row>24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393700</xdr:colOff>
      <xdr:row>8</xdr:row>
      <xdr:rowOff>25400</xdr:rowOff>
    </xdr:from>
    <xdr:to>
      <xdr:col>38</xdr:col>
      <xdr:colOff>647700</xdr:colOff>
      <xdr:row>24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</xdr:row>
          <xdr:rowOff>114300</xdr:rowOff>
        </xdr:from>
        <xdr:to>
          <xdr:col>11</xdr:col>
          <xdr:colOff>317500</xdr:colOff>
          <xdr:row>52</xdr:row>
          <xdr:rowOff>50800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ouise.lantier@vanderbilt.edu" TargetMode="External"/><Relationship Id="rId2" Type="http://schemas.openxmlformats.org/officeDocument/2006/relationships/hyperlink" Target="mailto:mmpc@vanderbilt.edu" TargetMode="External"/><Relationship Id="rId3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4" Type="http://schemas.openxmlformats.org/officeDocument/2006/relationships/vmlDrawing" Target="../drawings/vmlDrawing1.vml"/><Relationship Id="rId5" Type="http://schemas.openxmlformats.org/officeDocument/2006/relationships/package" Target="../embeddings/Microsoft_Word_Document1.docx"/><Relationship Id="rId6" Type="http://schemas.openxmlformats.org/officeDocument/2006/relationships/image" Target="../media/image1.emf"/><Relationship Id="rId1" Type="http://schemas.openxmlformats.org/officeDocument/2006/relationships/hyperlink" Target="mailto:louise.lantier@vanderbilt.edu" TargetMode="External"/><Relationship Id="rId2" Type="http://schemas.openxmlformats.org/officeDocument/2006/relationships/hyperlink" Target="mailto:mmpc@vanderbilt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66"/>
  <sheetViews>
    <sheetView tabSelected="1" topLeftCell="A73" workbookViewId="0">
      <pane xSplit="1" topLeftCell="AP1" activePane="topRight" state="frozen"/>
      <selection pane="topRight" activeCell="BD158" sqref="BD158"/>
    </sheetView>
  </sheetViews>
  <sheetFormatPr baseColWidth="10" defaultColWidth="8.83203125" defaultRowHeight="12" customHeight="1" x14ac:dyDescent="0"/>
  <cols>
    <col min="1" max="1" width="21.1640625" bestFit="1" customWidth="1"/>
    <col min="2" max="2" width="11.83203125" bestFit="1" customWidth="1"/>
    <col min="33" max="33" width="7.6640625" customWidth="1"/>
    <col min="38" max="38" width="6.5" customWidth="1"/>
    <col min="56" max="56" width="13.6640625" bestFit="1" customWidth="1"/>
    <col min="57" max="57" width="5.1640625" customWidth="1"/>
    <col min="58" max="60" width="8.83203125" style="1174"/>
    <col min="61" max="61" width="8.6640625" style="1174" bestFit="1" customWidth="1"/>
    <col min="62" max="62" width="10.5" style="1174" bestFit="1" customWidth="1"/>
    <col min="63" max="65" width="8.83203125" style="1174"/>
    <col min="66" max="66" width="5" customWidth="1"/>
    <col min="67" max="68" width="10" customWidth="1"/>
    <col min="69" max="69" width="5.33203125" style="861" customWidth="1"/>
    <col min="70" max="70" width="12.6640625" style="1040" customWidth="1"/>
    <col min="71" max="71" width="8.83203125" style="861"/>
  </cols>
  <sheetData>
    <row r="1" spans="1:74" s="53" customFormat="1" ht="12" customHeight="1">
      <c r="A1" s="1131" t="s">
        <v>353</v>
      </c>
      <c r="B1" s="53" t="s">
        <v>336</v>
      </c>
      <c r="AM1" s="1038"/>
      <c r="AN1" s="1038"/>
      <c r="AO1" s="1038"/>
      <c r="AP1" s="1038" t="s">
        <v>166</v>
      </c>
      <c r="AQ1" s="1038"/>
      <c r="AR1" s="1038"/>
      <c r="AS1" s="1038"/>
      <c r="AT1" s="1038"/>
      <c r="AU1" s="15"/>
      <c r="AV1" s="1211" t="s">
        <v>165</v>
      </c>
      <c r="AW1" s="1211"/>
      <c r="AX1" s="1211"/>
      <c r="AY1" s="1211"/>
      <c r="AZ1" s="1211"/>
      <c r="BA1" s="1211"/>
      <c r="BB1" s="1211"/>
      <c r="BC1" s="1211"/>
      <c r="BD1" s="1211"/>
      <c r="BF1" s="1212" t="s">
        <v>167</v>
      </c>
      <c r="BG1" s="1212"/>
      <c r="BH1" s="1212"/>
      <c r="BI1" s="1212"/>
      <c r="BJ1" s="1212"/>
      <c r="BK1" s="1212"/>
      <c r="BL1" s="1212"/>
      <c r="BM1" s="1212"/>
      <c r="BN1" s="28"/>
      <c r="BO1" s="1211" t="s">
        <v>321</v>
      </c>
      <c r="BP1" s="1211"/>
      <c r="BQ1" s="1043"/>
      <c r="BR1" s="1039" t="s">
        <v>320</v>
      </c>
      <c r="BS1" s="1043"/>
      <c r="BT1" s="1038"/>
      <c r="BU1" s="1038"/>
      <c r="BV1" s="1038"/>
    </row>
    <row r="2" spans="1:74" s="3" customFormat="1" ht="12" customHeight="1">
      <c r="A2" s="277" t="str">
        <f>'plasma (Lipid #1)'!A31</f>
        <v>Lipid#1</v>
      </c>
      <c r="B2" s="13" t="s">
        <v>101</v>
      </c>
      <c r="C2" s="1205" t="s">
        <v>102</v>
      </c>
      <c r="D2" s="1205"/>
      <c r="E2" s="1205"/>
      <c r="F2" s="1205"/>
      <c r="G2" s="1205"/>
      <c r="H2" s="1205"/>
      <c r="I2" s="1205"/>
      <c r="J2" s="1205"/>
      <c r="K2" s="1205"/>
      <c r="L2" s="1205"/>
      <c r="M2" s="1205"/>
      <c r="N2" s="1205"/>
      <c r="O2" s="1205"/>
      <c r="P2" s="1205"/>
      <c r="Q2" s="1206"/>
      <c r="R2" s="1207" t="s">
        <v>103</v>
      </c>
      <c r="S2" s="1207"/>
      <c r="T2" s="1207"/>
      <c r="U2" s="1207"/>
      <c r="V2" s="1207"/>
      <c r="W2" s="1207"/>
      <c r="X2" s="1207"/>
      <c r="Y2" s="1207"/>
      <c r="Z2" s="1207"/>
      <c r="AA2" s="1207"/>
      <c r="AB2" s="1207"/>
      <c r="AC2" s="1207"/>
      <c r="AD2" s="1207"/>
      <c r="AE2" s="1207"/>
      <c r="AF2" s="1207"/>
      <c r="AH2" s="1208" t="s">
        <v>104</v>
      </c>
      <c r="AI2" s="1209"/>
      <c r="AJ2" s="1209"/>
      <c r="AK2" s="1209"/>
      <c r="AL2" s="9"/>
      <c r="AM2" s="1202" t="s">
        <v>154</v>
      </c>
      <c r="AN2" s="1202"/>
      <c r="AO2" s="1202"/>
      <c r="AP2" s="1202"/>
      <c r="AQ2" s="1202"/>
      <c r="AR2" s="1202"/>
      <c r="AS2" s="1203"/>
      <c r="AT2" s="1203"/>
      <c r="AU2" s="12"/>
      <c r="AV2" s="1202" t="s">
        <v>105</v>
      </c>
      <c r="AW2" s="1202"/>
      <c r="AX2" s="1202"/>
      <c r="AY2" s="1202"/>
      <c r="AZ2" s="1202"/>
      <c r="BA2" s="1202"/>
      <c r="BB2" s="1202"/>
      <c r="BC2" s="1202"/>
      <c r="BD2" s="1203"/>
      <c r="BF2" s="1204" t="s">
        <v>106</v>
      </c>
      <c r="BG2" s="1204"/>
      <c r="BH2" s="1204"/>
      <c r="BI2" s="1204"/>
      <c r="BJ2" s="1204"/>
      <c r="BK2" s="1204"/>
      <c r="BL2" s="1204"/>
      <c r="BM2" s="1204"/>
      <c r="BN2" s="9"/>
      <c r="BO2" s="1213" t="s">
        <v>312</v>
      </c>
      <c r="BP2" s="1213"/>
      <c r="BQ2" s="9"/>
      <c r="BR2" s="1042" t="s">
        <v>319</v>
      </c>
      <c r="BS2" s="9"/>
    </row>
    <row r="3" spans="1:74" s="13" customFormat="1" ht="12" customHeight="1">
      <c r="A3" s="1130" t="s">
        <v>107</v>
      </c>
      <c r="B3" s="13" t="s">
        <v>108</v>
      </c>
      <c r="C3" s="13">
        <v>-10</v>
      </c>
      <c r="D3" s="13">
        <v>0</v>
      </c>
      <c r="E3" s="13">
        <v>10</v>
      </c>
      <c r="F3" s="13">
        <v>20</v>
      </c>
      <c r="G3" s="13">
        <v>30</v>
      </c>
      <c r="H3" s="13">
        <v>40</v>
      </c>
      <c r="I3" s="13">
        <v>50</v>
      </c>
      <c r="J3" s="13">
        <v>60</v>
      </c>
      <c r="K3" s="13">
        <v>70</v>
      </c>
      <c r="L3" s="13">
        <v>80</v>
      </c>
      <c r="M3" s="13">
        <v>90</v>
      </c>
      <c r="N3" s="13">
        <v>100</v>
      </c>
      <c r="O3" s="13">
        <v>110</v>
      </c>
      <c r="P3" s="13">
        <v>120</v>
      </c>
      <c r="Q3" s="13" t="s">
        <v>97</v>
      </c>
      <c r="R3" s="13">
        <v>-10</v>
      </c>
      <c r="S3" s="13">
        <v>0</v>
      </c>
      <c r="T3" s="13">
        <v>10</v>
      </c>
      <c r="U3" s="13">
        <v>20</v>
      </c>
      <c r="V3" s="13">
        <v>30</v>
      </c>
      <c r="W3" s="13">
        <v>40</v>
      </c>
      <c r="X3" s="13">
        <v>50</v>
      </c>
      <c r="Y3" s="13">
        <v>60</v>
      </c>
      <c r="Z3" s="13">
        <v>70</v>
      </c>
      <c r="AA3" s="13">
        <v>80</v>
      </c>
      <c r="AB3" s="13">
        <v>90</v>
      </c>
      <c r="AC3" s="13">
        <v>100</v>
      </c>
      <c r="AD3" s="13">
        <v>110</v>
      </c>
      <c r="AE3" s="13">
        <v>120</v>
      </c>
      <c r="AF3" s="14" t="s">
        <v>313</v>
      </c>
      <c r="AG3" s="28"/>
      <c r="AH3" s="13">
        <v>-10</v>
      </c>
      <c r="AI3" s="13">
        <v>100</v>
      </c>
      <c r="AJ3" s="13">
        <v>120</v>
      </c>
      <c r="AK3" s="1045" t="s">
        <v>110</v>
      </c>
      <c r="AL3" s="28"/>
      <c r="AM3" s="13">
        <v>-10</v>
      </c>
      <c r="AN3" s="13">
        <v>0</v>
      </c>
      <c r="AO3" s="13">
        <v>80</v>
      </c>
      <c r="AP3" s="13">
        <v>90</v>
      </c>
      <c r="AQ3" s="13">
        <v>100</v>
      </c>
      <c r="AR3" s="13">
        <v>120</v>
      </c>
      <c r="AS3" s="13" t="s">
        <v>314</v>
      </c>
      <c r="AT3" s="13" t="s">
        <v>110</v>
      </c>
      <c r="AU3" s="15" t="s">
        <v>311</v>
      </c>
      <c r="AV3" s="13">
        <v>-10</v>
      </c>
      <c r="AW3" s="13">
        <v>0</v>
      </c>
      <c r="AX3" s="13">
        <v>80</v>
      </c>
      <c r="AY3" s="13">
        <v>90</v>
      </c>
      <c r="AZ3" s="13">
        <v>100</v>
      </c>
      <c r="BA3" s="13">
        <v>120</v>
      </c>
      <c r="BB3" s="1039" t="s">
        <v>314</v>
      </c>
      <c r="BC3" s="13" t="s">
        <v>110</v>
      </c>
      <c r="BD3" s="13" t="s">
        <v>129</v>
      </c>
      <c r="BF3" s="1171" t="s">
        <v>39</v>
      </c>
      <c r="BG3" s="1171" t="s">
        <v>136</v>
      </c>
      <c r="BH3" s="1171" t="s">
        <v>40</v>
      </c>
      <c r="BI3" s="1171" t="s">
        <v>133</v>
      </c>
      <c r="BJ3" s="1171" t="s">
        <v>134</v>
      </c>
      <c r="BK3" s="1171" t="s">
        <v>135</v>
      </c>
      <c r="BL3" s="1171" t="s">
        <v>41</v>
      </c>
      <c r="BM3" s="1171" t="s">
        <v>42</v>
      </c>
      <c r="BN3" s="28"/>
      <c r="BO3" s="864">
        <v>0</v>
      </c>
      <c r="BP3" s="1039">
        <v>90</v>
      </c>
      <c r="BQ3" s="28"/>
      <c r="BR3" s="1039" t="s">
        <v>318</v>
      </c>
      <c r="BS3" s="28"/>
    </row>
    <row r="4" spans="1:74" s="16" customFormat="1" ht="12" customHeight="1">
      <c r="A4" s="16" t="str">
        <f>+'plasma (Lipid #1)'!A29</f>
        <v>MP-516-20</v>
      </c>
      <c r="B4" s="17">
        <f>+'plasma (Lipid #1)'!A30</f>
        <v>21.8</v>
      </c>
      <c r="C4" s="18">
        <f>+'plasma (Lipid #1)'!C28</f>
        <v>93</v>
      </c>
      <c r="D4" s="18">
        <f>+'plasma (Lipid #1)'!C29</f>
        <v>104</v>
      </c>
      <c r="E4" s="18">
        <f>+'plasma (Lipid #1)'!C30</f>
        <v>168</v>
      </c>
      <c r="F4" s="18">
        <f>+'plasma (Lipid #1)'!C31</f>
        <v>141</v>
      </c>
      <c r="G4" s="18">
        <f>+'plasma (Lipid #1)'!C32</f>
        <v>115</v>
      </c>
      <c r="H4" s="18">
        <f>+'plasma (Lipid #1)'!C33</f>
        <v>103</v>
      </c>
      <c r="I4" s="18">
        <f>+'plasma (Lipid #1)'!C34</f>
        <v>108</v>
      </c>
      <c r="J4" s="18">
        <f>+'plasma (Lipid #1)'!C35</f>
        <v>108</v>
      </c>
      <c r="K4" s="18">
        <f>+'plasma (Lipid #1)'!C36</f>
        <v>117</v>
      </c>
      <c r="L4" s="18">
        <f>+'plasma (Lipid #1)'!C37</f>
        <v>113</v>
      </c>
      <c r="M4" s="18">
        <f>+'plasma (Lipid #1)'!C38</f>
        <v>115</v>
      </c>
      <c r="N4" s="18">
        <f>+'plasma (Lipid #1)'!C39</f>
        <v>107</v>
      </c>
      <c r="O4" s="18">
        <f>+'plasma (Lipid #1)'!C40</f>
        <v>115</v>
      </c>
      <c r="P4" s="18">
        <f>+'plasma (Lipid #1)'!C41</f>
        <v>120</v>
      </c>
      <c r="Q4" s="21">
        <f>AVERAGE(C4:D4)</f>
        <v>98.5</v>
      </c>
      <c r="R4" s="18">
        <f>+'plasma (Lipid #1)'!E28</f>
        <v>0</v>
      </c>
      <c r="S4" s="18">
        <f>+'plasma (Lipid #1)'!E29</f>
        <v>0</v>
      </c>
      <c r="T4" s="18">
        <f>+'plasma (Lipid #1)'!E30</f>
        <v>25</v>
      </c>
      <c r="U4" s="862">
        <f>+'plasma (Lipid #1)'!E31</f>
        <v>25</v>
      </c>
      <c r="V4" s="18">
        <f>+'plasma (Lipid #1)'!E32</f>
        <v>25</v>
      </c>
      <c r="W4" s="18">
        <f>+'plasma (Lipid #1)'!E33</f>
        <v>28</v>
      </c>
      <c r="X4" s="18">
        <f>+'plasma (Lipid #1)'!E34</f>
        <v>33</v>
      </c>
      <c r="Y4" s="18">
        <f>+'plasma (Lipid #1)'!E35</f>
        <v>35</v>
      </c>
      <c r="Z4" s="18">
        <f>+'plasma (Lipid #1)'!E36</f>
        <v>35</v>
      </c>
      <c r="AA4" s="18">
        <f>+'plasma (Lipid #1)'!E37</f>
        <v>35</v>
      </c>
      <c r="AB4" s="18">
        <f>+'plasma (Lipid #1)'!E38</f>
        <v>35</v>
      </c>
      <c r="AC4" s="18">
        <f>+'plasma (Lipid #1)'!E39</f>
        <v>35</v>
      </c>
      <c r="AD4" s="18">
        <f>+'plasma (Lipid #1)'!E40</f>
        <v>35</v>
      </c>
      <c r="AE4" s="18">
        <f>+'plasma (Lipid #1)'!E41</f>
        <v>35</v>
      </c>
      <c r="AF4" s="21">
        <f>AVERAGE(AA4:AE4)</f>
        <v>35</v>
      </c>
      <c r="AG4" s="9"/>
      <c r="AH4" s="19">
        <f>+'plasma (Lipid #1)'!M28</f>
        <v>0.30680000000000002</v>
      </c>
      <c r="AI4" s="19">
        <f>+'plasma (Lipid #1)'!M39</f>
        <v>1.0831999999999999</v>
      </c>
      <c r="AJ4" s="19">
        <f>+'plasma (Lipid #1)'!M41</f>
        <v>1.3471</v>
      </c>
      <c r="AK4" s="22">
        <f>AVERAGE(AI4:AJ4)</f>
        <v>1.21515</v>
      </c>
      <c r="AL4" s="9"/>
      <c r="AM4" s="18">
        <f>+'plasma (Lipid #1)'!X30</f>
        <v>13.630652724549263</v>
      </c>
      <c r="AN4" s="18">
        <f>+'plasma (Lipid #1)'!X31</f>
        <v>14.221202225379056</v>
      </c>
      <c r="AO4" s="18">
        <f>+'plasma (Lipid #1)'!X32</f>
        <v>43.879474512784306</v>
      </c>
      <c r="AP4" s="18">
        <f>+'plasma (Lipid #1)'!X33</f>
        <v>42.270983734362495</v>
      </c>
      <c r="AQ4" s="18">
        <f>+'plasma (Lipid #1)'!X34</f>
        <v>42.707438106872381</v>
      </c>
      <c r="AR4" s="18">
        <f>+'plasma (Lipid #1)'!X35</f>
        <v>43.036795989905045</v>
      </c>
      <c r="AS4" s="21">
        <f>AVERAGE(AM4:AN4)</f>
        <v>13.925927474964158</v>
      </c>
      <c r="AT4" s="21">
        <f>AVERAGE(AO4:AR4)</f>
        <v>42.973673085981055</v>
      </c>
      <c r="AU4" s="22">
        <f>AT4/AS4</f>
        <v>3.0858751177067765</v>
      </c>
      <c r="AV4" s="21">
        <f>AM4-R4</f>
        <v>13.630652724549263</v>
      </c>
      <c r="AW4" s="21">
        <f>AN4-S4</f>
        <v>14.221202225379056</v>
      </c>
      <c r="AX4" s="21">
        <f>AO4-AA4</f>
        <v>8.8794745127843058</v>
      </c>
      <c r="AY4" s="21">
        <f>AP4-AB4</f>
        <v>7.2709837343624955</v>
      </c>
      <c r="AZ4" s="21">
        <f>AQ4-AC4</f>
        <v>7.707438106872381</v>
      </c>
      <c r="BA4" s="21">
        <f>AR4-AE4</f>
        <v>8.0367959899050447</v>
      </c>
      <c r="BB4" s="21">
        <f>AVERAGE(AV4:AW4)</f>
        <v>13.925927474964158</v>
      </c>
      <c r="BC4" s="21">
        <f>AVERAGE(AX4:BA4)</f>
        <v>7.9736730859810567</v>
      </c>
      <c r="BD4" s="21">
        <f>(BB4-BC4)/BB4*100</f>
        <v>42.742247506918183</v>
      </c>
      <c r="BE4" s="21"/>
      <c r="BF4" s="1172">
        <f>+'tissues (Lipid#1)'!O13</f>
        <v>80.600081064573217</v>
      </c>
      <c r="BG4" s="1172">
        <f>+'tissues (Lipid#1)'!O14</f>
        <v>8.6889163436468326</v>
      </c>
      <c r="BH4" s="1172">
        <f>+'tissues (Lipid#1)'!O15</f>
        <v>10.361884197910078</v>
      </c>
      <c r="BI4" s="1172">
        <f>+'tissues (Lipid#1)'!O16</f>
        <v>9.6094407942192603</v>
      </c>
      <c r="BJ4" s="1172">
        <f>+'tissues (Lipid#1)'!O17</f>
        <v>23.124808518228143</v>
      </c>
      <c r="BK4" s="1172">
        <f>+'tissues (Lipid#1)'!O18</f>
        <v>286.68840586219005</v>
      </c>
      <c r="BL4" s="1172">
        <f>+'tissues (Lipid#1)'!O19</f>
        <v>247.76341514428663</v>
      </c>
      <c r="BM4" s="1172">
        <f>+'tissues (Lipid#1)'!O20</f>
        <v>40.593267763754866</v>
      </c>
      <c r="BN4" s="9"/>
      <c r="BO4" s="18">
        <f>'plasma (Lipid #1)'!A39</f>
        <v>41</v>
      </c>
      <c r="BP4" s="18">
        <f>'plasma (Lipid #1)'!A41</f>
        <v>46</v>
      </c>
      <c r="BQ4" s="9"/>
      <c r="BR4" s="18">
        <f>'plasma (Lipid #1)'!A30*100/'plasma (Lipid #1)'!A43</f>
        <v>85.490196078431367</v>
      </c>
      <c r="BS4" s="1201" t="s">
        <v>386</v>
      </c>
    </row>
    <row r="5" spans="1:74" s="16" customFormat="1" ht="12" customHeight="1">
      <c r="A5" s="31" t="str">
        <f>+'plasma (Lipid #1)'!A49</f>
        <v>MP-512-20</v>
      </c>
      <c r="B5" s="17">
        <f>+'plasma (Lipid #1)'!A50</f>
        <v>25.7</v>
      </c>
      <c r="C5" s="18">
        <f>+'plasma (Lipid #1)'!C48</f>
        <v>84</v>
      </c>
      <c r="D5" s="18">
        <f>+'plasma (Lipid #1)'!C49</f>
        <v>86</v>
      </c>
      <c r="E5" s="18">
        <f>+'plasma (Lipid #1)'!C50</f>
        <v>113</v>
      </c>
      <c r="F5" s="18">
        <f>+'plasma (Lipid #1)'!C51</f>
        <v>97</v>
      </c>
      <c r="G5" s="18">
        <f>+'plasma (Lipid #1)'!C52</f>
        <v>96</v>
      </c>
      <c r="H5" s="18">
        <f>+'plasma (Lipid #1)'!C53</f>
        <v>118</v>
      </c>
      <c r="I5" s="18">
        <f>+'plasma (Lipid #1)'!C54</f>
        <v>139</v>
      </c>
      <c r="J5" s="18">
        <f>+'plasma (Lipid #1)'!C55</f>
        <v>122</v>
      </c>
      <c r="K5" s="18">
        <f>+'plasma (Lipid #1)'!C56</f>
        <v>119</v>
      </c>
      <c r="L5" s="18">
        <f>+'plasma (Lipid #1)'!C57</f>
        <v>115</v>
      </c>
      <c r="M5" s="18">
        <f>+'plasma (Lipid #1)'!C58</f>
        <v>116</v>
      </c>
      <c r="N5" s="18">
        <f>+'plasma (Lipid #1)'!C59</f>
        <v>112</v>
      </c>
      <c r="O5" s="18">
        <f>+'plasma (Lipid #1)'!C60</f>
        <v>113</v>
      </c>
      <c r="P5" s="18">
        <f>+'plasma (Lipid #1)'!C61</f>
        <v>117</v>
      </c>
      <c r="Q5" s="21">
        <f t="shared" ref="Q5:Q9" si="0">AVERAGE(C5:D5)</f>
        <v>85</v>
      </c>
      <c r="R5" s="18">
        <f>+'plasma (Lipid #1)'!E48</f>
        <v>0</v>
      </c>
      <c r="S5" s="18">
        <f>+'plasma (Lipid #1)'!E49</f>
        <v>0</v>
      </c>
      <c r="T5" s="18">
        <f>+'plasma (Lipid #1)'!E50</f>
        <v>25</v>
      </c>
      <c r="U5" s="18">
        <f>+'plasma (Lipid #1)'!E51</f>
        <v>25</v>
      </c>
      <c r="V5" s="18">
        <f>+'plasma (Lipid #1)'!E52</f>
        <v>30</v>
      </c>
      <c r="W5" s="18">
        <f>+'plasma (Lipid #1)'!E53</f>
        <v>35</v>
      </c>
      <c r="X5" s="18">
        <f>+'plasma (Lipid #1)'!E54</f>
        <v>35</v>
      </c>
      <c r="Y5" s="18">
        <f>+'plasma (Lipid #1)'!E55</f>
        <v>30</v>
      </c>
      <c r="Z5" s="18">
        <f>+'plasma (Lipid #1)'!E56</f>
        <v>30</v>
      </c>
      <c r="AA5" s="18">
        <f>+'plasma (Lipid #1)'!E57</f>
        <v>30</v>
      </c>
      <c r="AB5" s="18">
        <f>+'plasma (Lipid #1)'!E58</f>
        <v>30</v>
      </c>
      <c r="AC5" s="18">
        <f>+'plasma (Lipid #1)'!E59</f>
        <v>30</v>
      </c>
      <c r="AD5" s="18">
        <f>+'plasma (Lipid #1)'!E60</f>
        <v>30</v>
      </c>
      <c r="AE5" s="18">
        <f>+'plasma (Lipid #1)'!E61</f>
        <v>30</v>
      </c>
      <c r="AF5" s="21">
        <f>AVERAGE(AA5:AE5)</f>
        <v>30</v>
      </c>
      <c r="AG5" s="9"/>
      <c r="AH5" s="1197">
        <f>+'plasma (Lipid #1)'!M48</f>
        <v>8.33</v>
      </c>
      <c r="AI5" s="1197">
        <f>+'plasma (Lipid #1)'!M59</f>
        <v>2.2444999999999999</v>
      </c>
      <c r="AJ5" s="1197">
        <f>+'plasma (Lipid #1)'!M61</f>
        <v>2.7332999999999998</v>
      </c>
      <c r="AK5" s="22">
        <f t="shared" ref="AK5:AK9" si="1">AVERAGE(AI5:AJ5)</f>
        <v>2.4889000000000001</v>
      </c>
      <c r="AL5" s="9"/>
      <c r="AM5" s="18">
        <f>+'plasma (Lipid #1)'!X50</f>
        <v>20.807408660563794</v>
      </c>
      <c r="AN5" s="18">
        <f>+'plasma (Lipid #1)'!X51</f>
        <v>18.737530130815134</v>
      </c>
      <c r="AO5" s="18">
        <f>+'plasma (Lipid #1)'!X52</f>
        <v>42.59628233652677</v>
      </c>
      <c r="AP5" s="18">
        <f>+'plasma (Lipid #1)'!X53</f>
        <v>41.285627495402871</v>
      </c>
      <c r="AQ5" s="18">
        <f>+'plasma (Lipid #1)'!X54</f>
        <v>41.794283604290257</v>
      </c>
      <c r="AR5" s="18">
        <f>+'plasma (Lipid #1)'!X55</f>
        <v>41.276936150302582</v>
      </c>
      <c r="AS5" s="21">
        <f>AVERAGE(AM5:AN5)</f>
        <v>19.772469395689463</v>
      </c>
      <c r="AT5" s="21">
        <f>AVERAGE(AO5:AR5)</f>
        <v>41.738282396630623</v>
      </c>
      <c r="AU5" s="22">
        <f t="shared" ref="AU5:AU9" si="2">AT5/AS5</f>
        <v>2.1109291693090122</v>
      </c>
      <c r="AV5" s="21">
        <f t="shared" ref="AV5:AV9" si="3">AM5-R5</f>
        <v>20.807408660563794</v>
      </c>
      <c r="AW5" s="21">
        <f t="shared" ref="AW5:AW9" si="4">AN5-S5</f>
        <v>18.737530130815134</v>
      </c>
      <c r="AX5" s="21">
        <f t="shared" ref="AX5:AX9" si="5">AO5-AA5</f>
        <v>12.59628233652677</v>
      </c>
      <c r="AY5" s="21">
        <f t="shared" ref="AY5:AY9" si="6">AP5-AB5</f>
        <v>11.285627495402871</v>
      </c>
      <c r="AZ5" s="21">
        <f t="shared" ref="AZ5:AZ9" si="7">AQ5-AC5</f>
        <v>11.794283604290257</v>
      </c>
      <c r="BA5" s="21">
        <f t="shared" ref="BA5:BA9" si="8">AR5-AE5</f>
        <v>11.276936150302582</v>
      </c>
      <c r="BB5" s="21">
        <f t="shared" ref="BB5:BB9" si="9">AVERAGE(AV5:AW5)</f>
        <v>19.772469395689463</v>
      </c>
      <c r="BC5" s="21">
        <f t="shared" ref="BC5:BC9" si="10">AVERAGE(AX5:BA5)</f>
        <v>11.73828239663062</v>
      </c>
      <c r="BD5" s="21">
        <f>(BB5-BC5)/BB5*100</f>
        <v>40.633199820809189</v>
      </c>
      <c r="BE5" s="21"/>
      <c r="BF5" s="1172">
        <f>+'tissues (Lipid#1)'!O21</f>
        <v>27.177732040380498</v>
      </c>
      <c r="BG5" s="1172">
        <f>+'tissues (Lipid#1)'!O22</f>
        <v>6.9613701554250937</v>
      </c>
      <c r="BH5" s="1172">
        <f>+'tissues (Lipid#1)'!O23</f>
        <v>7.032503012494673</v>
      </c>
      <c r="BI5" s="1172">
        <f>+'tissues (Lipid#1)'!O24</f>
        <v>2.9248803979736704</v>
      </c>
      <c r="BJ5" s="1172">
        <f>+'tissues (Lipid#1)'!O25</f>
        <v>13.40926378695236</v>
      </c>
      <c r="BK5" s="1172">
        <f>+'tissues (Lipid#1)'!O26</f>
        <v>102.85213625173841</v>
      </c>
      <c r="BL5" s="1172">
        <f>+'tissues (Lipid#1)'!O27</f>
        <v>251.11133330714017</v>
      </c>
      <c r="BM5" s="1172">
        <f>+'tissues (Lipid#1)'!O28</f>
        <v>33.271902413980065</v>
      </c>
      <c r="BN5" s="9"/>
      <c r="BO5" s="1133">
        <f>'plasma (Lipid #1)'!A59</f>
        <v>40</v>
      </c>
      <c r="BP5" s="18">
        <f>'plasma (Lipid #1)'!A61</f>
        <v>38</v>
      </c>
      <c r="BQ5" s="9"/>
      <c r="BR5" s="18">
        <f>'plasma (Lipid #1)'!A50*100/'plasma (Lipid #1)'!A63</f>
        <v>92.446043165467628</v>
      </c>
      <c r="BS5" s="1201" t="s">
        <v>386</v>
      </c>
    </row>
    <row r="6" spans="1:74" s="16" customFormat="1" ht="12" customHeight="1">
      <c r="A6" s="16" t="str">
        <f>+'plasma (Lipid #1)'!A69</f>
        <v>MP-519-20</v>
      </c>
      <c r="B6" s="17">
        <f>+'plasma (Lipid #1)'!A70</f>
        <v>23.3</v>
      </c>
      <c r="C6" s="18">
        <f>+'plasma (Lipid #1)'!C68</f>
        <v>89</v>
      </c>
      <c r="D6" s="18">
        <f>+'plasma (Lipid #1)'!C69</f>
        <v>78</v>
      </c>
      <c r="E6" s="18">
        <f>+'plasma (Lipid #1)'!C70</f>
        <v>125</v>
      </c>
      <c r="F6" s="18">
        <f>+'plasma (Lipid #1)'!C71</f>
        <v>119</v>
      </c>
      <c r="G6" s="18">
        <f>+'plasma (Lipid #1)'!C72</f>
        <v>110</v>
      </c>
      <c r="H6" s="18">
        <f>+'plasma (Lipid #1)'!C73</f>
        <v>113</v>
      </c>
      <c r="I6" s="18">
        <f>+'plasma (Lipid #1)'!C74</f>
        <v>94</v>
      </c>
      <c r="J6" s="18">
        <f>+'plasma (Lipid #1)'!C75</f>
        <v>110</v>
      </c>
      <c r="K6" s="18">
        <f>+'plasma (Lipid #1)'!C76</f>
        <v>102</v>
      </c>
      <c r="L6" s="18">
        <f>+'plasma (Lipid #1)'!C77</f>
        <v>105</v>
      </c>
      <c r="M6" s="18">
        <f>+'plasma (Lipid #1)'!C78</f>
        <v>122</v>
      </c>
      <c r="N6" s="18">
        <f>+'plasma (Lipid #1)'!C79</f>
        <v>122</v>
      </c>
      <c r="O6" s="18">
        <f>+'plasma (Lipid #1)'!C80</f>
        <v>131</v>
      </c>
      <c r="P6" s="18">
        <f>+'plasma (Lipid #1)'!C81</f>
        <v>117</v>
      </c>
      <c r="Q6" s="21">
        <f t="shared" si="0"/>
        <v>83.5</v>
      </c>
      <c r="R6" s="18">
        <f>+'plasma (Lipid #1)'!E68</f>
        <v>0</v>
      </c>
      <c r="S6" s="18">
        <f>+'plasma (Lipid #1)'!E69</f>
        <v>0</v>
      </c>
      <c r="T6" s="18">
        <f>+'plasma (Lipid #1)'!E70</f>
        <v>25</v>
      </c>
      <c r="U6" s="18">
        <f>+'plasma (Lipid #1)'!E71</f>
        <v>25</v>
      </c>
      <c r="V6" s="18">
        <f>+'plasma (Lipid #1)'!E72</f>
        <v>27</v>
      </c>
      <c r="W6" s="18">
        <f>+'plasma (Lipid #1)'!E73</f>
        <v>29</v>
      </c>
      <c r="X6" s="18">
        <f>+'plasma (Lipid #1)'!E74</f>
        <v>29</v>
      </c>
      <c r="Y6" s="18">
        <f>+'plasma (Lipid #1)'!E75</f>
        <v>34</v>
      </c>
      <c r="Z6" s="18">
        <f>+'plasma (Lipid #1)'!E76</f>
        <v>34</v>
      </c>
      <c r="AA6" s="18">
        <f>+'plasma (Lipid #1)'!E77</f>
        <v>36</v>
      </c>
      <c r="AB6" s="18">
        <f>+'plasma (Lipid #1)'!E78</f>
        <v>37</v>
      </c>
      <c r="AC6" s="18">
        <f>+'plasma (Lipid #1)'!E79</f>
        <v>36</v>
      </c>
      <c r="AD6" s="18">
        <f>+'plasma (Lipid #1)'!E80</f>
        <v>36</v>
      </c>
      <c r="AE6" s="18">
        <f>+'plasma (Lipid #1)'!E81</f>
        <v>34</v>
      </c>
      <c r="AF6" s="21">
        <f>AVERAGE(AA6:AE6)</f>
        <v>35.799999999999997</v>
      </c>
      <c r="AG6" s="9"/>
      <c r="AH6" s="19">
        <f>+'plasma (Lipid #1)'!M68</f>
        <v>0.41710000000000003</v>
      </c>
      <c r="AI6" s="19">
        <f>+'plasma (Lipid #1)'!M79</f>
        <v>3.4980000000000002</v>
      </c>
      <c r="AJ6" s="19">
        <f>+'plasma (Lipid #1)'!M81</f>
        <v>3.1837</v>
      </c>
      <c r="AK6" s="22">
        <f t="shared" si="1"/>
        <v>3.3408500000000001</v>
      </c>
      <c r="AL6" s="9"/>
      <c r="AM6" s="18">
        <f>+'plasma (Lipid #1)'!X70</f>
        <v>15.967535164544715</v>
      </c>
      <c r="AN6" s="18">
        <f>+'plasma (Lipid #1)'!X71</f>
        <v>16.043842159215075</v>
      </c>
      <c r="AO6" s="18">
        <f>+'plasma (Lipid #1)'!X72</f>
        <v>46.020743919885554</v>
      </c>
      <c r="AP6" s="18">
        <f>+'plasma (Lipid #1)'!X73</f>
        <v>42.580527338293926</v>
      </c>
      <c r="AQ6" s="18">
        <f>+'plasma (Lipid #1)'!X74</f>
        <v>41.872107846994801</v>
      </c>
      <c r="AR6" s="18">
        <f>+'plasma (Lipid #1)'!X75</f>
        <v>38.99953780125454</v>
      </c>
      <c r="AS6" s="21">
        <f>AVERAGE(AM6:AN6)</f>
        <v>16.005688661879894</v>
      </c>
      <c r="AT6" s="21">
        <f>AVERAGE(AO6:AR6)</f>
        <v>42.368229226607205</v>
      </c>
      <c r="AU6" s="22">
        <f t="shared" si="2"/>
        <v>2.6470731826437381</v>
      </c>
      <c r="AV6" s="21">
        <f t="shared" si="3"/>
        <v>15.967535164544715</v>
      </c>
      <c r="AW6" s="21">
        <f t="shared" si="4"/>
        <v>16.043842159215075</v>
      </c>
      <c r="AX6" s="21">
        <f t="shared" si="5"/>
        <v>10.020743919885554</v>
      </c>
      <c r="AY6" s="21">
        <f t="shared" si="6"/>
        <v>5.5805273382939262</v>
      </c>
      <c r="AZ6" s="21">
        <f t="shared" si="7"/>
        <v>5.8721078469948012</v>
      </c>
      <c r="BA6" s="21">
        <f t="shared" si="8"/>
        <v>4.9995378012545402</v>
      </c>
      <c r="BB6" s="21">
        <f t="shared" si="9"/>
        <v>16.005688661879894</v>
      </c>
      <c r="BC6" s="21">
        <f t="shared" si="10"/>
        <v>6.6182292266072054</v>
      </c>
      <c r="BD6" s="21">
        <f t="shared" ref="BD6:BD9" si="11">(BB6-BC6)/BB6*100</f>
        <v>58.650768695947605</v>
      </c>
      <c r="BE6" s="21"/>
      <c r="BF6" s="1172">
        <f>+'tissues (Lipid#1)'!O29</f>
        <v>68.247191101152339</v>
      </c>
      <c r="BG6" s="1172">
        <f>+'tissues (Lipid#1)'!O30</f>
        <v>13.702113799222767</v>
      </c>
      <c r="BH6" s="1172">
        <f>+'tissues (Lipid#1)'!O31</f>
        <v>16.562385480595164</v>
      </c>
      <c r="BI6" s="1172">
        <f>+'tissues (Lipid#1)'!O32</f>
        <v>8.9545902000468089</v>
      </c>
      <c r="BJ6" s="1172">
        <f>+'tissues (Lipid#1)'!O33</f>
        <v>21.808312945856962</v>
      </c>
      <c r="BK6" s="1172">
        <f>+'tissues (Lipid#1)'!O34</f>
        <v>162.98155386331808</v>
      </c>
      <c r="BL6" s="1172">
        <f>+'tissues (Lipid#1)'!O35</f>
        <v>332.2194993108177</v>
      </c>
      <c r="BM6" s="1172">
        <f>+'tissues (Lipid#1)'!O36</f>
        <v>54.378784873131217</v>
      </c>
      <c r="BN6" s="9"/>
      <c r="BO6" s="1198">
        <f>'plasma (Lipid #1)'!A79</f>
        <v>27</v>
      </c>
      <c r="BP6" s="18">
        <f>'plasma (Lipid #1)'!A81</f>
        <v>40</v>
      </c>
      <c r="BQ6" s="9"/>
      <c r="BR6" s="18">
        <f>'plasma (Lipid #1)'!A70*100/'plasma (Lipid #1)'!A83</f>
        <v>87.924528301886795</v>
      </c>
      <c r="BS6" s="1201" t="s">
        <v>386</v>
      </c>
    </row>
    <row r="7" spans="1:74" s="16" customFormat="1" ht="12" customHeight="1">
      <c r="A7" s="16" t="str">
        <f>+'plasma (Lipid #1)'!A89</f>
        <v>MP-523-20</v>
      </c>
      <c r="B7" s="17">
        <f>+'plasma (Lipid #1)'!A90</f>
        <v>20.5</v>
      </c>
      <c r="C7" s="18">
        <f>+'plasma (Lipid #1)'!C88</f>
        <v>73</v>
      </c>
      <c r="D7" s="18">
        <f>+'plasma (Lipid #1)'!C89</f>
        <v>109</v>
      </c>
      <c r="E7" s="18">
        <f>+'plasma (Lipid #1)'!C90</f>
        <v>113</v>
      </c>
      <c r="F7" s="18">
        <f>+'plasma (Lipid #1)'!C91</f>
        <v>93</v>
      </c>
      <c r="G7" s="18">
        <f>+'plasma (Lipid #1)'!C92</f>
        <v>107</v>
      </c>
      <c r="H7" s="18">
        <f>+'plasma (Lipid #1)'!C93</f>
        <v>117</v>
      </c>
      <c r="I7" s="18">
        <f>+'plasma (Lipid #1)'!C94</f>
        <v>129</v>
      </c>
      <c r="J7" s="18">
        <f>+'plasma (Lipid #1)'!C95</f>
        <v>129</v>
      </c>
      <c r="K7" s="18">
        <f>+'plasma (Lipid #1)'!C96</f>
        <v>134</v>
      </c>
      <c r="L7" s="18">
        <f>+'plasma (Lipid #1)'!C97</f>
        <v>130</v>
      </c>
      <c r="M7" s="18">
        <f>+'plasma (Lipid #1)'!C98</f>
        <v>136</v>
      </c>
      <c r="N7" s="18">
        <f>+'plasma (Lipid #1)'!C99</f>
        <v>139</v>
      </c>
      <c r="O7" s="18">
        <f>+'plasma (Lipid #1)'!C100</f>
        <v>132</v>
      </c>
      <c r="P7" s="18">
        <f>+'plasma (Lipid #1)'!C101</f>
        <v>108</v>
      </c>
      <c r="Q7" s="21">
        <f t="shared" si="0"/>
        <v>91</v>
      </c>
      <c r="R7" s="18">
        <f>+'plasma (Lipid #1)'!E88</f>
        <v>0</v>
      </c>
      <c r="S7" s="18">
        <f>+'plasma (Lipid #1)'!E89</f>
        <v>0</v>
      </c>
      <c r="T7" s="18">
        <f>+'plasma (Lipid #1)'!E90</f>
        <v>25</v>
      </c>
      <c r="U7" s="18">
        <f>+'plasma (Lipid #1)'!E91</f>
        <v>30</v>
      </c>
      <c r="V7" s="18">
        <f>+'plasma (Lipid #1)'!E92</f>
        <v>35</v>
      </c>
      <c r="W7" s="18">
        <f>+'plasma (Lipid #1)'!E93</f>
        <v>35</v>
      </c>
      <c r="X7" s="18">
        <f>+'plasma (Lipid #1)'!E94</f>
        <v>35</v>
      </c>
      <c r="Y7" s="18">
        <f>+'plasma (Lipid #1)'!E95</f>
        <v>33</v>
      </c>
      <c r="Z7" s="18">
        <f>+'plasma (Lipid #1)'!E96</f>
        <v>33</v>
      </c>
      <c r="AA7" s="18">
        <f>+'plasma (Lipid #1)'!E97</f>
        <v>30</v>
      </c>
      <c r="AB7" s="18">
        <f>+'plasma (Lipid #1)'!E98</f>
        <v>30</v>
      </c>
      <c r="AC7" s="18">
        <f>+'plasma (Lipid #1)'!E99</f>
        <v>25</v>
      </c>
      <c r="AD7" s="18">
        <f>+'plasma (Lipid #1)'!E100</f>
        <v>15</v>
      </c>
      <c r="AE7" s="18">
        <f>+'plasma (Lipid #1)'!E101</f>
        <v>15</v>
      </c>
      <c r="AF7" s="21">
        <f>AVERAGE(AA7:AE7)</f>
        <v>23</v>
      </c>
      <c r="AG7" s="9"/>
      <c r="AH7" s="19">
        <f>+'plasma (Lipid #1)'!M88</f>
        <v>0.1176</v>
      </c>
      <c r="AI7" s="19">
        <f>+'plasma (Lipid #1)'!M99</f>
        <v>1.1272</v>
      </c>
      <c r="AJ7" s="19">
        <f>+'plasma (Lipid #1)'!M101</f>
        <v>1.6406000000000001</v>
      </c>
      <c r="AK7" s="22">
        <f t="shared" si="1"/>
        <v>1.3839000000000001</v>
      </c>
      <c r="AL7" s="9"/>
      <c r="AM7" s="18">
        <f>+'plasma (Lipid #1)'!X90</f>
        <v>21.451393108237131</v>
      </c>
      <c r="AN7" s="18">
        <f>+'plasma (Lipid #1)'!X91</f>
        <v>22.426569797612867</v>
      </c>
      <c r="AO7" s="18">
        <f>+'plasma (Lipid #1)'!X92</f>
        <v>39.030399661609479</v>
      </c>
      <c r="AP7" s="18">
        <f>+'plasma (Lipid #1)'!X93</f>
        <v>36.779186991869921</v>
      </c>
      <c r="AQ7" s="18">
        <f>+'plasma (Lipid #1)'!X94</f>
        <v>33.154548063127692</v>
      </c>
      <c r="AR7" s="18">
        <f>+'plasma (Lipid #1)'!X95</f>
        <v>19.915323505762533</v>
      </c>
      <c r="AS7" s="21">
        <f>AVERAGE(AM7:AN7)</f>
        <v>21.938981452924999</v>
      </c>
      <c r="AT7" s="21">
        <f>AVERAGE(AO7:AR7)</f>
        <v>32.219864555592409</v>
      </c>
      <c r="AU7" s="22">
        <f t="shared" si="2"/>
        <v>1.4686125982980271</v>
      </c>
      <c r="AV7" s="21">
        <f t="shared" si="3"/>
        <v>21.451393108237131</v>
      </c>
      <c r="AW7" s="21">
        <f t="shared" si="4"/>
        <v>22.426569797612867</v>
      </c>
      <c r="AX7" s="21">
        <f t="shared" si="5"/>
        <v>9.0303996616094793</v>
      </c>
      <c r="AY7" s="21">
        <f t="shared" si="6"/>
        <v>6.7791869918699206</v>
      </c>
      <c r="AZ7" s="21">
        <f t="shared" si="7"/>
        <v>8.1545480631276916</v>
      </c>
      <c r="BA7" s="21">
        <f t="shared" si="8"/>
        <v>4.9153235057625331</v>
      </c>
      <c r="BB7" s="21">
        <f t="shared" si="9"/>
        <v>21.938981452924999</v>
      </c>
      <c r="BC7" s="21">
        <f t="shared" si="10"/>
        <v>7.2198645555924061</v>
      </c>
      <c r="BD7" s="21">
        <f t="shared" si="11"/>
        <v>67.091158853093319</v>
      </c>
      <c r="BE7" s="21"/>
      <c r="BF7" s="1172">
        <f>+'tissues (Lipid#1)'!O37</f>
        <v>40.062640507702568</v>
      </c>
      <c r="BG7" s="1172">
        <f>+'tissues (Lipid#1)'!O38</f>
        <v>8.9735142905874632</v>
      </c>
      <c r="BH7" s="1172">
        <f>+'tissues (Lipid#1)'!O39</f>
        <v>9.5803857038347466</v>
      </c>
      <c r="BI7" s="1172">
        <f>+'tissues (Lipid#1)'!O40</f>
        <v>4.9957943249907419</v>
      </c>
      <c r="BJ7" s="1172">
        <f>+'tissues (Lipid#1)'!O41</f>
        <v>6.5876892382618593</v>
      </c>
      <c r="BK7" s="1172">
        <f>+'tissues (Lipid#1)'!O42</f>
        <v>50.056306906220293</v>
      </c>
      <c r="BL7" s="1172">
        <f>+'tissues (Lipid#1)'!O43</f>
        <v>65.042815706503475</v>
      </c>
      <c r="BM7" s="1172">
        <f>+'tissues (Lipid#1)'!O44</f>
        <v>29.509997529533504</v>
      </c>
      <c r="BN7" s="9"/>
      <c r="BO7" s="1133">
        <f>'plasma (Lipid #1)'!A99</f>
        <v>38</v>
      </c>
      <c r="BP7" s="18">
        <f>'plasma (Lipid #1)'!A101</f>
        <v>28</v>
      </c>
      <c r="BQ7" s="9"/>
      <c r="BR7" s="18">
        <f>'plasma (Lipid #1)'!A90*100/'plasma (Lipid #1)'!A103</f>
        <v>82</v>
      </c>
      <c r="BS7" s="1201" t="s">
        <v>386</v>
      </c>
    </row>
    <row r="8" spans="1:74" s="16" customFormat="1" ht="12" customHeight="1">
      <c r="A8" s="16" t="str">
        <f>+'plasma (Lipid #1)'!A109</f>
        <v>MP-521-20</v>
      </c>
      <c r="B8" s="17">
        <f>+'plasma (Lipid #1)'!A110</f>
        <v>22.5</v>
      </c>
      <c r="C8" s="18">
        <f>+'plasma (Lipid #1)'!C108</f>
        <v>92</v>
      </c>
      <c r="D8" s="18">
        <f>+'plasma (Lipid #1)'!C109</f>
        <v>108</v>
      </c>
      <c r="E8" s="18">
        <f>+'plasma (Lipid #1)'!C110</f>
        <v>122</v>
      </c>
      <c r="F8" s="18">
        <f>+'plasma (Lipid #1)'!C111</f>
        <v>118</v>
      </c>
      <c r="G8" s="18">
        <f>+'plasma (Lipid #1)'!C112</f>
        <v>121</v>
      </c>
      <c r="H8" s="18">
        <f>+'plasma (Lipid #1)'!C113</f>
        <v>118</v>
      </c>
      <c r="I8" s="18">
        <f>+'plasma (Lipid #1)'!C114</f>
        <v>115</v>
      </c>
      <c r="J8" s="18">
        <f>+'plasma (Lipid #1)'!C115</f>
        <v>110</v>
      </c>
      <c r="K8" s="18">
        <f>+'plasma (Lipid #1)'!C116</f>
        <v>112</v>
      </c>
      <c r="L8" s="18">
        <f>+'plasma (Lipid #1)'!C117</f>
        <v>109</v>
      </c>
      <c r="M8" s="18">
        <f>+'plasma (Lipid #1)'!C118</f>
        <v>110</v>
      </c>
      <c r="N8" s="18">
        <f>+'plasma (Lipid #1)'!C119</f>
        <v>115</v>
      </c>
      <c r="O8" s="18">
        <f>+'plasma (Lipid #1)'!C120</f>
        <v>115</v>
      </c>
      <c r="P8" s="18">
        <f>+'plasma (Lipid #1)'!C121</f>
        <v>112</v>
      </c>
      <c r="Q8" s="21">
        <f t="shared" si="0"/>
        <v>100</v>
      </c>
      <c r="R8" s="18">
        <f>+'plasma (Lipid #1)'!E108</f>
        <v>0</v>
      </c>
      <c r="S8" s="18">
        <f>+'plasma (Lipid #1)'!E109</f>
        <v>0</v>
      </c>
      <c r="T8" s="18">
        <f>+'plasma (Lipid #1)'!E110</f>
        <v>25</v>
      </c>
      <c r="U8" s="18">
        <f>+'plasma (Lipid #1)'!E111</f>
        <v>28</v>
      </c>
      <c r="V8" s="18">
        <f>+'plasma (Lipid #1)'!E112</f>
        <v>28</v>
      </c>
      <c r="W8" s="18">
        <f>+'plasma (Lipid #1)'!E113</f>
        <v>28</v>
      </c>
      <c r="X8" s="18">
        <f>+'plasma (Lipid #1)'!E114</f>
        <v>28</v>
      </c>
      <c r="Y8" s="18">
        <f>+'plasma (Lipid #1)'!E115</f>
        <v>28</v>
      </c>
      <c r="Z8" s="18">
        <f>+'plasma (Lipid #1)'!E116</f>
        <v>28</v>
      </c>
      <c r="AA8" s="18">
        <f>+'plasma (Lipid #1)'!E117</f>
        <v>30</v>
      </c>
      <c r="AB8" s="18">
        <f>+'plasma (Lipid #1)'!E118</f>
        <v>30</v>
      </c>
      <c r="AC8" s="18">
        <f>+'plasma (Lipid #1)'!E119</f>
        <v>32</v>
      </c>
      <c r="AD8" s="18">
        <f>+'plasma (Lipid #1)'!E120</f>
        <v>32</v>
      </c>
      <c r="AE8" s="18">
        <f>+'plasma (Lipid #1)'!E121</f>
        <v>32</v>
      </c>
      <c r="AF8" s="21">
        <f>AVERAGE(AA8:AE8)</f>
        <v>31.2</v>
      </c>
      <c r="AG8" s="9"/>
      <c r="AH8" s="19">
        <f>+'plasma (Lipid #1)'!M108</f>
        <v>0.23549999999999999</v>
      </c>
      <c r="AI8" s="19">
        <f>+'plasma (Lipid #1)'!M119</f>
        <v>1.5641</v>
      </c>
      <c r="AJ8" s="19">
        <f>+'plasma (Lipid #1)'!M121</f>
        <v>1.7861</v>
      </c>
      <c r="AK8" s="22">
        <f t="shared" si="1"/>
        <v>1.6751</v>
      </c>
      <c r="AL8" s="9"/>
      <c r="AM8" s="18">
        <f>+'plasma (Lipid #1)'!X110</f>
        <v>19.741451668386652</v>
      </c>
      <c r="AN8" s="18">
        <f>+'plasma (Lipid #1)'!X111</f>
        <v>18.493327543783472</v>
      </c>
      <c r="AO8" s="18">
        <f>+'plasma (Lipid #1)'!X112</f>
        <v>43.884289336316179</v>
      </c>
      <c r="AP8" s="18">
        <f>+'plasma (Lipid #1)'!X113</f>
        <v>42.846682181154456</v>
      </c>
      <c r="AQ8" s="18">
        <f>+'plasma (Lipid #1)'!X114</f>
        <v>48.305344459083592</v>
      </c>
      <c r="AR8" s="18">
        <f>+'plasma (Lipid #1)'!X115</f>
        <v>46.82472087413084</v>
      </c>
      <c r="AS8" s="21">
        <f>AVERAGE(AM8:AN8)</f>
        <v>19.117389606085062</v>
      </c>
      <c r="AT8" s="21">
        <f>AVERAGE(AO8:AR8)</f>
        <v>45.465259212671263</v>
      </c>
      <c r="AU8" s="22">
        <f t="shared" si="2"/>
        <v>2.3782148164307788</v>
      </c>
      <c r="AV8" s="21">
        <f t="shared" si="3"/>
        <v>19.741451668386652</v>
      </c>
      <c r="AW8" s="21">
        <f t="shared" si="4"/>
        <v>18.493327543783472</v>
      </c>
      <c r="AX8" s="21">
        <f t="shared" si="5"/>
        <v>13.884289336316179</v>
      </c>
      <c r="AY8" s="21">
        <f t="shared" si="6"/>
        <v>12.846682181154456</v>
      </c>
      <c r="AZ8" s="21">
        <f t="shared" si="7"/>
        <v>16.305344459083592</v>
      </c>
      <c r="BA8" s="21">
        <f t="shared" si="8"/>
        <v>14.82472087413084</v>
      </c>
      <c r="BB8" s="21">
        <f t="shared" si="9"/>
        <v>19.117389606085062</v>
      </c>
      <c r="BC8" s="21">
        <f t="shared" si="10"/>
        <v>14.465259212671267</v>
      </c>
      <c r="BD8" s="21">
        <f t="shared" si="11"/>
        <v>24.334548226882518</v>
      </c>
      <c r="BE8" s="21"/>
      <c r="BF8" s="1172">
        <f>+'tissues (Lipid#1)'!O45</f>
        <v>46.758931155140253</v>
      </c>
      <c r="BG8" s="1172">
        <f>+'tissues (Lipid#1)'!O46</f>
        <v>11.288617396947162</v>
      </c>
      <c r="BH8" s="1172">
        <f>+'tissues (Lipid#1)'!O47</f>
        <v>16.086246994431271</v>
      </c>
      <c r="BI8" s="1172">
        <f>+'tissues (Lipid#1)'!O48</f>
        <v>13.228040207888212</v>
      </c>
      <c r="BJ8" s="1172">
        <f>+'tissues (Lipid#1)'!O49</f>
        <v>2.63583021211819</v>
      </c>
      <c r="BK8" s="1172">
        <f>+'tissues (Lipid#1)'!O50</f>
        <v>391.91414601367092</v>
      </c>
      <c r="BL8" s="1172">
        <f>+'tissues (Lipid#1)'!O51</f>
        <v>241.26942378893034</v>
      </c>
      <c r="BM8" s="1172">
        <f>+'tissues (Lipid#1)'!O52</f>
        <v>44.66977328172792</v>
      </c>
      <c r="BN8" s="9"/>
      <c r="BO8" s="1133">
        <f>'plasma (Lipid #1)'!A119</f>
        <v>43</v>
      </c>
      <c r="BP8" s="18">
        <f>'plasma (Lipid #1)'!A121</f>
        <v>42</v>
      </c>
      <c r="BQ8" s="9"/>
      <c r="BR8" s="18">
        <f>'plasma (Lipid #1)'!A110*100/'plasma (Lipid #1)'!A123</f>
        <v>86.872586872586879</v>
      </c>
      <c r="BS8" s="1201" t="s">
        <v>386</v>
      </c>
    </row>
    <row r="9" spans="1:74" s="16" customFormat="1" ht="12" customHeight="1">
      <c r="A9" s="16" t="str">
        <f>+'plasma (Lipid #1)'!A129</f>
        <v>MP-533-20</v>
      </c>
      <c r="B9" s="17">
        <f>+'plasma (Lipid #1)'!A130</f>
        <v>24.7</v>
      </c>
      <c r="C9" s="18">
        <f>+'plasma (Lipid #1)'!C128</f>
        <v>59</v>
      </c>
      <c r="D9" s="18">
        <f>+'plasma (Lipid #1)'!C129</f>
        <v>92</v>
      </c>
      <c r="E9" s="18">
        <f>+'plasma (Lipid #1)'!C130</f>
        <v>105</v>
      </c>
      <c r="F9" s="18">
        <f>+'plasma (Lipid #1)'!C131</f>
        <v>73</v>
      </c>
      <c r="G9" s="18">
        <f>+'plasma (Lipid #1)'!C132</f>
        <v>81</v>
      </c>
      <c r="H9" s="18">
        <f>+'plasma (Lipid #1)'!C133</f>
        <v>97</v>
      </c>
      <c r="I9" s="18">
        <f>+'plasma (Lipid #1)'!C134</f>
        <v>101</v>
      </c>
      <c r="J9" s="18">
        <f>+'plasma (Lipid #1)'!C135</f>
        <v>109</v>
      </c>
      <c r="K9" s="18">
        <f>+'plasma (Lipid #1)'!C136</f>
        <v>106</v>
      </c>
      <c r="L9" s="18">
        <f>+'plasma (Lipid #1)'!C137</f>
        <v>103</v>
      </c>
      <c r="M9" s="18">
        <f>+'plasma (Lipid #1)'!C138</f>
        <v>102</v>
      </c>
      <c r="N9" s="18">
        <f>+'plasma (Lipid #1)'!C139</f>
        <v>109</v>
      </c>
      <c r="O9" s="18">
        <f>+'plasma (Lipid #1)'!C140</f>
        <v>113</v>
      </c>
      <c r="P9" s="18">
        <f>+'plasma (Lipid #1)'!C141</f>
        <v>103</v>
      </c>
      <c r="Q9" s="21">
        <f t="shared" si="0"/>
        <v>75.5</v>
      </c>
      <c r="R9" s="18">
        <f>+'plasma (Lipid #1)'!E128</f>
        <v>0</v>
      </c>
      <c r="S9" s="18">
        <f>+'plasma (Lipid #1)'!E129</f>
        <v>0</v>
      </c>
      <c r="T9" s="18">
        <f>+'plasma (Lipid #1)'!E130</f>
        <v>25</v>
      </c>
      <c r="U9" s="18">
        <f>+'plasma (Lipid #1)'!E131</f>
        <v>25</v>
      </c>
      <c r="V9" s="18">
        <f>+'plasma (Lipid #1)'!E132</f>
        <v>30</v>
      </c>
      <c r="W9" s="18">
        <f>+'plasma (Lipid #1)'!E133</f>
        <v>32</v>
      </c>
      <c r="X9" s="18">
        <f>+'plasma (Lipid #1)'!E134</f>
        <v>33</v>
      </c>
      <c r="Y9" s="18">
        <f>+'plasma (Lipid #1)'!E135</f>
        <v>35</v>
      </c>
      <c r="Z9" s="18">
        <f>+'plasma (Lipid #1)'!E136</f>
        <v>35</v>
      </c>
      <c r="AA9" s="18">
        <f>+'plasma (Lipid #1)'!E137</f>
        <v>36</v>
      </c>
      <c r="AB9" s="18">
        <f>+'plasma (Lipid #1)'!E138</f>
        <v>38</v>
      </c>
      <c r="AC9" s="18">
        <f>+'plasma (Lipid #1)'!E139</f>
        <v>40</v>
      </c>
      <c r="AD9" s="18">
        <f>+'plasma (Lipid #1)'!E140</f>
        <v>40</v>
      </c>
      <c r="AE9" s="18">
        <f>+'plasma (Lipid #1)'!E141</f>
        <v>39</v>
      </c>
      <c r="AF9" s="21">
        <f t="shared" ref="AF9" si="12">AVERAGE(AA9:AE9)</f>
        <v>38.6</v>
      </c>
      <c r="AG9" s="9"/>
      <c r="AH9" s="19">
        <f>+'plasma (Lipid #1)'!M128</f>
        <v>0.1676</v>
      </c>
      <c r="AI9" s="19">
        <f>+'plasma (Lipid #1)'!M139</f>
        <v>1.9068000000000001</v>
      </c>
      <c r="AJ9" s="19">
        <f>+'plasma (Lipid #1)'!M141</f>
        <v>1.8875</v>
      </c>
      <c r="AK9" s="22">
        <f t="shared" si="1"/>
        <v>1.8971499999999999</v>
      </c>
      <c r="AL9" s="9"/>
      <c r="AM9" s="18">
        <f>+'plasma (Lipid #1)'!X130</f>
        <v>17.978026296894406</v>
      </c>
      <c r="AN9" s="18">
        <f>+'plasma (Lipid #1)'!X131</f>
        <v>21.599806279764309</v>
      </c>
      <c r="AO9" s="18">
        <f>+'plasma (Lipid #1)'!X132</f>
        <v>47.101273366203017</v>
      </c>
      <c r="AP9" s="18">
        <f>+'plasma (Lipid #1)'!X133</f>
        <v>49.112723792451263</v>
      </c>
      <c r="AQ9" s="18">
        <f>+'plasma (Lipid #1)'!X134</f>
        <v>47.959306550399674</v>
      </c>
      <c r="AR9" s="18">
        <f>+'plasma (Lipid #1)'!X135</f>
        <v>48.79603633360859</v>
      </c>
      <c r="AS9" s="21">
        <f t="shared" ref="AS9" si="13">AVERAGE(AM9:AN9)</f>
        <v>19.788916288329357</v>
      </c>
      <c r="AT9" s="21">
        <f t="shared" ref="AT9" si="14">AVERAGE(AO9:AR9)</f>
        <v>48.242335010665634</v>
      </c>
      <c r="AU9" s="22">
        <f t="shared" si="2"/>
        <v>2.4378462320908834</v>
      </c>
      <c r="AV9" s="21">
        <f t="shared" si="3"/>
        <v>17.978026296894406</v>
      </c>
      <c r="AW9" s="21">
        <f t="shared" si="4"/>
        <v>21.599806279764309</v>
      </c>
      <c r="AX9" s="21">
        <f t="shared" si="5"/>
        <v>11.101273366203017</v>
      </c>
      <c r="AY9" s="21">
        <f t="shared" si="6"/>
        <v>11.112723792451263</v>
      </c>
      <c r="AZ9" s="21">
        <f t="shared" si="7"/>
        <v>7.9593065503996741</v>
      </c>
      <c r="BA9" s="21">
        <f t="shared" si="8"/>
        <v>9.7960363336085905</v>
      </c>
      <c r="BB9" s="21">
        <f t="shared" si="9"/>
        <v>19.788916288329357</v>
      </c>
      <c r="BC9" s="21">
        <f t="shared" si="10"/>
        <v>9.9923350106656361</v>
      </c>
      <c r="BD9" s="21">
        <f t="shared" si="11"/>
        <v>49.505395520023086</v>
      </c>
      <c r="BE9" s="21"/>
      <c r="BF9" s="1172">
        <f>+'tissues (Lipid#1)'!O53</f>
        <v>47.463362940721886</v>
      </c>
      <c r="BG9" s="1172">
        <f>+'tissues (Lipid#1)'!O54</f>
        <v>11.995042837402746</v>
      </c>
      <c r="BH9" s="1172">
        <f>+'tissues (Lipid#1)'!O55</f>
        <v>13.58133238190808</v>
      </c>
      <c r="BI9" s="1172">
        <f>+'tissues (Lipid#1)'!O56</f>
        <v>8.047636492971483</v>
      </c>
      <c r="BJ9" s="1172">
        <f>+'tissues (Lipid#1)'!O57</f>
        <v>23.980330963904922</v>
      </c>
      <c r="BK9" s="1172">
        <f>+'tissues (Lipid#1)'!O58</f>
        <v>397.42745471332398</v>
      </c>
      <c r="BL9" s="1172">
        <f>+'tissues (Lipid#1)'!O59</f>
        <v>268.46590183522841</v>
      </c>
      <c r="BM9" s="1172">
        <f>+'tissues (Lipid#1)'!O60</f>
        <v>53.117596217510986</v>
      </c>
      <c r="BN9" s="9"/>
      <c r="BO9" s="1133">
        <f>'plasma (Lipid #1)'!A139</f>
        <v>40</v>
      </c>
      <c r="BP9" s="18">
        <f>'plasma (Lipid #1)'!A141</f>
        <v>45</v>
      </c>
      <c r="BQ9" s="9"/>
      <c r="BR9" s="18">
        <f>'plasma (Lipid #1)'!A130*100/'plasma (Lipid #1)'!A143</f>
        <v>86.062717770034851</v>
      </c>
      <c r="BS9" s="1201" t="s">
        <v>386</v>
      </c>
    </row>
    <row r="10" spans="1:74" s="53" customFormat="1" ht="12" customHeight="1">
      <c r="A10" s="53" t="s">
        <v>109</v>
      </c>
      <c r="B10" s="8">
        <f t="shared" ref="B10:AF10" si="15">AVERAGE(B4:B9)</f>
        <v>23.083333333333332</v>
      </c>
      <c r="C10" s="864">
        <f t="shared" si="15"/>
        <v>81.666666666666671</v>
      </c>
      <c r="D10" s="864">
        <f t="shared" si="15"/>
        <v>96.166666666666671</v>
      </c>
      <c r="E10" s="864">
        <f t="shared" si="15"/>
        <v>124.33333333333333</v>
      </c>
      <c r="F10" s="864">
        <f t="shared" si="15"/>
        <v>106.83333333333333</v>
      </c>
      <c r="G10" s="864">
        <f t="shared" si="15"/>
        <v>105</v>
      </c>
      <c r="H10" s="864">
        <f t="shared" si="15"/>
        <v>111</v>
      </c>
      <c r="I10" s="864">
        <f t="shared" si="15"/>
        <v>114.33333333333333</v>
      </c>
      <c r="J10" s="864">
        <f t="shared" si="15"/>
        <v>114.66666666666667</v>
      </c>
      <c r="K10" s="864">
        <f t="shared" si="15"/>
        <v>115</v>
      </c>
      <c r="L10" s="864">
        <f t="shared" si="15"/>
        <v>112.5</v>
      </c>
      <c r="M10" s="864">
        <f t="shared" si="15"/>
        <v>116.83333333333333</v>
      </c>
      <c r="N10" s="864">
        <f t="shared" si="15"/>
        <v>117.33333333333333</v>
      </c>
      <c r="O10" s="864">
        <f t="shared" si="15"/>
        <v>119.83333333333333</v>
      </c>
      <c r="P10" s="864">
        <f t="shared" si="15"/>
        <v>112.83333333333333</v>
      </c>
      <c r="Q10" s="864">
        <f t="shared" si="15"/>
        <v>88.916666666666671</v>
      </c>
      <c r="R10" s="864">
        <f t="shared" si="15"/>
        <v>0</v>
      </c>
      <c r="S10" s="864">
        <f t="shared" si="15"/>
        <v>0</v>
      </c>
      <c r="T10" s="864">
        <f t="shared" si="15"/>
        <v>25</v>
      </c>
      <c r="U10" s="864">
        <f t="shared" si="15"/>
        <v>26.333333333333332</v>
      </c>
      <c r="V10" s="864">
        <f t="shared" si="15"/>
        <v>29.166666666666668</v>
      </c>
      <c r="W10" s="864">
        <f t="shared" si="15"/>
        <v>31.166666666666668</v>
      </c>
      <c r="X10" s="864">
        <f t="shared" si="15"/>
        <v>32.166666666666664</v>
      </c>
      <c r="Y10" s="864">
        <f t="shared" si="15"/>
        <v>32.5</v>
      </c>
      <c r="Z10" s="864">
        <f t="shared" si="15"/>
        <v>32.5</v>
      </c>
      <c r="AA10" s="864">
        <f t="shared" si="15"/>
        <v>32.833333333333336</v>
      </c>
      <c r="AB10" s="864">
        <f t="shared" si="15"/>
        <v>33.333333333333336</v>
      </c>
      <c r="AC10" s="864">
        <f t="shared" si="15"/>
        <v>33</v>
      </c>
      <c r="AD10" s="864">
        <f t="shared" si="15"/>
        <v>31.333333333333332</v>
      </c>
      <c r="AE10" s="864">
        <f t="shared" si="15"/>
        <v>30.833333333333332</v>
      </c>
      <c r="AF10" s="864">
        <f t="shared" si="15"/>
        <v>32.266666666666666</v>
      </c>
      <c r="AG10" s="8"/>
      <c r="AH10" s="8">
        <f>AVERAGE(AH4:AH9)</f>
        <v>1.5957666666666668</v>
      </c>
      <c r="AI10" s="8">
        <f>AVERAGE(AI4:AI9)</f>
        <v>1.903966666666667</v>
      </c>
      <c r="AJ10" s="8">
        <f>AVERAGE(AJ4:AJ9)</f>
        <v>2.0963833333333333</v>
      </c>
      <c r="AK10" s="8">
        <f>AVERAGE(AK4:AK9)</f>
        <v>2.000175</v>
      </c>
      <c r="AL10" s="8"/>
      <c r="AM10" s="864">
        <f t="shared" ref="AM10:BD10" si="16">AVERAGE(AM4:AM9)</f>
        <v>18.262744603862657</v>
      </c>
      <c r="AN10" s="864">
        <f t="shared" si="16"/>
        <v>18.587046356094984</v>
      </c>
      <c r="AO10" s="864">
        <f t="shared" si="16"/>
        <v>43.752077188887547</v>
      </c>
      <c r="AP10" s="864">
        <f t="shared" si="16"/>
        <v>42.479288588922486</v>
      </c>
      <c r="AQ10" s="864">
        <f t="shared" si="16"/>
        <v>42.632171438461398</v>
      </c>
      <c r="AR10" s="864">
        <f t="shared" si="16"/>
        <v>39.808225109160688</v>
      </c>
      <c r="AS10" s="864">
        <f t="shared" si="16"/>
        <v>18.424895479978822</v>
      </c>
      <c r="AT10" s="864">
        <f t="shared" si="16"/>
        <v>42.167940581358032</v>
      </c>
      <c r="AU10" s="8">
        <f t="shared" si="16"/>
        <v>2.354758519413203</v>
      </c>
      <c r="AV10" s="864">
        <f t="shared" si="16"/>
        <v>18.262744603862657</v>
      </c>
      <c r="AW10" s="864">
        <f t="shared" si="16"/>
        <v>18.587046356094984</v>
      </c>
      <c r="AX10" s="864">
        <f t="shared" si="16"/>
        <v>10.918743855554217</v>
      </c>
      <c r="AY10" s="864">
        <f t="shared" si="16"/>
        <v>9.1459552555891559</v>
      </c>
      <c r="AZ10" s="864">
        <f t="shared" si="16"/>
        <v>9.6321714384614001</v>
      </c>
      <c r="BA10" s="864">
        <f t="shared" si="16"/>
        <v>8.9748917758273556</v>
      </c>
      <c r="BB10" s="864">
        <f t="shared" si="16"/>
        <v>18.424895479978822</v>
      </c>
      <c r="BC10" s="864">
        <f t="shared" si="16"/>
        <v>9.6679405813580335</v>
      </c>
      <c r="BD10" s="864">
        <f t="shared" si="16"/>
        <v>47.159553103945655</v>
      </c>
      <c r="BE10" s="864"/>
      <c r="BF10" s="15">
        <f t="shared" ref="BF10:BM10" si="17">AVERAGE(BF4:BF9)</f>
        <v>51.71832313494513</v>
      </c>
      <c r="BG10" s="15">
        <f t="shared" si="17"/>
        <v>10.268262470538678</v>
      </c>
      <c r="BH10" s="15">
        <f t="shared" si="17"/>
        <v>12.200789628529002</v>
      </c>
      <c r="BI10" s="15">
        <f t="shared" si="17"/>
        <v>7.9600637363483635</v>
      </c>
      <c r="BJ10" s="15">
        <f t="shared" si="17"/>
        <v>15.257705944220406</v>
      </c>
      <c r="BK10" s="15">
        <f t="shared" si="17"/>
        <v>231.98666726841029</v>
      </c>
      <c r="BL10" s="15">
        <f t="shared" si="17"/>
        <v>234.31206484881776</v>
      </c>
      <c r="BM10" s="15">
        <f t="shared" si="17"/>
        <v>42.590220346606429</v>
      </c>
      <c r="BN10" s="28"/>
      <c r="BO10" s="8">
        <f>AVERAGE(BO4:BO9)</f>
        <v>38.166666666666664</v>
      </c>
      <c r="BP10" s="8">
        <f>AVERAGE(BP4:BP9)</f>
        <v>39.833333333333336</v>
      </c>
      <c r="BQ10" s="28"/>
      <c r="BR10" s="8">
        <f>AVERAGE(BR4:BR9)</f>
        <v>86.799345364734577</v>
      </c>
      <c r="BS10" s="28"/>
    </row>
    <row r="11" spans="1:74" s="3" customFormat="1" ht="12" customHeight="1">
      <c r="A11" s="13" t="s">
        <v>111</v>
      </c>
      <c r="B11" s="7">
        <f t="shared" ref="B11:AF11" si="18">STDEV(B4:B9)</f>
        <v>1.9062178959045226</v>
      </c>
      <c r="C11" s="5">
        <f t="shared" si="18"/>
        <v>13.291601358251276</v>
      </c>
      <c r="D11" s="5">
        <f t="shared" si="18"/>
        <v>12.781497043252294</v>
      </c>
      <c r="E11" s="5">
        <f t="shared" si="18"/>
        <v>22.553639765383007</v>
      </c>
      <c r="F11" s="5">
        <f t="shared" si="18"/>
        <v>23.970120288948607</v>
      </c>
      <c r="G11" s="5">
        <f t="shared" si="18"/>
        <v>14.436065946094871</v>
      </c>
      <c r="H11" s="5">
        <f t="shared" si="18"/>
        <v>8.9218832092781852</v>
      </c>
      <c r="I11" s="5">
        <f t="shared" si="18"/>
        <v>17.060676031935714</v>
      </c>
      <c r="J11" s="5">
        <f t="shared" si="18"/>
        <v>8.7101473389757693</v>
      </c>
      <c r="K11" s="5">
        <f t="shared" si="18"/>
        <v>11.313708498984761</v>
      </c>
      <c r="L11" s="5">
        <f t="shared" si="18"/>
        <v>9.710818709048171</v>
      </c>
      <c r="M11" s="5">
        <f t="shared" si="18"/>
        <v>11.531117320826576</v>
      </c>
      <c r="N11" s="5">
        <f t="shared" si="18"/>
        <v>11.843422928641308</v>
      </c>
      <c r="O11" s="5">
        <f t="shared" si="18"/>
        <v>9.0866202004192225</v>
      </c>
      <c r="P11" s="5">
        <f t="shared" si="18"/>
        <v>6.4316923641190016</v>
      </c>
      <c r="Q11" s="5">
        <f t="shared" si="18"/>
        <v>9.4202795429152033</v>
      </c>
      <c r="R11" s="5">
        <f t="shared" si="18"/>
        <v>0</v>
      </c>
      <c r="S11" s="5">
        <f t="shared" si="18"/>
        <v>0</v>
      </c>
      <c r="T11" s="5">
        <f t="shared" si="18"/>
        <v>0</v>
      </c>
      <c r="U11" s="5">
        <f t="shared" si="18"/>
        <v>2.1602468994692869</v>
      </c>
      <c r="V11" s="5">
        <f t="shared" si="18"/>
        <v>3.4302575219167739</v>
      </c>
      <c r="W11" s="5">
        <f t="shared" si="18"/>
        <v>3.3115957885386114</v>
      </c>
      <c r="X11" s="5">
        <f t="shared" si="18"/>
        <v>2.9944392908634274</v>
      </c>
      <c r="Y11" s="5">
        <f t="shared" si="18"/>
        <v>2.8809720581775866</v>
      </c>
      <c r="Z11" s="5">
        <f t="shared" si="18"/>
        <v>2.8809720581775866</v>
      </c>
      <c r="AA11" s="5">
        <f t="shared" si="18"/>
        <v>3.1251666622224592</v>
      </c>
      <c r="AB11" s="5">
        <f t="shared" si="18"/>
        <v>3.7771241264574038</v>
      </c>
      <c r="AC11" s="5">
        <f t="shared" si="18"/>
        <v>5.215361924162119</v>
      </c>
      <c r="AD11" s="5">
        <f t="shared" si="18"/>
        <v>8.7101473389757658</v>
      </c>
      <c r="AE11" s="5">
        <f t="shared" si="18"/>
        <v>8.3286653592677506</v>
      </c>
      <c r="AF11" s="5">
        <f t="shared" si="18"/>
        <v>5.5174873508388425</v>
      </c>
      <c r="AG11" s="7"/>
      <c r="AH11" s="7">
        <f>STDEV(AH4:AH9)</f>
        <v>3.3007741786839442</v>
      </c>
      <c r="AI11" s="7">
        <f>STDEV(AI4:AI9)</f>
        <v>0.89993855049479143</v>
      </c>
      <c r="AJ11" s="7">
        <f>STDEV(AJ4:AJ9)</f>
        <v>0.70668130417230335</v>
      </c>
      <c r="AK11" s="7">
        <f>STDEV(AK4:AK9)</f>
        <v>0.79355007576711878</v>
      </c>
      <c r="AL11" s="7"/>
      <c r="AM11" s="5">
        <f t="shared" ref="AM11:BD11" si="19">STDEV(AM4:AM9)</f>
        <v>3.0210824249479904</v>
      </c>
      <c r="AN11" s="5">
        <f t="shared" si="19"/>
        <v>3.1425649956238826</v>
      </c>
      <c r="AO11" s="5">
        <f t="shared" si="19"/>
        <v>2.829408924595096</v>
      </c>
      <c r="AP11" s="5">
        <f t="shared" si="19"/>
        <v>3.9523933475993802</v>
      </c>
      <c r="AQ11" s="5">
        <f t="shared" si="19"/>
        <v>5.5077041174073642</v>
      </c>
      <c r="AR11" s="5">
        <f t="shared" si="19"/>
        <v>10.382429916401733</v>
      </c>
      <c r="AS11" s="5">
        <f t="shared" si="19"/>
        <v>2.9188398826502135</v>
      </c>
      <c r="AT11" s="5">
        <f t="shared" si="19"/>
        <v>5.4333915930981016</v>
      </c>
      <c r="AU11" s="7">
        <f t="shared" si="19"/>
        <v>0.54261228404617368</v>
      </c>
      <c r="AV11" s="5">
        <f t="shared" si="19"/>
        <v>3.0210824249479904</v>
      </c>
      <c r="AW11" s="5">
        <f t="shared" si="19"/>
        <v>3.1425649956238826</v>
      </c>
      <c r="AX11" s="5">
        <f t="shared" si="19"/>
        <v>2.0086203975612822</v>
      </c>
      <c r="AY11" s="5">
        <f t="shared" si="19"/>
        <v>2.9655064323657085</v>
      </c>
      <c r="AZ11" s="5">
        <f t="shared" si="19"/>
        <v>3.7955366303970779</v>
      </c>
      <c r="BA11" s="5">
        <f t="shared" si="19"/>
        <v>3.830345797241264</v>
      </c>
      <c r="BB11" s="5">
        <f t="shared" si="19"/>
        <v>2.9188398826502135</v>
      </c>
      <c r="BC11" s="5">
        <f t="shared" si="19"/>
        <v>3.0189458739531072</v>
      </c>
      <c r="BD11" s="5">
        <f t="shared" si="19"/>
        <v>14.952636180380921</v>
      </c>
      <c r="BE11" s="5"/>
      <c r="BF11" s="12">
        <f t="shared" ref="BF11:BM11" si="20">STDEV(BF4:BF9)</f>
        <v>19.432731260383093</v>
      </c>
      <c r="BG11" s="12">
        <f t="shared" si="20"/>
        <v>2.4867840027035366</v>
      </c>
      <c r="BH11" s="12">
        <f t="shared" si="20"/>
        <v>3.8206144026767443</v>
      </c>
      <c r="BI11" s="12">
        <f t="shared" si="20"/>
        <v>3.6223952587365154</v>
      </c>
      <c r="BJ11" s="12">
        <f t="shared" si="20"/>
        <v>9.1518699435784363</v>
      </c>
      <c r="BK11" s="12">
        <f t="shared" si="20"/>
        <v>148.64442243949341</v>
      </c>
      <c r="BL11" s="12">
        <f t="shared" si="20"/>
        <v>89.348741566913887</v>
      </c>
      <c r="BM11" s="12">
        <f t="shared" si="20"/>
        <v>10.159050490958814</v>
      </c>
      <c r="BN11" s="9"/>
      <c r="BO11" s="7">
        <f>STDEV(BO4:BO9)</f>
        <v>5.7067211835402292</v>
      </c>
      <c r="BP11" s="7">
        <f>STDEV(BP4:BP9)</f>
        <v>6.5243135015621982</v>
      </c>
      <c r="BQ11" s="9"/>
      <c r="BR11" s="7">
        <f>STDEV(BR4:BR9)</f>
        <v>3.4189707518618828</v>
      </c>
      <c r="BS11" s="9"/>
    </row>
    <row r="12" spans="1:74" s="3" customFormat="1" ht="12" customHeight="1">
      <c r="A12" s="13" t="s">
        <v>38</v>
      </c>
      <c r="B12" s="1138">
        <f t="shared" ref="B12:AF12" si="21">B11/SQRT(COUNT(B4:B9))</f>
        <v>0.77821019725464347</v>
      </c>
      <c r="C12" s="5">
        <f t="shared" si="21"/>
        <v>5.4262735320332434</v>
      </c>
      <c r="D12" s="5">
        <f t="shared" si="21"/>
        <v>5.2180243174766696</v>
      </c>
      <c r="E12" s="5">
        <f t="shared" si="21"/>
        <v>9.2074848779554141</v>
      </c>
      <c r="F12" s="5">
        <f t="shared" si="21"/>
        <v>9.7857606301764282</v>
      </c>
      <c r="G12" s="5">
        <f t="shared" si="21"/>
        <v>5.8934992435168212</v>
      </c>
      <c r="H12" s="5">
        <f t="shared" si="21"/>
        <v>3.6423435679060634</v>
      </c>
      <c r="I12" s="5">
        <f t="shared" si="21"/>
        <v>6.9649918241955575</v>
      </c>
      <c r="J12" s="5">
        <f t="shared" si="21"/>
        <v>3.5559027608252238</v>
      </c>
      <c r="K12" s="5">
        <f t="shared" si="21"/>
        <v>4.6188021535170067</v>
      </c>
      <c r="L12" s="5">
        <f t="shared" si="21"/>
        <v>3.9644251369734134</v>
      </c>
      <c r="M12" s="5">
        <f t="shared" si="21"/>
        <v>4.7075589333656902</v>
      </c>
      <c r="N12" s="5">
        <f t="shared" si="21"/>
        <v>4.8350571638583322</v>
      </c>
      <c r="O12" s="5">
        <f t="shared" si="21"/>
        <v>3.7095971629155522</v>
      </c>
      <c r="P12" s="5">
        <f t="shared" si="21"/>
        <v>2.6257274124410643</v>
      </c>
      <c r="Q12" s="5">
        <f t="shared" si="21"/>
        <v>3.8458130190868332</v>
      </c>
      <c r="R12" s="5">
        <f t="shared" si="21"/>
        <v>0</v>
      </c>
      <c r="S12" s="5">
        <f t="shared" si="21"/>
        <v>0</v>
      </c>
      <c r="T12" s="5">
        <f t="shared" si="21"/>
        <v>0</v>
      </c>
      <c r="U12" s="5">
        <f t="shared" si="21"/>
        <v>0.88191710368819698</v>
      </c>
      <c r="V12" s="5">
        <f t="shared" si="21"/>
        <v>1.4003967691733301</v>
      </c>
      <c r="W12" s="5">
        <f t="shared" si="21"/>
        <v>1.3519533193782167</v>
      </c>
      <c r="X12" s="5">
        <f t="shared" si="21"/>
        <v>1.2224747213928167</v>
      </c>
      <c r="Y12" s="5">
        <f t="shared" si="21"/>
        <v>1.1761519176251567</v>
      </c>
      <c r="Z12" s="5">
        <f t="shared" si="21"/>
        <v>1.1761519176251567</v>
      </c>
      <c r="AA12" s="5">
        <f t="shared" si="21"/>
        <v>1.2758439472669758</v>
      </c>
      <c r="AB12" s="5">
        <f t="shared" si="21"/>
        <v>1.5420044674960471</v>
      </c>
      <c r="AC12" s="5">
        <f t="shared" si="21"/>
        <v>2.1291625896895083</v>
      </c>
      <c r="AD12" s="5">
        <f t="shared" si="21"/>
        <v>3.5559027608252221</v>
      </c>
      <c r="AE12" s="5">
        <f t="shared" si="21"/>
        <v>3.400163394766655</v>
      </c>
      <c r="AF12" s="5">
        <f t="shared" si="21"/>
        <v>2.252504778635946</v>
      </c>
      <c r="AG12" s="7"/>
      <c r="AH12" s="7">
        <f>AH11/SQRT(COUNT(AH4:AH9))</f>
        <v>1.3475354156549819</v>
      </c>
      <c r="AI12" s="7">
        <f>AI11/SQRT(COUNT(AI4:AI9))</f>
        <v>0.36739837476202553</v>
      </c>
      <c r="AJ12" s="7">
        <f>AJ11/SQRT(COUNT(AJ4:AJ9))</f>
        <v>0.28850143433111608</v>
      </c>
      <c r="AK12" s="7">
        <f>AK11/SQRT(COUNT(AK4:AK9))</f>
        <v>0.32396546182939523</v>
      </c>
      <c r="AL12" s="7"/>
      <c r="AM12" s="5">
        <f t="shared" ref="AM12:BD12" si="22">AM11/SQRT(COUNT(AM4:AM9))</f>
        <v>1.2333517353354388</v>
      </c>
      <c r="AN12" s="5">
        <f t="shared" si="22"/>
        <v>1.2829467871350273</v>
      </c>
      <c r="AO12" s="5">
        <f t="shared" si="22"/>
        <v>1.155101356489145</v>
      </c>
      <c r="AP12" s="5">
        <f t="shared" si="22"/>
        <v>1.6135578273981919</v>
      </c>
      <c r="AQ12" s="5">
        <f t="shared" si="22"/>
        <v>2.248510790312336</v>
      </c>
      <c r="AR12" s="5">
        <f t="shared" si="22"/>
        <v>4.2386092642318758</v>
      </c>
      <c r="AS12" s="5">
        <f t="shared" si="22"/>
        <v>1.1916113922296923</v>
      </c>
      <c r="AT12" s="5">
        <f t="shared" si="22"/>
        <v>2.2181728293030254</v>
      </c>
      <c r="AU12" s="7">
        <f t="shared" si="22"/>
        <v>0.22152053734654248</v>
      </c>
      <c r="AV12" s="5">
        <f t="shared" si="22"/>
        <v>1.2333517353354388</v>
      </c>
      <c r="AW12" s="5">
        <f t="shared" si="22"/>
        <v>1.2829467871350273</v>
      </c>
      <c r="AX12" s="5">
        <f t="shared" si="22"/>
        <v>0.82001584349523837</v>
      </c>
      <c r="AY12" s="5">
        <f t="shared" si="22"/>
        <v>1.21066293137289</v>
      </c>
      <c r="AZ12" s="5">
        <f t="shared" si="22"/>
        <v>1.5495213407525783</v>
      </c>
      <c r="BA12" s="5">
        <f t="shared" si="22"/>
        <v>1.5637321236091886</v>
      </c>
      <c r="BB12" s="5">
        <f t="shared" si="22"/>
        <v>1.1916113922296923</v>
      </c>
      <c r="BC12" s="5">
        <f t="shared" si="22"/>
        <v>1.232479492044289</v>
      </c>
      <c r="BD12" s="5">
        <f t="shared" si="22"/>
        <v>6.1043881585686179</v>
      </c>
      <c r="BE12" s="5"/>
      <c r="BF12" s="12">
        <f t="shared" ref="BF12:BM12" si="23">BF11/SQRT(COUNT(BF4:BF9))</f>
        <v>7.9333793160950687</v>
      </c>
      <c r="BG12" s="12">
        <f t="shared" si="23"/>
        <v>1.0152253178566015</v>
      </c>
      <c r="BH12" s="12">
        <f t="shared" si="23"/>
        <v>1.5597592984143942</v>
      </c>
      <c r="BI12" s="12">
        <f t="shared" si="23"/>
        <v>1.4788366717635852</v>
      </c>
      <c r="BJ12" s="12">
        <f t="shared" si="23"/>
        <v>3.7362352590135073</v>
      </c>
      <c r="BK12" s="12">
        <f t="shared" si="23"/>
        <v>60.683831347911472</v>
      </c>
      <c r="BL12" s="12">
        <f t="shared" si="23"/>
        <v>36.476470999790095</v>
      </c>
      <c r="BM12" s="12">
        <f t="shared" si="23"/>
        <v>4.1474149956700046</v>
      </c>
      <c r="BN12" s="9"/>
      <c r="BO12" s="7">
        <f>BO11/SQRT(COUNT(BO4:BO9))</f>
        <v>2.329759167334212</v>
      </c>
      <c r="BP12" s="7">
        <f>BP11/SQRT(COUNT(BP4:BP9))</f>
        <v>2.6635398334630676</v>
      </c>
      <c r="BQ12" s="9"/>
      <c r="BR12" s="7">
        <f>BR11/SQRT(COUNT(BR4:BR9))</f>
        <v>1.3957889645935622</v>
      </c>
      <c r="BS12" s="9"/>
    </row>
    <row r="13" spans="1:74" s="3" customFormat="1" ht="12" customHeight="1">
      <c r="AU13" s="12"/>
      <c r="BF13" s="12"/>
      <c r="BG13" s="12"/>
      <c r="BH13" s="12"/>
      <c r="BI13" s="12"/>
      <c r="BJ13" s="12"/>
      <c r="BK13" s="12"/>
      <c r="BL13" s="12"/>
      <c r="BM13" s="12"/>
      <c r="BN13" s="9"/>
      <c r="BO13" s="12"/>
      <c r="BP13" s="1040"/>
      <c r="BQ13" s="9"/>
      <c r="BR13" s="1040"/>
      <c r="BS13" s="9"/>
    </row>
    <row r="14" spans="1:74" s="52" customFormat="1" ht="12" customHeight="1">
      <c r="A14" s="944" t="str">
        <f>'plasma (Lipid#2)'!A31</f>
        <v>Lipid#2</v>
      </c>
      <c r="B14" s="53" t="s">
        <v>101</v>
      </c>
      <c r="C14" s="1205" t="s">
        <v>102</v>
      </c>
      <c r="D14" s="1205"/>
      <c r="E14" s="1205"/>
      <c r="F14" s="1205"/>
      <c r="G14" s="1205"/>
      <c r="H14" s="1205"/>
      <c r="I14" s="1205"/>
      <c r="J14" s="1205"/>
      <c r="K14" s="1205"/>
      <c r="L14" s="1205"/>
      <c r="M14" s="1205"/>
      <c r="N14" s="1205"/>
      <c r="O14" s="1205"/>
      <c r="P14" s="1205"/>
      <c r="Q14" s="1206"/>
      <c r="R14" s="1207" t="s">
        <v>103</v>
      </c>
      <c r="S14" s="1207"/>
      <c r="T14" s="1207"/>
      <c r="U14" s="1207"/>
      <c r="V14" s="1207"/>
      <c r="W14" s="1207"/>
      <c r="X14" s="1207"/>
      <c r="Y14" s="1207"/>
      <c r="Z14" s="1207"/>
      <c r="AA14" s="1207"/>
      <c r="AB14" s="1207"/>
      <c r="AC14" s="1207"/>
      <c r="AD14" s="1207"/>
      <c r="AE14" s="1207"/>
      <c r="AF14" s="1207"/>
      <c r="AH14" s="1208" t="s">
        <v>104</v>
      </c>
      <c r="AI14" s="1209"/>
      <c r="AJ14" s="1209"/>
      <c r="AK14" s="1209"/>
      <c r="AL14" s="9"/>
      <c r="AM14" s="1202" t="s">
        <v>154</v>
      </c>
      <c r="AN14" s="1202"/>
      <c r="AO14" s="1202"/>
      <c r="AP14" s="1202"/>
      <c r="AQ14" s="1202"/>
      <c r="AR14" s="1202"/>
      <c r="AS14" s="1203"/>
      <c r="AT14" s="1203"/>
      <c r="AU14" s="12"/>
      <c r="AV14" s="1202" t="s">
        <v>105</v>
      </c>
      <c r="AW14" s="1202"/>
      <c r="AX14" s="1202"/>
      <c r="AY14" s="1202"/>
      <c r="AZ14" s="1202"/>
      <c r="BA14" s="1202"/>
      <c r="BB14" s="1202"/>
      <c r="BC14" s="1202"/>
      <c r="BD14" s="1203"/>
      <c r="BF14" s="1204" t="s">
        <v>106</v>
      </c>
      <c r="BG14" s="1204"/>
      <c r="BH14" s="1204"/>
      <c r="BI14" s="1204"/>
      <c r="BJ14" s="1204"/>
      <c r="BK14" s="1204"/>
      <c r="BL14" s="1204"/>
      <c r="BM14" s="1204"/>
      <c r="BN14" s="9"/>
      <c r="BO14" s="1213" t="s">
        <v>312</v>
      </c>
      <c r="BP14" s="1213"/>
      <c r="BQ14" s="9"/>
      <c r="BR14" s="1042" t="s">
        <v>319</v>
      </c>
      <c r="BS14" s="9"/>
    </row>
    <row r="15" spans="1:74" s="13" customFormat="1" ht="12" customHeight="1">
      <c r="A15" s="13" t="s">
        <v>107</v>
      </c>
      <c r="B15" s="13" t="s">
        <v>108</v>
      </c>
      <c r="C15" s="13">
        <v>-10</v>
      </c>
      <c r="D15" s="13">
        <v>0</v>
      </c>
      <c r="E15" s="13">
        <v>10</v>
      </c>
      <c r="F15" s="13">
        <v>20</v>
      </c>
      <c r="G15" s="13">
        <v>30</v>
      </c>
      <c r="H15" s="13">
        <v>40</v>
      </c>
      <c r="I15" s="13">
        <v>50</v>
      </c>
      <c r="J15" s="13">
        <v>60</v>
      </c>
      <c r="K15" s="13">
        <v>70</v>
      </c>
      <c r="L15" s="13">
        <v>80</v>
      </c>
      <c r="M15" s="13">
        <v>90</v>
      </c>
      <c r="N15" s="13">
        <v>100</v>
      </c>
      <c r="O15" s="13">
        <v>110</v>
      </c>
      <c r="P15" s="13">
        <v>120</v>
      </c>
      <c r="Q15" s="13" t="s">
        <v>97</v>
      </c>
      <c r="R15" s="13">
        <v>-10</v>
      </c>
      <c r="S15" s="13">
        <v>0</v>
      </c>
      <c r="T15" s="13">
        <v>10</v>
      </c>
      <c r="U15" s="13">
        <v>20</v>
      </c>
      <c r="V15" s="13">
        <v>30</v>
      </c>
      <c r="W15" s="13">
        <v>40</v>
      </c>
      <c r="X15" s="13">
        <v>50</v>
      </c>
      <c r="Y15" s="13">
        <v>60</v>
      </c>
      <c r="Z15" s="13">
        <v>70</v>
      </c>
      <c r="AA15" s="13">
        <v>80</v>
      </c>
      <c r="AB15" s="13">
        <v>90</v>
      </c>
      <c r="AC15" s="13">
        <v>100</v>
      </c>
      <c r="AD15" s="13">
        <v>110</v>
      </c>
      <c r="AE15" s="13">
        <v>120</v>
      </c>
      <c r="AF15" s="14" t="s">
        <v>313</v>
      </c>
      <c r="AH15" s="13">
        <v>-10</v>
      </c>
      <c r="AI15" s="13">
        <v>100</v>
      </c>
      <c r="AJ15" s="13">
        <v>120</v>
      </c>
      <c r="AK15" s="1045" t="s">
        <v>110</v>
      </c>
      <c r="AM15" s="13">
        <v>-10</v>
      </c>
      <c r="AN15" s="13">
        <v>0</v>
      </c>
      <c r="AO15" s="13">
        <v>80</v>
      </c>
      <c r="AP15" s="13">
        <v>90</v>
      </c>
      <c r="AQ15" s="13">
        <v>100</v>
      </c>
      <c r="AR15" s="13">
        <v>120</v>
      </c>
      <c r="AS15" s="1039" t="s">
        <v>314</v>
      </c>
      <c r="AT15" s="13" t="s">
        <v>110</v>
      </c>
      <c r="AU15" s="15" t="s">
        <v>311</v>
      </c>
      <c r="AV15" s="13">
        <v>-10</v>
      </c>
      <c r="AW15" s="13">
        <v>0</v>
      </c>
      <c r="AX15" s="13">
        <v>80</v>
      </c>
      <c r="AY15" s="13">
        <v>90</v>
      </c>
      <c r="AZ15" s="13">
        <v>100</v>
      </c>
      <c r="BA15" s="13">
        <v>120</v>
      </c>
      <c r="BB15" s="1039" t="s">
        <v>314</v>
      </c>
      <c r="BC15" s="13" t="s">
        <v>110</v>
      </c>
      <c r="BD15" s="32" t="s">
        <v>129</v>
      </c>
      <c r="BE15" s="34"/>
      <c r="BF15" s="1171" t="s">
        <v>39</v>
      </c>
      <c r="BG15" s="1171" t="s">
        <v>136</v>
      </c>
      <c r="BH15" s="1171" t="s">
        <v>40</v>
      </c>
      <c r="BI15" s="1171" t="s">
        <v>133</v>
      </c>
      <c r="BJ15" s="1171" t="s">
        <v>134</v>
      </c>
      <c r="BK15" s="1171" t="s">
        <v>135</v>
      </c>
      <c r="BL15" s="1171" t="s">
        <v>41</v>
      </c>
      <c r="BM15" s="1171" t="s">
        <v>42</v>
      </c>
      <c r="BN15" s="28"/>
      <c r="BO15" s="864">
        <v>0</v>
      </c>
      <c r="BP15" s="1039">
        <v>90</v>
      </c>
      <c r="BQ15" s="28"/>
      <c r="BR15" s="1039" t="s">
        <v>318</v>
      </c>
      <c r="BS15" s="28"/>
    </row>
    <row r="16" spans="1:74" s="16" customFormat="1" ht="12" customHeight="1">
      <c r="A16" s="16" t="str">
        <f>+'plasma (Lipid#2)'!A29</f>
        <v>MP-514-20</v>
      </c>
      <c r="B16" s="17">
        <f>+'plasma (Lipid#2)'!A30</f>
        <v>20.6</v>
      </c>
      <c r="C16" s="18">
        <f>+'plasma (Lipid#2)'!C28</f>
        <v>94</v>
      </c>
      <c r="D16" s="18">
        <f>+'plasma (Lipid#2)'!C29</f>
        <v>88</v>
      </c>
      <c r="E16" s="18">
        <f>+'plasma (Lipid#2)'!C30</f>
        <v>98</v>
      </c>
      <c r="F16" s="18">
        <f>+'plasma (Lipid#2)'!C31</f>
        <v>77</v>
      </c>
      <c r="G16" s="18">
        <f>+'plasma (Lipid#2)'!C32</f>
        <v>99</v>
      </c>
      <c r="H16" s="18">
        <f>+'plasma (Lipid#2)'!C33</f>
        <v>92</v>
      </c>
      <c r="I16" s="18">
        <f>+'plasma (Lipid#2)'!C34</f>
        <v>106</v>
      </c>
      <c r="J16" s="18">
        <f>+'plasma (Lipid#2)'!C35</f>
        <v>98</v>
      </c>
      <c r="K16" s="18">
        <f>+'plasma (Lipid#2)'!C36</f>
        <v>110</v>
      </c>
      <c r="L16" s="18">
        <f>+'plasma (Lipid#2)'!C37</f>
        <v>112</v>
      </c>
      <c r="M16" s="18">
        <f>+'plasma (Lipid#2)'!C38</f>
        <v>130</v>
      </c>
      <c r="N16" s="18">
        <f>+'plasma (Lipid#2)'!C39</f>
        <v>158</v>
      </c>
      <c r="O16" s="18">
        <f>+'plasma (Lipid#2)'!C40</f>
        <v>187</v>
      </c>
      <c r="P16" s="18">
        <f>+'plasma (Lipid#2)'!C41</f>
        <v>178</v>
      </c>
      <c r="Q16" s="21">
        <f>AVERAGE(C16:D16)</f>
        <v>91</v>
      </c>
      <c r="R16" s="18">
        <f>+'plasma (Lipid#2)'!E28</f>
        <v>0</v>
      </c>
      <c r="S16" s="18">
        <f>+'plasma (Lipid#2)'!E29</f>
        <v>0</v>
      </c>
      <c r="T16" s="18">
        <f>+'plasma (Lipid#2)'!E30</f>
        <v>25</v>
      </c>
      <c r="U16" s="862">
        <f>+'plasma (Lipid#2)'!E31</f>
        <v>30</v>
      </c>
      <c r="V16" s="18">
        <f>+'plasma (Lipid#2)'!E32</f>
        <v>45</v>
      </c>
      <c r="W16" s="18">
        <f>+'plasma (Lipid#2)'!E33</f>
        <v>50</v>
      </c>
      <c r="X16" s="18">
        <f>+'plasma (Lipid#2)'!E34</f>
        <v>60</v>
      </c>
      <c r="Y16" s="18">
        <f>+'plasma (Lipid#2)'!E35</f>
        <v>65</v>
      </c>
      <c r="Z16" s="18">
        <f>+'plasma (Lipid#2)'!E36</f>
        <v>70</v>
      </c>
      <c r="AA16" s="18">
        <f>+'plasma (Lipid#2)'!E37</f>
        <v>70</v>
      </c>
      <c r="AB16" s="18">
        <f>+'plasma (Lipid#2)'!E38</f>
        <v>70</v>
      </c>
      <c r="AC16" s="18">
        <f>+'plasma (Lipid#2)'!E39</f>
        <v>65</v>
      </c>
      <c r="AD16" s="18">
        <f>+'plasma (Lipid#2)'!E40</f>
        <v>60</v>
      </c>
      <c r="AE16" s="18">
        <f>+'plasma (Lipid#2)'!E41</f>
        <v>50</v>
      </c>
      <c r="AF16" s="21">
        <f>AVERAGE(AA16:AE16)</f>
        <v>63</v>
      </c>
      <c r="AG16" s="9"/>
      <c r="AH16" s="19">
        <f>+'plasma (Lipid#2)'!M28</f>
        <v>0.36809999999999998</v>
      </c>
      <c r="AI16" s="19">
        <f>+'plasma (Lipid#2)'!M39</f>
        <v>1.2566999999999999</v>
      </c>
      <c r="AJ16" s="19">
        <f>+'plasma (Lipid#2)'!M41</f>
        <v>1.2393000000000001</v>
      </c>
      <c r="AK16" s="22">
        <f>AVERAGE(AI16:AJ16)</f>
        <v>1.248</v>
      </c>
      <c r="AL16" s="9"/>
      <c r="AM16" s="18">
        <f>+'plasma (Lipid#2)'!X30</f>
        <v>17.196844660194174</v>
      </c>
      <c r="AN16" s="18">
        <f>+'plasma (Lipid#2)'!X31</f>
        <v>16.761057173678534</v>
      </c>
      <c r="AO16" s="18">
        <f>+'plasma (Lipid#2)'!X32</f>
        <v>84.639313190767894</v>
      </c>
      <c r="AP16" s="18">
        <f>+'plasma (Lipid#2)'!X33</f>
        <v>83.847344859312557</v>
      </c>
      <c r="AQ16" s="18">
        <f>+'plasma (Lipid#2)'!X34</f>
        <v>75.368782673637043</v>
      </c>
      <c r="AR16" s="18">
        <f>+'plasma (Lipid#2)'!X35</f>
        <v>58.840186366120932</v>
      </c>
      <c r="AS16" s="21">
        <f>AVERAGE(AM16:AN16)</f>
        <v>16.978950916936355</v>
      </c>
      <c r="AT16" s="21">
        <f>AVERAGE(AO16:AR16)</f>
        <v>75.673906772459603</v>
      </c>
      <c r="AU16" s="22">
        <f>AT16/AS16</f>
        <v>4.4569247618812264</v>
      </c>
      <c r="AV16" s="21">
        <f t="shared" ref="AV16:AW16" si="24">AM16-R16</f>
        <v>17.196844660194174</v>
      </c>
      <c r="AW16" s="21">
        <f t="shared" si="24"/>
        <v>16.761057173678534</v>
      </c>
      <c r="AX16" s="21">
        <f t="shared" ref="AX16:AZ16" si="25">AO16-AA16</f>
        <v>14.639313190767894</v>
      </c>
      <c r="AY16" s="21">
        <f t="shared" si="25"/>
        <v>13.847344859312557</v>
      </c>
      <c r="AZ16" s="21">
        <f t="shared" si="25"/>
        <v>10.368782673637043</v>
      </c>
      <c r="BA16" s="21">
        <f>AR16-AE16</f>
        <v>8.8401863661209319</v>
      </c>
      <c r="BB16" s="21">
        <f>AVERAGE(AV16:AW16)</f>
        <v>16.978950916936355</v>
      </c>
      <c r="BC16" s="21">
        <f>AVERAGE(AX16:BA16)</f>
        <v>11.923906772459606</v>
      </c>
      <c r="BD16" s="21">
        <f t="shared" ref="BD16" si="26">(BB16-BC16)/BB16*100</f>
        <v>29.772417443261389</v>
      </c>
      <c r="BE16" s="21"/>
      <c r="BF16" s="1172">
        <f>+'tissues (Lipid#2)'!O13</f>
        <v>70.062302979708221</v>
      </c>
      <c r="BG16" s="1172">
        <f>+'tissues (Lipid#2)'!O14</f>
        <v>6.6618665803488621</v>
      </c>
      <c r="BH16" s="1172">
        <f>+'tissues (Lipid#2)'!O15</f>
        <v>15.940955665234211</v>
      </c>
      <c r="BI16" s="1172">
        <f>+'tissues (Lipid#2)'!O16</f>
        <v>12.536579526697095</v>
      </c>
      <c r="BJ16" s="1172">
        <f>+'tissues (Lipid#2)'!O17</f>
        <v>21.695938010532512</v>
      </c>
      <c r="BK16" s="1172">
        <f>+'tissues (Lipid#2)'!O18</f>
        <v>210.70675124431597</v>
      </c>
      <c r="BL16" s="1172">
        <f>+'tissues (Lipid#2)'!O19</f>
        <v>148.01694723594252</v>
      </c>
      <c r="BM16" s="1172">
        <f>+'tissues (Lipid#2)'!O20</f>
        <v>37.78695367413151</v>
      </c>
      <c r="BN16" s="9"/>
      <c r="BO16" s="18">
        <f>'plasma (Lipid#2)'!A39</f>
        <v>34</v>
      </c>
      <c r="BP16" s="18">
        <f>'plasma (Lipid#2)'!A41</f>
        <v>32</v>
      </c>
      <c r="BQ16" s="9"/>
      <c r="BR16" s="18">
        <f>'plasma (Lipid#2)'!A30*100/'plasma (Lipid#2)'!A43</f>
        <v>91.555555555555557</v>
      </c>
      <c r="BS16" s="1201" t="s">
        <v>386</v>
      </c>
    </row>
    <row r="17" spans="1:71" s="16" customFormat="1" ht="12" customHeight="1">
      <c r="A17" s="31" t="str">
        <f>+'plasma (Lipid#2)'!A49</f>
        <v>MP-517-20</v>
      </c>
      <c r="B17" s="17">
        <f>+'plasma (Lipid#2)'!A50</f>
        <v>22.2</v>
      </c>
      <c r="C17" s="18">
        <f>+'plasma (Lipid#2)'!C48</f>
        <v>83</v>
      </c>
      <c r="D17" s="18">
        <f>+'plasma (Lipid#2)'!C49</f>
        <v>92</v>
      </c>
      <c r="E17" s="18">
        <f>+'plasma (Lipid#2)'!C50</f>
        <v>118</v>
      </c>
      <c r="F17" s="18">
        <f>+'plasma (Lipid#2)'!C51</f>
        <v>99</v>
      </c>
      <c r="G17" s="18">
        <f>+'plasma (Lipid#2)'!C52</f>
        <v>100</v>
      </c>
      <c r="H17" s="18">
        <f>+'plasma (Lipid#2)'!C53</f>
        <v>114</v>
      </c>
      <c r="I17" s="18">
        <f>+'plasma (Lipid#2)'!C54</f>
        <v>117</v>
      </c>
      <c r="J17" s="18">
        <f>+'plasma (Lipid#2)'!C55</f>
        <v>115</v>
      </c>
      <c r="K17" s="18">
        <f>+'plasma (Lipid#2)'!C56</f>
        <v>113</v>
      </c>
      <c r="L17" s="18">
        <f>+'plasma (Lipid#2)'!C57</f>
        <v>86</v>
      </c>
      <c r="M17" s="18">
        <f>+'plasma (Lipid#2)'!C58</f>
        <v>77</v>
      </c>
      <c r="N17" s="18">
        <f>+'plasma (Lipid#2)'!C59</f>
        <v>104</v>
      </c>
      <c r="O17" s="18">
        <f>+'plasma (Lipid#2)'!C60</f>
        <v>97</v>
      </c>
      <c r="P17" s="18">
        <f>+'plasma (Lipid#2)'!C61</f>
        <v>91</v>
      </c>
      <c r="Q17" s="21">
        <f>AVERAGE(C17:D17)</f>
        <v>87.5</v>
      </c>
      <c r="R17" s="18">
        <f>+'plasma (Lipid#2)'!E48</f>
        <v>0</v>
      </c>
      <c r="S17" s="18">
        <f>+'plasma (Lipid#2)'!E49</f>
        <v>0</v>
      </c>
      <c r="T17" s="18">
        <f>+'plasma (Lipid#2)'!E50</f>
        <v>25</v>
      </c>
      <c r="U17" s="18">
        <f>+'plasma (Lipid#2)'!E51</f>
        <v>25</v>
      </c>
      <c r="V17" s="18">
        <f>+'plasma (Lipid#2)'!E52</f>
        <v>30</v>
      </c>
      <c r="W17" s="18">
        <f>+'plasma (Lipid#2)'!E53</f>
        <v>33</v>
      </c>
      <c r="X17" s="18">
        <f>+'plasma (Lipid#2)'!E54</f>
        <v>33</v>
      </c>
      <c r="Y17" s="18">
        <f>+'plasma (Lipid#2)'!E55</f>
        <v>33</v>
      </c>
      <c r="Z17" s="18">
        <f>+'plasma (Lipid#2)'!E56</f>
        <v>33</v>
      </c>
      <c r="AA17" s="18">
        <f>+'plasma (Lipid#2)'!E57</f>
        <v>33</v>
      </c>
      <c r="AB17" s="18">
        <f>+'plasma (Lipid#2)'!E58</f>
        <v>35</v>
      </c>
      <c r="AC17" s="18">
        <f>+'plasma (Lipid#2)'!E59</f>
        <v>40</v>
      </c>
      <c r="AD17" s="18">
        <f>+'plasma (Lipid#2)'!E60</f>
        <v>40</v>
      </c>
      <c r="AE17" s="18">
        <f>+'plasma (Lipid#2)'!E61</f>
        <v>40</v>
      </c>
      <c r="AF17" s="21">
        <f t="shared" ref="AF17:AF22" si="27">AVERAGE(AA17:AE17)</f>
        <v>37.6</v>
      </c>
      <c r="AG17" s="9"/>
      <c r="AH17" s="19">
        <f>+'plasma (Lipid#2)'!M48</f>
        <v>8.1100000000000005E-2</v>
      </c>
      <c r="AI17" s="19">
        <f>+'plasma (Lipid#2)'!M59</f>
        <v>0.80420000000000003</v>
      </c>
      <c r="AJ17" s="19">
        <f>+'plasma (Lipid#2)'!M61</f>
        <v>0.74770000000000003</v>
      </c>
      <c r="AK17" s="22">
        <f t="shared" ref="AK17:AK22" si="28">AVERAGE(AI17:AJ17)</f>
        <v>0.77595000000000003</v>
      </c>
      <c r="AL17" s="9"/>
      <c r="AM17" s="18">
        <f>+'plasma (Lipid#2)'!X50</f>
        <v>12.708734375401043</v>
      </c>
      <c r="AN17" s="18">
        <f>+'plasma (Lipid#2)'!X51</f>
        <v>14.354236079324696</v>
      </c>
      <c r="AO17" s="18">
        <f>+'plasma (Lipid#2)'!X52</f>
        <v>45.214251280782314</v>
      </c>
      <c r="AP17" s="18">
        <f>+'plasma (Lipid#2)'!X53</f>
        <v>56.933582227020189</v>
      </c>
      <c r="AQ17" s="1198">
        <f>+'plasma (Lipid#2)'!X54</f>
        <v>73.000469076671621</v>
      </c>
      <c r="AR17" s="1198">
        <f>+'plasma (Lipid#2)'!X55</f>
        <v>59.867738298489208</v>
      </c>
      <c r="AS17" s="21">
        <f t="shared" ref="AS17:AS22" si="29">AVERAGE(AM17:AN17)</f>
        <v>13.53148522736287</v>
      </c>
      <c r="AT17" s="21">
        <f t="shared" ref="AT17:AT22" si="30">AVERAGE(AO17:AR17)</f>
        <v>58.754010220740831</v>
      </c>
      <c r="AU17" s="22">
        <f t="shared" ref="AU17:AU22" si="31">AT17/AS17</f>
        <v>4.3420222712825822</v>
      </c>
      <c r="AV17" s="21">
        <f t="shared" ref="AV17:AV22" si="32">AM17-R17</f>
        <v>12.708734375401043</v>
      </c>
      <c r="AW17" s="21">
        <f t="shared" ref="AW17:AW22" si="33">AN17-S17</f>
        <v>14.354236079324696</v>
      </c>
      <c r="AX17" s="21">
        <f t="shared" ref="AX17:AX22" si="34">AO17-AA17</f>
        <v>12.214251280782314</v>
      </c>
      <c r="AY17" s="1196">
        <f t="shared" ref="AY17:AY22" si="35">AP17-AB17</f>
        <v>21.933582227020189</v>
      </c>
      <c r="AZ17" s="1196">
        <f t="shared" ref="AZ17:AZ22" si="36">AQ17-AC17</f>
        <v>33.000469076671621</v>
      </c>
      <c r="BA17" s="1196">
        <f t="shared" ref="BA17:BA22" si="37">AR17-AE17</f>
        <v>19.867738298489208</v>
      </c>
      <c r="BB17" s="21">
        <f t="shared" ref="BB17:BB22" si="38">AVERAGE(AV17:AW17)</f>
        <v>13.53148522736287</v>
      </c>
      <c r="BC17" s="1196">
        <f t="shared" ref="BC17:BC22" si="39">AVERAGE(AX17:BA17)</f>
        <v>21.754010220740831</v>
      </c>
      <c r="BD17" s="21">
        <f t="shared" ref="BD17:BD22" si="40">(BB17-BC17)/BB17*100</f>
        <v>-60.765872003101883</v>
      </c>
      <c r="BE17" s="21"/>
      <c r="BF17" s="1195">
        <f>+'tissues (Lipid#2)'!O21</f>
        <v>153.46114458642157</v>
      </c>
      <c r="BG17" s="1195">
        <f>+'tissues (Lipid#2)'!O22</f>
        <v>29.272139621204634</v>
      </c>
      <c r="BH17" s="1172">
        <f>+'tissues (Lipid#2)'!O23</f>
        <v>17.237189252276242</v>
      </c>
      <c r="BI17" s="1172">
        <f>+'tissues (Lipid#2)'!O24</f>
        <v>3.046617564952065</v>
      </c>
      <c r="BJ17" s="1172">
        <f>+'tissues (Lipid#2)'!O25</f>
        <v>12.071740041381272</v>
      </c>
      <c r="BK17" s="1172">
        <f>+'tissues (Lipid#2)'!O26</f>
        <v>134.63731167417725</v>
      </c>
      <c r="BL17" s="1172">
        <f>+'tissues (Lipid#2)'!O27</f>
        <v>286.24754323415749</v>
      </c>
      <c r="BM17" s="1172">
        <f>+'tissues (Lipid#2)'!O28</f>
        <v>61.430604258571229</v>
      </c>
      <c r="BN17" s="9"/>
      <c r="BO17" s="18">
        <f>'plasma (Lipid#2)'!A59</f>
        <v>44</v>
      </c>
      <c r="BP17" s="18">
        <f>'plasma (Lipid#2)'!A61</f>
        <v>28</v>
      </c>
      <c r="BQ17" s="9"/>
      <c r="BR17" s="18">
        <f>'plasma (Lipid#2)'!A50*100/'plasma (Lipid#2)'!A63</f>
        <v>86.71875</v>
      </c>
      <c r="BS17" s="1201" t="s">
        <v>386</v>
      </c>
    </row>
    <row r="18" spans="1:71" s="16" customFormat="1" ht="12" customHeight="1">
      <c r="A18" s="16" t="str">
        <f>+'plasma (Lipid#2)'!A69</f>
        <v>MP-520-20</v>
      </c>
      <c r="B18" s="17">
        <f>+'plasma (Lipid#2)'!A70</f>
        <v>21.7</v>
      </c>
      <c r="C18" s="18">
        <f>+'plasma (Lipid#2)'!C68</f>
        <v>81</v>
      </c>
      <c r="D18" s="18">
        <f>+'plasma (Lipid#2)'!C69</f>
        <v>91</v>
      </c>
      <c r="E18" s="18">
        <f>+'plasma (Lipid#2)'!C70</f>
        <v>108</v>
      </c>
      <c r="F18" s="18">
        <f>+'plasma (Lipid#2)'!C71</f>
        <v>116</v>
      </c>
      <c r="G18" s="18">
        <f>+'plasma (Lipid#2)'!C72</f>
        <v>103</v>
      </c>
      <c r="H18" s="18">
        <f>+'plasma (Lipid#2)'!C73</f>
        <v>119</v>
      </c>
      <c r="I18" s="18">
        <f>+'plasma (Lipid#2)'!C74</f>
        <v>116</v>
      </c>
      <c r="J18" s="18">
        <f>+'plasma (Lipid#2)'!C75</f>
        <v>106</v>
      </c>
      <c r="K18" s="18">
        <f>+'plasma (Lipid#2)'!C76</f>
        <v>92</v>
      </c>
      <c r="L18" s="18">
        <f>+'plasma (Lipid#2)'!C77</f>
        <v>118</v>
      </c>
      <c r="M18" s="18">
        <f>+'plasma (Lipid#2)'!C78</f>
        <v>121</v>
      </c>
      <c r="N18" s="18">
        <f>+'plasma (Lipid#2)'!C79</f>
        <v>109</v>
      </c>
      <c r="O18" s="18">
        <f>+'plasma (Lipid#2)'!C80</f>
        <v>115</v>
      </c>
      <c r="P18" s="18">
        <f>+'plasma (Lipid#2)'!C81</f>
        <v>108</v>
      </c>
      <c r="Q18" s="21">
        <f>AVERAGE(C18:D18)</f>
        <v>86</v>
      </c>
      <c r="R18" s="18">
        <f>+'plasma (Lipid#2)'!E68</f>
        <v>0</v>
      </c>
      <c r="S18" s="18">
        <f>+'plasma (Lipid#2)'!E69</f>
        <v>0</v>
      </c>
      <c r="T18" s="18">
        <f>+'plasma (Lipid#2)'!E70</f>
        <v>25</v>
      </c>
      <c r="U18" s="18">
        <f>+'plasma (Lipid#2)'!E71</f>
        <v>27</v>
      </c>
      <c r="V18" s="18">
        <f>+'plasma (Lipid#2)'!E72</f>
        <v>27</v>
      </c>
      <c r="W18" s="18">
        <f>+'plasma (Lipid#2)'!E73</f>
        <v>33</v>
      </c>
      <c r="X18" s="18">
        <f>+'plasma (Lipid#2)'!E74</f>
        <v>33</v>
      </c>
      <c r="Y18" s="18">
        <f>+'plasma (Lipid#2)'!E75</f>
        <v>33</v>
      </c>
      <c r="Z18" s="18">
        <f>+'plasma (Lipid#2)'!E76</f>
        <v>34</v>
      </c>
      <c r="AA18" s="18">
        <f>+'plasma (Lipid#2)'!E77</f>
        <v>36</v>
      </c>
      <c r="AB18" s="18">
        <f>+'plasma (Lipid#2)'!E78</f>
        <v>35</v>
      </c>
      <c r="AC18" s="18">
        <f>+'plasma (Lipid#2)'!E79</f>
        <v>33</v>
      </c>
      <c r="AD18" s="18">
        <f>+'plasma (Lipid#2)'!E80</f>
        <v>33</v>
      </c>
      <c r="AE18" s="18">
        <f>+'plasma (Lipid#2)'!E81</f>
        <v>33</v>
      </c>
      <c r="AF18" s="21">
        <f t="shared" si="27"/>
        <v>34</v>
      </c>
      <c r="AG18" s="9"/>
      <c r="AH18" s="19">
        <f>+'plasma (Lipid#2)'!M68</f>
        <v>9.9099999999999994E-2</v>
      </c>
      <c r="AI18" s="19">
        <f>+'plasma (Lipid#2)'!M79</f>
        <v>1.4984</v>
      </c>
      <c r="AJ18" s="19">
        <f>+'plasma (Lipid#2)'!M81</f>
        <v>1.5153000000000001</v>
      </c>
      <c r="AK18" s="22">
        <f t="shared" si="28"/>
        <v>1.50685</v>
      </c>
      <c r="AL18" s="9"/>
      <c r="AM18" s="18">
        <f>+'plasma (Lipid#2)'!X70</f>
        <v>17.034761335836606</v>
      </c>
      <c r="AN18" s="18">
        <f>+'plasma (Lipid#2)'!X71</f>
        <v>19.49478998503038</v>
      </c>
      <c r="AO18" s="18">
        <f>+'plasma (Lipid#2)'!X72</f>
        <v>52.408147950669949</v>
      </c>
      <c r="AP18" s="18">
        <f>+'plasma (Lipid#2)'!X73</f>
        <v>52.472432816345417</v>
      </c>
      <c r="AQ18" s="18">
        <f>+'plasma (Lipid#2)'!X74</f>
        <v>46.301717472590163</v>
      </c>
      <c r="AR18" s="18">
        <f>+'plasma (Lipid#2)'!X75</f>
        <v>45.430099948408092</v>
      </c>
      <c r="AS18" s="21">
        <f t="shared" si="29"/>
        <v>18.264775660433493</v>
      </c>
      <c r="AT18" s="21">
        <f t="shared" si="30"/>
        <v>49.153099547003407</v>
      </c>
      <c r="AU18" s="22">
        <f t="shared" si="31"/>
        <v>2.6911417069021266</v>
      </c>
      <c r="AV18" s="21">
        <f t="shared" si="32"/>
        <v>17.034761335836606</v>
      </c>
      <c r="AW18" s="21">
        <f t="shared" si="33"/>
        <v>19.49478998503038</v>
      </c>
      <c r="AX18" s="21">
        <f t="shared" si="34"/>
        <v>16.408147950669949</v>
      </c>
      <c r="AY18" s="21">
        <f t="shared" si="35"/>
        <v>17.472432816345417</v>
      </c>
      <c r="AZ18" s="21">
        <f t="shared" si="36"/>
        <v>13.301717472590163</v>
      </c>
      <c r="BA18" s="21">
        <f t="shared" si="37"/>
        <v>12.430099948408092</v>
      </c>
      <c r="BB18" s="21">
        <f t="shared" si="38"/>
        <v>18.264775660433493</v>
      </c>
      <c r="BC18" s="21">
        <f t="shared" si="39"/>
        <v>14.903099547003405</v>
      </c>
      <c r="BD18" s="21">
        <f t="shared" si="40"/>
        <v>18.405241739225954</v>
      </c>
      <c r="BE18" s="21"/>
      <c r="BF18" s="1172">
        <f>+'tissues (Lipid#2)'!O29</f>
        <v>78.780327071317899</v>
      </c>
      <c r="BG18" s="1172">
        <f>+'tissues (Lipid#2)'!O30</f>
        <v>13.961726258382933</v>
      </c>
      <c r="BH18" s="1172">
        <f>+'tissues (Lipid#2)'!O31</f>
        <v>15.679541526089567</v>
      </c>
      <c r="BI18" s="1172">
        <f>+'tissues (Lipid#2)'!O32</f>
        <v>8.0576870192303787</v>
      </c>
      <c r="BJ18" s="1172">
        <f>+'tissues (Lipid#2)'!O33</f>
        <v>11.805599026206542</v>
      </c>
      <c r="BK18" s="1172">
        <f>+'tissues (Lipid#2)'!O34</f>
        <v>271.88413979905158</v>
      </c>
      <c r="BL18" s="1172">
        <f>+'tissues (Lipid#2)'!O35</f>
        <v>303.60736513844091</v>
      </c>
      <c r="BM18" s="1172">
        <f>+'tissues (Lipid#2)'!O36</f>
        <v>63.795159913224786</v>
      </c>
      <c r="BN18" s="9"/>
      <c r="BO18" s="18">
        <f>'plasma (Lipid#2)'!A79</f>
        <v>38</v>
      </c>
      <c r="BP18" s="18">
        <f>'plasma (Lipid#2)'!A81</f>
        <v>40</v>
      </c>
      <c r="BQ18" s="9"/>
      <c r="BR18" s="18">
        <f>'plasma (Lipid#2)'!A70*100/'plasma (Lipid#2)'!A83</f>
        <v>86.8</v>
      </c>
      <c r="BS18" s="1201" t="s">
        <v>386</v>
      </c>
    </row>
    <row r="19" spans="1:71" s="16" customFormat="1" ht="12" customHeight="1">
      <c r="A19" s="16" t="str">
        <f>+'plasma (Lipid#2)'!A89</f>
        <v>MP-524-20</v>
      </c>
      <c r="B19" s="17">
        <f>+'plasma (Lipid#2)'!A90</f>
        <v>21.3</v>
      </c>
      <c r="C19" s="18">
        <f>+'plasma (Lipid#2)'!C88</f>
        <v>91</v>
      </c>
      <c r="D19" s="18">
        <f>+'plasma (Lipid#2)'!C89</f>
        <v>96</v>
      </c>
      <c r="E19" s="18">
        <f>+'plasma (Lipid#2)'!C90</f>
        <v>131</v>
      </c>
      <c r="F19" s="18">
        <f>+'plasma (Lipid#2)'!C91</f>
        <v>97</v>
      </c>
      <c r="G19" s="18">
        <f>+'plasma (Lipid#2)'!C92</f>
        <v>101</v>
      </c>
      <c r="H19" s="18">
        <f>+'plasma (Lipid#2)'!C93</f>
        <v>125</v>
      </c>
      <c r="I19" s="18">
        <f>+'plasma (Lipid#2)'!C94</f>
        <v>120</v>
      </c>
      <c r="J19" s="18">
        <f>+'plasma (Lipid#2)'!C95</f>
        <v>124</v>
      </c>
      <c r="K19" s="18">
        <f>+'plasma (Lipid#2)'!C96</f>
        <v>123</v>
      </c>
      <c r="L19" s="18">
        <f>+'plasma (Lipid#2)'!C97</f>
        <v>95</v>
      </c>
      <c r="M19" s="18">
        <f>+'plasma (Lipid#2)'!C98</f>
        <v>80</v>
      </c>
      <c r="N19" s="18">
        <f>+'plasma (Lipid#2)'!C99</f>
        <v>81</v>
      </c>
      <c r="O19" s="18">
        <f>+'plasma (Lipid#2)'!C100</f>
        <v>80</v>
      </c>
      <c r="P19" s="18">
        <f>+'plasma (Lipid#2)'!C101</f>
        <v>88</v>
      </c>
      <c r="Q19" s="21">
        <f>AVERAGE(C19:D19)</f>
        <v>93.5</v>
      </c>
      <c r="R19" s="18">
        <f>+'plasma (Lipid#2)'!E88</f>
        <v>0</v>
      </c>
      <c r="S19" s="18">
        <f>+'plasma (Lipid#2)'!E89</f>
        <v>0</v>
      </c>
      <c r="T19" s="18">
        <f>+'plasma (Lipid#2)'!E90</f>
        <v>25</v>
      </c>
      <c r="U19" s="18">
        <f>+'plasma (Lipid#2)'!E91</f>
        <v>25</v>
      </c>
      <c r="V19" s="18">
        <f>+'plasma (Lipid#2)'!E92</f>
        <v>30</v>
      </c>
      <c r="W19" s="18">
        <f>+'plasma (Lipid#2)'!E93</f>
        <v>33</v>
      </c>
      <c r="X19" s="18">
        <f>+'plasma (Lipid#2)'!E94</f>
        <v>33</v>
      </c>
      <c r="Y19" s="18">
        <f>+'plasma (Lipid#2)'!E95</f>
        <v>33</v>
      </c>
      <c r="Z19" s="18">
        <f>+'plasma (Lipid#2)'!E96</f>
        <v>31</v>
      </c>
      <c r="AA19" s="18">
        <f>+'plasma (Lipid#2)'!E97</f>
        <v>31</v>
      </c>
      <c r="AB19" s="18">
        <f>+'plasma (Lipid#2)'!E98</f>
        <v>33</v>
      </c>
      <c r="AC19" s="18">
        <f>+'plasma (Lipid#2)'!E99</f>
        <v>35</v>
      </c>
      <c r="AD19" s="18">
        <f>+'plasma (Lipid#2)'!E100</f>
        <v>35</v>
      </c>
      <c r="AE19" s="18">
        <f>+'plasma (Lipid#2)'!E101</f>
        <v>35</v>
      </c>
      <c r="AF19" s="21">
        <f t="shared" si="27"/>
        <v>33.799999999999997</v>
      </c>
      <c r="AG19" s="9"/>
      <c r="AH19" s="19">
        <f>+'plasma (Lipid#2)'!M88</f>
        <v>0.30969999999999998</v>
      </c>
      <c r="AI19" s="19">
        <f>+'plasma (Lipid#2)'!M99</f>
        <v>0.86270000000000002</v>
      </c>
      <c r="AJ19" s="19">
        <f>+'plasma (Lipid#2)'!M101</f>
        <v>0.59860000000000002</v>
      </c>
      <c r="AK19" s="22">
        <f t="shared" si="28"/>
        <v>0.73065000000000002</v>
      </c>
      <c r="AL19" s="9"/>
      <c r="AM19" s="18">
        <f>+'plasma (Lipid#2)'!X90</f>
        <v>21.958535017165868</v>
      </c>
      <c r="AN19" s="18">
        <f>+'plasma (Lipid#2)'!X91</f>
        <v>23.094321311157206</v>
      </c>
      <c r="AO19" s="18">
        <f>+'plasma (Lipid#2)'!X92</f>
        <v>41.994297908664102</v>
      </c>
      <c r="AP19" s="18">
        <f>+'plasma (Lipid#2)'!X93</f>
        <v>45.296297224260421</v>
      </c>
      <c r="AQ19" s="18">
        <f>+'plasma (Lipid#2)'!X94</f>
        <v>54.480728272071445</v>
      </c>
      <c r="AR19" s="18">
        <f>+'plasma (Lipid#2)'!X95</f>
        <v>55.775708367854179</v>
      </c>
      <c r="AS19" s="21">
        <f t="shared" si="29"/>
        <v>22.526428164161537</v>
      </c>
      <c r="AT19" s="21">
        <f t="shared" si="30"/>
        <v>49.386757943212537</v>
      </c>
      <c r="AU19" s="22">
        <f t="shared" si="31"/>
        <v>2.1923918689330648</v>
      </c>
      <c r="AV19" s="21">
        <f t="shared" si="32"/>
        <v>21.958535017165868</v>
      </c>
      <c r="AW19" s="21">
        <f t="shared" si="33"/>
        <v>23.094321311157206</v>
      </c>
      <c r="AX19" s="21">
        <f t="shared" si="34"/>
        <v>10.994297908664102</v>
      </c>
      <c r="AY19" s="21">
        <f t="shared" si="35"/>
        <v>12.296297224260421</v>
      </c>
      <c r="AZ19" s="21">
        <f t="shared" si="36"/>
        <v>19.480728272071445</v>
      </c>
      <c r="BA19" s="21">
        <f t="shared" si="37"/>
        <v>20.775708367854179</v>
      </c>
      <c r="BB19" s="21">
        <f t="shared" si="38"/>
        <v>22.526428164161537</v>
      </c>
      <c r="BC19" s="21">
        <f t="shared" si="39"/>
        <v>15.886757943212537</v>
      </c>
      <c r="BD19" s="21">
        <f t="shared" si="40"/>
        <v>29.475024502607987</v>
      </c>
      <c r="BE19" s="21"/>
      <c r="BF19" s="1172">
        <f>+'tissues (Lipid#2)'!O37</f>
        <v>108.04097818473194</v>
      </c>
      <c r="BG19" s="1172">
        <f>+'tissues (Lipid#2)'!O38</f>
        <v>9.8491943997969429</v>
      </c>
      <c r="BH19" s="1172">
        <f>+'tissues (Lipid#2)'!O39</f>
        <v>13.135898538150979</v>
      </c>
      <c r="BI19" s="1172">
        <f>+'tissues (Lipid#2)'!O40</f>
        <v>6.1013297739217487</v>
      </c>
      <c r="BJ19" s="1172">
        <f>+'tissues (Lipid#2)'!O41</f>
        <v>10.910497308516216</v>
      </c>
      <c r="BK19" s="1172">
        <f>+'tissues (Lipid#2)'!O42</f>
        <v>103.76103268992134</v>
      </c>
      <c r="BL19" s="1172">
        <f>+'tissues (Lipid#2)'!O43</f>
        <v>205.15217333063202</v>
      </c>
      <c r="BM19" s="1172">
        <f>+'tissues (Lipid#2)'!O44</f>
        <v>49.412999779342485</v>
      </c>
      <c r="BN19" s="9"/>
      <c r="BO19" s="18">
        <f>'plasma (Lipid#2)'!A99</f>
        <v>44</v>
      </c>
      <c r="BP19" s="18">
        <f>'plasma (Lipid#2)'!A101</f>
        <v>39</v>
      </c>
      <c r="BQ19" s="9"/>
      <c r="BR19" s="18">
        <f>'plasma (Lipid#2)'!A90*100/'plasma (Lipid#2)'!A103</f>
        <v>80.98859315589354</v>
      </c>
      <c r="BS19" s="1201" t="s">
        <v>386</v>
      </c>
    </row>
    <row r="20" spans="1:71" s="16" customFormat="1" ht="12" customHeight="1">
      <c r="A20" s="16" t="str">
        <f>+'plasma (Lipid#2)'!A109</f>
        <v>MP-526-20</v>
      </c>
      <c r="B20" s="17">
        <f>+'plasma (Lipid#2)'!A110</f>
        <v>23.7</v>
      </c>
      <c r="C20" s="18">
        <f>+'plasma (Lipid#2)'!C108</f>
        <v>76</v>
      </c>
      <c r="D20" s="18">
        <f>+'plasma (Lipid#2)'!C109</f>
        <v>85</v>
      </c>
      <c r="E20" s="18">
        <f>+'plasma (Lipid#2)'!C110</f>
        <v>121</v>
      </c>
      <c r="F20" s="18">
        <f>+'plasma (Lipid#2)'!C111</f>
        <v>105</v>
      </c>
      <c r="G20" s="18">
        <f>+'plasma (Lipid#2)'!C112</f>
        <v>91</v>
      </c>
      <c r="H20" s="18">
        <f>+'plasma (Lipid#2)'!C113</f>
        <v>111</v>
      </c>
      <c r="I20" s="18">
        <f>+'plasma (Lipid#2)'!C114</f>
        <v>121</v>
      </c>
      <c r="J20" s="18">
        <f>+'plasma (Lipid#2)'!C115</f>
        <v>114</v>
      </c>
      <c r="K20" s="18">
        <f>+'plasma (Lipid#2)'!C116</f>
        <v>108</v>
      </c>
      <c r="L20" s="18">
        <f>+'plasma (Lipid#2)'!C117</f>
        <v>103</v>
      </c>
      <c r="M20" s="18">
        <f>+'plasma (Lipid#2)'!C118</f>
        <v>107</v>
      </c>
      <c r="N20" s="18">
        <f>+'plasma (Lipid#2)'!C119</f>
        <v>108</v>
      </c>
      <c r="O20" s="18">
        <f>+'plasma (Lipid#2)'!C120</f>
        <v>117</v>
      </c>
      <c r="P20" s="18">
        <f>+'plasma (Lipid#2)'!C121</f>
        <v>112</v>
      </c>
      <c r="Q20" s="21">
        <f t="shared" ref="Q20:Q21" si="41">AVERAGE(C20:D20)</f>
        <v>80.5</v>
      </c>
      <c r="R20" s="18">
        <f>+'plasma (Lipid#2)'!E108</f>
        <v>0</v>
      </c>
      <c r="S20" s="18">
        <f>+'plasma (Lipid#2)'!E109</f>
        <v>0</v>
      </c>
      <c r="T20" s="18">
        <f>+'plasma (Lipid#2)'!E110</f>
        <v>25</v>
      </c>
      <c r="U20" s="18">
        <f>+'plasma (Lipid#2)'!E111</f>
        <v>25</v>
      </c>
      <c r="V20" s="18">
        <f>+'plasma (Lipid#2)'!E112</f>
        <v>27</v>
      </c>
      <c r="W20" s="18">
        <f>+'plasma (Lipid#2)'!E113</f>
        <v>32</v>
      </c>
      <c r="X20" s="18">
        <f>+'plasma (Lipid#2)'!E114</f>
        <v>32</v>
      </c>
      <c r="Y20" s="18">
        <f>+'plasma (Lipid#2)'!E115</f>
        <v>32</v>
      </c>
      <c r="Z20" s="18">
        <f>+'plasma (Lipid#2)'!E116</f>
        <v>32</v>
      </c>
      <c r="AA20" s="18">
        <f>+'plasma (Lipid#2)'!E117</f>
        <v>35</v>
      </c>
      <c r="AB20" s="18">
        <f>+'plasma (Lipid#2)'!E118</f>
        <v>37</v>
      </c>
      <c r="AC20" s="18">
        <f>+'plasma (Lipid#2)'!E119</f>
        <v>37</v>
      </c>
      <c r="AD20" s="18">
        <f>+'plasma (Lipid#2)'!E120</f>
        <v>37</v>
      </c>
      <c r="AE20" s="18">
        <f>+'plasma (Lipid#2)'!E121</f>
        <v>35</v>
      </c>
      <c r="AF20" s="21">
        <f t="shared" si="27"/>
        <v>36.200000000000003</v>
      </c>
      <c r="AG20" s="9"/>
      <c r="AH20" s="19">
        <f>+'plasma (Lipid#2)'!M108</f>
        <v>5.0099999999999999E-2</v>
      </c>
      <c r="AI20" s="19">
        <f>+'plasma (Lipid#2)'!M119</f>
        <v>1.3037000000000001</v>
      </c>
      <c r="AJ20" s="19">
        <f>+'plasma (Lipid#2)'!M121</f>
        <v>1.6406000000000001</v>
      </c>
      <c r="AK20" s="22">
        <f t="shared" si="28"/>
        <v>1.4721500000000001</v>
      </c>
      <c r="AL20" s="9"/>
      <c r="AM20" s="18">
        <f>+'plasma (Lipid#2)'!X110</f>
        <v>18.908522142174235</v>
      </c>
      <c r="AN20" s="18">
        <f>+'plasma (Lipid#2)'!X111</f>
        <v>20.19916818437197</v>
      </c>
      <c r="AO20" s="18">
        <f>+'plasma (Lipid#2)'!X112</f>
        <v>48.628943888154161</v>
      </c>
      <c r="AP20" s="18">
        <f>+'plasma (Lipid#2)'!X113</f>
        <v>49.257932117600987</v>
      </c>
      <c r="AQ20" s="18">
        <f>+'plasma (Lipid#2)'!X114</f>
        <v>48.451130904254214</v>
      </c>
      <c r="AR20" s="18">
        <f>+'plasma (Lipid#2)'!X115</f>
        <v>43.512243993603448</v>
      </c>
      <c r="AS20" s="21">
        <f t="shared" si="29"/>
        <v>19.553845163273103</v>
      </c>
      <c r="AT20" s="21">
        <f t="shared" si="30"/>
        <v>47.462562725903204</v>
      </c>
      <c r="AU20" s="22">
        <f t="shared" si="31"/>
        <v>2.4272751640198877</v>
      </c>
      <c r="AV20" s="21">
        <f t="shared" si="32"/>
        <v>18.908522142174235</v>
      </c>
      <c r="AW20" s="21">
        <f t="shared" si="33"/>
        <v>20.19916818437197</v>
      </c>
      <c r="AX20" s="21">
        <f t="shared" si="34"/>
        <v>13.628943888154161</v>
      </c>
      <c r="AY20" s="21">
        <f t="shared" si="35"/>
        <v>12.257932117600987</v>
      </c>
      <c r="AZ20" s="21">
        <f t="shared" si="36"/>
        <v>11.451130904254214</v>
      </c>
      <c r="BA20" s="21">
        <f t="shared" si="37"/>
        <v>8.5122439936034482</v>
      </c>
      <c r="BB20" s="21">
        <f t="shared" si="38"/>
        <v>19.553845163273103</v>
      </c>
      <c r="BC20" s="21">
        <f t="shared" si="39"/>
        <v>11.462562725903203</v>
      </c>
      <c r="BD20" s="21">
        <f t="shared" si="40"/>
        <v>41.379495284985204</v>
      </c>
      <c r="BE20" s="21"/>
      <c r="BF20" s="1172">
        <f>+'tissues (Lipid#2)'!O45</f>
        <v>73.225015837428217</v>
      </c>
      <c r="BG20" s="1172">
        <f>+'tissues (Lipid#2)'!O46</f>
        <v>12.232184916901627</v>
      </c>
      <c r="BH20" s="1172">
        <f>+'tissues (Lipid#2)'!O47</f>
        <v>12.547958593071856</v>
      </c>
      <c r="BI20" s="1172">
        <f>+'tissues (Lipid#2)'!O48</f>
        <v>9.5914910908867217</v>
      </c>
      <c r="BJ20" s="1172">
        <f>+'tissues (Lipid#2)'!O49</f>
        <v>16.344636856556601</v>
      </c>
      <c r="BK20" s="1172">
        <f>+'tissues (Lipid#2)'!O50</f>
        <v>186.16818648359774</v>
      </c>
      <c r="BL20" s="1172">
        <f>+'tissues (Lipid#2)'!O51</f>
        <v>239.79861356687979</v>
      </c>
      <c r="BM20" s="1172">
        <f>+'tissues (Lipid#2)'!O52</f>
        <v>51.790190051313978</v>
      </c>
      <c r="BN20" s="9"/>
      <c r="BO20" s="18">
        <f>'plasma (Lipid#2)'!A119</f>
        <v>40</v>
      </c>
      <c r="BP20" s="18">
        <f>'plasma (Lipid#2)'!A121</f>
        <v>33</v>
      </c>
      <c r="BQ20" s="9"/>
      <c r="BR20" s="18">
        <f>'plasma (Lipid#2)'!A110*100/'plasma (Lipid#2)'!A123</f>
        <v>83.450704225352112</v>
      </c>
      <c r="BS20" s="1201" t="s">
        <v>386</v>
      </c>
    </row>
    <row r="21" spans="1:71" s="16" customFormat="1" ht="12" customHeight="1">
      <c r="A21" s="16" t="str">
        <f>+'plasma (Lipid#2)'!A129</f>
        <v>MP-530-20</v>
      </c>
      <c r="B21" s="17">
        <f>+'plasma (Lipid#2)'!A130</f>
        <v>21.1</v>
      </c>
      <c r="C21" s="18">
        <f>+'plasma (Lipid#2)'!C128</f>
        <v>91</v>
      </c>
      <c r="D21" s="18">
        <f>+'plasma (Lipid#2)'!C129</f>
        <v>73</v>
      </c>
      <c r="E21" s="18">
        <f>+'plasma (Lipid#2)'!C130</f>
        <v>102</v>
      </c>
      <c r="F21" s="18">
        <f>+'plasma (Lipid#2)'!C131</f>
        <v>71</v>
      </c>
      <c r="G21" s="18">
        <f>+'plasma (Lipid#2)'!C132</f>
        <v>100</v>
      </c>
      <c r="H21" s="18">
        <f>+'plasma (Lipid#2)'!C133</f>
        <v>101</v>
      </c>
      <c r="I21" s="18">
        <f>+'plasma (Lipid#2)'!C134</f>
        <v>100</v>
      </c>
      <c r="J21" s="18">
        <f>+'plasma (Lipid#2)'!C135</f>
        <v>113</v>
      </c>
      <c r="K21" s="18">
        <f>+'plasma (Lipid#2)'!C136</f>
        <v>74</v>
      </c>
      <c r="L21" s="18">
        <f>+'plasma (Lipid#2)'!C137</f>
        <v>77</v>
      </c>
      <c r="M21" s="18">
        <f>+'plasma (Lipid#2)'!C138</f>
        <v>84</v>
      </c>
      <c r="N21" s="18">
        <f>+'plasma (Lipid#2)'!C139</f>
        <v>90</v>
      </c>
      <c r="O21" s="18">
        <f>+'plasma (Lipid#2)'!C140</f>
        <v>102</v>
      </c>
      <c r="P21" s="18">
        <f>+'plasma (Lipid#2)'!C141</f>
        <v>109</v>
      </c>
      <c r="Q21" s="21">
        <f t="shared" si="41"/>
        <v>82</v>
      </c>
      <c r="R21" s="18">
        <f>+'plasma (Lipid#2)'!E128</f>
        <v>0</v>
      </c>
      <c r="S21" s="18">
        <f>+'plasma (Lipid#2)'!E129</f>
        <v>0</v>
      </c>
      <c r="T21" s="18">
        <f>+'plasma (Lipid#2)'!E130</f>
        <v>25</v>
      </c>
      <c r="U21" s="18">
        <f>+'plasma (Lipid#2)'!E131</f>
        <v>25</v>
      </c>
      <c r="V21" s="18">
        <f>+'plasma (Lipid#2)'!E132</f>
        <v>35</v>
      </c>
      <c r="W21" s="18">
        <f>+'plasma (Lipid#2)'!E133</f>
        <v>35</v>
      </c>
      <c r="X21" s="18">
        <f>+'plasma (Lipid#2)'!E134</f>
        <v>38</v>
      </c>
      <c r="Y21" s="18">
        <f>+'plasma (Lipid#2)'!E135</f>
        <v>40</v>
      </c>
      <c r="Z21" s="18">
        <f>+'plasma (Lipid#2)'!E136</f>
        <v>40</v>
      </c>
      <c r="AA21" s="18">
        <f>+'plasma (Lipid#2)'!E137</f>
        <v>43</v>
      </c>
      <c r="AB21" s="18">
        <f>+'plasma (Lipid#2)'!E138</f>
        <v>46</v>
      </c>
      <c r="AC21" s="18">
        <f>+'plasma (Lipid#2)'!E139</f>
        <v>48</v>
      </c>
      <c r="AD21" s="18">
        <f>+'plasma (Lipid#2)'!E140</f>
        <v>49</v>
      </c>
      <c r="AE21" s="18">
        <f>+'plasma (Lipid#2)'!E141</f>
        <v>49</v>
      </c>
      <c r="AF21" s="21">
        <f t="shared" si="27"/>
        <v>47</v>
      </c>
      <c r="AG21" s="9"/>
      <c r="AH21" s="19">
        <f>+'plasma (Lipid#2)'!M128</f>
        <v>0.21740000000000001</v>
      </c>
      <c r="AI21" s="19">
        <f>+'plasma (Lipid#2)'!M139</f>
        <v>0.78590000000000004</v>
      </c>
      <c r="AJ21" s="19">
        <f>+'plasma (Lipid#2)'!M141</f>
        <v>0.93320000000000003</v>
      </c>
      <c r="AK21" s="22">
        <f t="shared" si="28"/>
        <v>0.85955000000000004</v>
      </c>
      <c r="AL21" s="9"/>
      <c r="AM21" s="18">
        <f>+'plasma (Lipid#2)'!X130</f>
        <v>23.540083440687379</v>
      </c>
      <c r="AN21" s="18">
        <f>+'plasma (Lipid#2)'!X131</f>
        <v>27.969106547305596</v>
      </c>
      <c r="AO21" s="18">
        <f>+'plasma (Lipid#2)'!X132</f>
        <v>59.221097086011923</v>
      </c>
      <c r="AP21" s="18">
        <f>+'plasma (Lipid#2)'!X133</f>
        <v>60.619698924731189</v>
      </c>
      <c r="AQ21" s="18">
        <f>+'plasma (Lipid#2)'!X134</f>
        <v>64.128828415634729</v>
      </c>
      <c r="AR21" s="18">
        <f>+'plasma (Lipid#2)'!X135</f>
        <v>61.444121943941745</v>
      </c>
      <c r="AS21" s="21">
        <f t="shared" si="29"/>
        <v>25.754594993996488</v>
      </c>
      <c r="AT21" s="21">
        <f t="shared" si="30"/>
        <v>61.353436592579897</v>
      </c>
      <c r="AU21" s="22">
        <f t="shared" si="31"/>
        <v>2.3822326309880495</v>
      </c>
      <c r="AV21" s="21">
        <f t="shared" si="32"/>
        <v>23.540083440687379</v>
      </c>
      <c r="AW21" s="21">
        <f t="shared" si="33"/>
        <v>27.969106547305596</v>
      </c>
      <c r="AX21" s="21">
        <f t="shared" si="34"/>
        <v>16.221097086011923</v>
      </c>
      <c r="AY21" s="21">
        <f t="shared" si="35"/>
        <v>14.619698924731189</v>
      </c>
      <c r="AZ21" s="21">
        <f t="shared" si="36"/>
        <v>16.128828415634729</v>
      </c>
      <c r="BA21" s="21">
        <f t="shared" si="37"/>
        <v>12.444121943941745</v>
      </c>
      <c r="BB21" s="21">
        <f t="shared" si="38"/>
        <v>25.754594993996488</v>
      </c>
      <c r="BC21" s="21">
        <f t="shared" si="39"/>
        <v>14.853436592579897</v>
      </c>
      <c r="BD21" s="21">
        <f t="shared" si="40"/>
        <v>42.327042626598086</v>
      </c>
      <c r="BE21" s="21"/>
      <c r="BF21" s="1172">
        <f>+'tissues (Lipid#2)'!O53</f>
        <v>81.137026707645617</v>
      </c>
      <c r="BG21" s="1172">
        <f>+'tissues (Lipid#2)'!O54</f>
        <v>8.9962917812761685</v>
      </c>
      <c r="BH21" s="1172">
        <f>+'tissues (Lipid#2)'!O55</f>
        <v>17.986192023334251</v>
      </c>
      <c r="BI21" s="1172">
        <f>+'tissues (Lipid#2)'!O56</f>
        <v>7.1121321351876619</v>
      </c>
      <c r="BJ21" s="1172">
        <f>+'tissues (Lipid#2)'!O57</f>
        <v>8.77551974902096</v>
      </c>
      <c r="BK21" s="1172">
        <f>+'tissues (Lipid#2)'!O58</f>
        <v>149.91236915700114</v>
      </c>
      <c r="BL21" s="1172">
        <f>+'tissues (Lipid#2)'!O59</f>
        <v>247.4940359601282</v>
      </c>
      <c r="BM21" s="1172">
        <f>+'tissues (Lipid#2)'!O60</f>
        <v>41.207587088534183</v>
      </c>
      <c r="BN21" s="9"/>
      <c r="BO21" s="18">
        <f>'plasma (Lipid#2)'!A139</f>
        <v>44</v>
      </c>
      <c r="BP21" s="18">
        <f>'plasma (Lipid#2)'!A141</f>
        <v>25</v>
      </c>
      <c r="BQ21" s="9"/>
      <c r="BR21" s="18">
        <f>'plasma (Lipid#2)'!A130*100/'plasma (Lipid#2)'!A143</f>
        <v>84.738955823293182</v>
      </c>
      <c r="BS21" s="1201" t="s">
        <v>386</v>
      </c>
    </row>
    <row r="22" spans="1:71" s="16" customFormat="1" ht="12" customHeight="1">
      <c r="A22" s="16" t="str">
        <f>+'plasma (Lipid#2)'!A149</f>
        <v>MP-532-20</v>
      </c>
      <c r="B22" s="17">
        <f>+'plasma (Lipid#2)'!A150</f>
        <v>25.7</v>
      </c>
      <c r="C22" s="18">
        <f>+'plasma (Lipid#2)'!C148</f>
        <v>94</v>
      </c>
      <c r="D22" s="18">
        <f>+'plasma (Lipid#2)'!C149</f>
        <v>97</v>
      </c>
      <c r="E22" s="18">
        <f>+'plasma (Lipid#2)'!C150</f>
        <v>154</v>
      </c>
      <c r="F22" s="18">
        <f>+'plasma (Lipid#2)'!C151</f>
        <v>155</v>
      </c>
      <c r="G22" s="18">
        <f>+'plasma (Lipid#2)'!C152</f>
        <v>133</v>
      </c>
      <c r="H22" s="18">
        <f>+'plasma (Lipid#2)'!C153</f>
        <v>88</v>
      </c>
      <c r="I22" s="18">
        <f>+'plasma (Lipid#2)'!C154</f>
        <v>99</v>
      </c>
      <c r="J22" s="18">
        <f>+'plasma (Lipid#2)'!C155</f>
        <v>103</v>
      </c>
      <c r="K22" s="18">
        <f>+'plasma (Lipid#2)'!C156</f>
        <v>95</v>
      </c>
      <c r="L22" s="18">
        <f>+'plasma (Lipid#2)'!C157</f>
        <v>79</v>
      </c>
      <c r="M22" s="18">
        <f>+'plasma (Lipid#2)'!C158</f>
        <v>87</v>
      </c>
      <c r="N22" s="18">
        <f>+'plasma (Lipid#2)'!C159</f>
        <v>113</v>
      </c>
      <c r="O22" s="18">
        <f>+'plasma (Lipid#2)'!C160</f>
        <v>162</v>
      </c>
      <c r="P22" s="18">
        <f>+'plasma (Lipid#2)'!C161</f>
        <v>155</v>
      </c>
      <c r="Q22" s="21">
        <f t="shared" ref="Q22" si="42">AVERAGE(C22:D22)</f>
        <v>95.5</v>
      </c>
      <c r="R22" s="18">
        <f>+'plasma (Lipid#2)'!E148</f>
        <v>0</v>
      </c>
      <c r="S22" s="18">
        <f>+'plasma (Lipid#2)'!E149</f>
        <v>0</v>
      </c>
      <c r="T22" s="18">
        <f>+'plasma (Lipid#2)'!E150</f>
        <v>25</v>
      </c>
      <c r="U22" s="18">
        <f>+'plasma (Lipid#2)'!E151</f>
        <v>25</v>
      </c>
      <c r="V22" s="18">
        <f>+'plasma (Lipid#2)'!E152</f>
        <v>25</v>
      </c>
      <c r="W22" s="18">
        <f>+'plasma (Lipid#2)'!E153</f>
        <v>25</v>
      </c>
      <c r="X22" s="18">
        <f>+'plasma (Lipid#2)'!E154</f>
        <v>30</v>
      </c>
      <c r="Y22" s="18">
        <f>+'plasma (Lipid#2)'!E155</f>
        <v>32</v>
      </c>
      <c r="Z22" s="18">
        <f>+'plasma (Lipid#2)'!E156</f>
        <v>32</v>
      </c>
      <c r="AA22" s="18">
        <f>+'plasma (Lipid#2)'!E157</f>
        <v>35</v>
      </c>
      <c r="AB22" s="18">
        <f>+'plasma (Lipid#2)'!E158</f>
        <v>40</v>
      </c>
      <c r="AC22" s="18">
        <f>+'plasma (Lipid#2)'!E159</f>
        <v>40</v>
      </c>
      <c r="AD22" s="18">
        <f>+'plasma (Lipid#2)'!E160</f>
        <v>40</v>
      </c>
      <c r="AE22" s="18">
        <f>+'plasma (Lipid#2)'!E161</f>
        <v>35</v>
      </c>
      <c r="AF22" s="21">
        <f t="shared" si="27"/>
        <v>38</v>
      </c>
      <c r="AG22" s="9"/>
      <c r="AH22" s="19">
        <f>+'plasma (Lipid#2)'!M148</f>
        <v>0.15820000000000001</v>
      </c>
      <c r="AI22" s="19">
        <f>+'plasma (Lipid#2)'!M159</f>
        <v>0.755</v>
      </c>
      <c r="AJ22" s="19">
        <f>+'plasma (Lipid#2)'!M161</f>
        <v>0.88560000000000005</v>
      </c>
      <c r="AK22" s="22">
        <f t="shared" si="28"/>
        <v>0.82030000000000003</v>
      </c>
      <c r="AL22" s="9"/>
      <c r="AM22" s="18">
        <f>+'plasma (Lipid#2)'!X150</f>
        <v>12.240320098807317</v>
      </c>
      <c r="AN22" s="18">
        <f>+'plasma (Lipid#2)'!X151</f>
        <v>12.771421655982438</v>
      </c>
      <c r="AO22" s="18">
        <f>+'plasma (Lipid#2)'!X152</f>
        <v>58.639758667424481</v>
      </c>
      <c r="AP22" s="18">
        <f>+'plasma (Lipid#2)'!X153</f>
        <v>70.086500185021137</v>
      </c>
      <c r="AQ22" s="18">
        <f>+'plasma (Lipid#2)'!X154</f>
        <v>63.103547012502062</v>
      </c>
      <c r="AR22" s="18">
        <f>+'plasma (Lipid#2)'!X155</f>
        <v>52.790100146711744</v>
      </c>
      <c r="AS22" s="21">
        <f t="shared" si="29"/>
        <v>12.505870877394877</v>
      </c>
      <c r="AT22" s="21">
        <f t="shared" si="30"/>
        <v>61.154976502914856</v>
      </c>
      <c r="AU22" s="22">
        <f t="shared" si="31"/>
        <v>4.8901013853786228</v>
      </c>
      <c r="AV22" s="21">
        <f t="shared" si="32"/>
        <v>12.240320098807317</v>
      </c>
      <c r="AW22" s="21">
        <f t="shared" si="33"/>
        <v>12.771421655982438</v>
      </c>
      <c r="AX22" s="21">
        <f t="shared" si="34"/>
        <v>23.639758667424481</v>
      </c>
      <c r="AY22" s="21">
        <f t="shared" si="35"/>
        <v>30.086500185021137</v>
      </c>
      <c r="AZ22" s="21">
        <f t="shared" si="36"/>
        <v>23.103547012502062</v>
      </c>
      <c r="BA22" s="21">
        <f t="shared" si="37"/>
        <v>17.790100146711744</v>
      </c>
      <c r="BB22" s="21">
        <f t="shared" si="38"/>
        <v>12.505870877394877</v>
      </c>
      <c r="BC22" s="21">
        <f t="shared" si="39"/>
        <v>23.654976502914856</v>
      </c>
      <c r="BD22" s="21">
        <f t="shared" si="40"/>
        <v>-89.150973449379421</v>
      </c>
      <c r="BE22" s="21"/>
      <c r="BF22" s="1172">
        <f>+'tissues (Lipid#2)'!O61</f>
        <v>30.743561790833223</v>
      </c>
      <c r="BG22" s="1172">
        <f>+'tissues (Lipid#2)'!O62</f>
        <v>8.7394505482316873</v>
      </c>
      <c r="BH22" s="1172">
        <f>+'tissues (Lipid#2)'!O63</f>
        <v>12.304945065754255</v>
      </c>
      <c r="BI22" s="1172">
        <f>+'tissues (Lipid#2)'!O64</f>
        <v>4.8032076557505645</v>
      </c>
      <c r="BJ22" s="1172">
        <f>+'tissues (Lipid#2)'!O65</f>
        <v>12.953844835717387</v>
      </c>
      <c r="BK22" s="1172">
        <f>+'tissues (Lipid#2)'!O66</f>
        <v>231.12168899913428</v>
      </c>
      <c r="BL22" s="1172">
        <f>+'tissues (Lipid#2)'!O67</f>
        <v>251.13508775037198</v>
      </c>
      <c r="BM22" s="1172">
        <f>+'tissues (Lipid#2)'!O68</f>
        <v>37.287111560949171</v>
      </c>
      <c r="BN22" s="9"/>
      <c r="BO22" s="18">
        <f>'plasma (Lipid#2)'!A159</f>
        <v>42</v>
      </c>
      <c r="BP22" s="18">
        <f>'plasma (Lipid#2)'!A161</f>
        <v>43</v>
      </c>
      <c r="BQ22" s="9"/>
      <c r="BR22" s="18">
        <f>'plasma (Lipid#2)'!A150*100/'plasma (Lipid#2)'!A163</f>
        <v>85.666666666666671</v>
      </c>
      <c r="BS22" s="1201" t="s">
        <v>386</v>
      </c>
    </row>
    <row r="23" spans="1:71" s="53" customFormat="1" ht="12" customHeight="1">
      <c r="A23" s="53" t="s">
        <v>109</v>
      </c>
      <c r="B23" s="8">
        <f t="shared" ref="B23:AF23" si="43">AVERAGE(B16:B22)</f>
        <v>22.328571428571426</v>
      </c>
      <c r="C23" s="864">
        <f t="shared" si="43"/>
        <v>87.142857142857139</v>
      </c>
      <c r="D23" s="864">
        <f t="shared" si="43"/>
        <v>88.857142857142861</v>
      </c>
      <c r="E23" s="864">
        <f t="shared" si="43"/>
        <v>118.85714285714286</v>
      </c>
      <c r="F23" s="864">
        <f t="shared" si="43"/>
        <v>102.85714285714286</v>
      </c>
      <c r="G23" s="864">
        <f t="shared" si="43"/>
        <v>103.85714285714286</v>
      </c>
      <c r="H23" s="864">
        <f t="shared" si="43"/>
        <v>107.14285714285714</v>
      </c>
      <c r="I23" s="864">
        <f t="shared" si="43"/>
        <v>111.28571428571429</v>
      </c>
      <c r="J23" s="864">
        <f t="shared" si="43"/>
        <v>110.42857142857143</v>
      </c>
      <c r="K23" s="864">
        <f t="shared" si="43"/>
        <v>102.14285714285714</v>
      </c>
      <c r="L23" s="864">
        <f t="shared" si="43"/>
        <v>95.714285714285708</v>
      </c>
      <c r="M23" s="864">
        <f t="shared" si="43"/>
        <v>98</v>
      </c>
      <c r="N23" s="864">
        <f t="shared" si="43"/>
        <v>109</v>
      </c>
      <c r="O23" s="864">
        <f t="shared" si="43"/>
        <v>122.85714285714286</v>
      </c>
      <c r="P23" s="864">
        <f t="shared" si="43"/>
        <v>120.14285714285714</v>
      </c>
      <c r="Q23" s="864">
        <f t="shared" si="43"/>
        <v>88</v>
      </c>
      <c r="R23" s="864">
        <f t="shared" si="43"/>
        <v>0</v>
      </c>
      <c r="S23" s="864">
        <f t="shared" si="43"/>
        <v>0</v>
      </c>
      <c r="T23" s="864">
        <f t="shared" si="43"/>
        <v>25</v>
      </c>
      <c r="U23" s="864">
        <f t="shared" si="43"/>
        <v>26</v>
      </c>
      <c r="V23" s="864">
        <f t="shared" si="43"/>
        <v>31.285714285714285</v>
      </c>
      <c r="W23" s="864">
        <f t="shared" si="43"/>
        <v>34.428571428571431</v>
      </c>
      <c r="X23" s="864">
        <f t="shared" si="43"/>
        <v>37</v>
      </c>
      <c r="Y23" s="864">
        <f t="shared" si="43"/>
        <v>38.285714285714285</v>
      </c>
      <c r="Z23" s="864">
        <f t="shared" si="43"/>
        <v>38.857142857142854</v>
      </c>
      <c r="AA23" s="864">
        <f t="shared" si="43"/>
        <v>40.428571428571431</v>
      </c>
      <c r="AB23" s="864">
        <f t="shared" si="43"/>
        <v>42.285714285714285</v>
      </c>
      <c r="AC23" s="864">
        <f t="shared" si="43"/>
        <v>42.571428571428569</v>
      </c>
      <c r="AD23" s="864">
        <f t="shared" si="43"/>
        <v>42</v>
      </c>
      <c r="AE23" s="864">
        <f t="shared" si="43"/>
        <v>39.571428571428569</v>
      </c>
      <c r="AF23" s="864">
        <f t="shared" si="43"/>
        <v>41.371428571428567</v>
      </c>
      <c r="AG23" s="28"/>
      <c r="AH23" s="8">
        <f>AVERAGE(AH16:AH22)</f>
        <v>0.18338571428571429</v>
      </c>
      <c r="AI23" s="8">
        <f>AVERAGE(AI16:AI22)</f>
        <v>1.0380857142857143</v>
      </c>
      <c r="AJ23" s="8">
        <f>AVERAGE(AJ16:AJ22)</f>
        <v>1.0800428571428573</v>
      </c>
      <c r="AK23" s="8">
        <f>AVERAGE(AK16:AK22)</f>
        <v>1.0590642857142856</v>
      </c>
      <c r="AL23" s="28"/>
      <c r="AM23" s="864">
        <f t="shared" ref="AM23:BD23" si="44">AVERAGE(AM16:AM22)</f>
        <v>17.655400152895233</v>
      </c>
      <c r="AN23" s="864">
        <f t="shared" si="44"/>
        <v>19.23487156240726</v>
      </c>
      <c r="AO23" s="864">
        <f t="shared" si="44"/>
        <v>55.820829996067836</v>
      </c>
      <c r="AP23" s="864">
        <f t="shared" si="44"/>
        <v>59.78768405061313</v>
      </c>
      <c r="AQ23" s="864">
        <f t="shared" si="44"/>
        <v>60.690743403908755</v>
      </c>
      <c r="AR23" s="864">
        <f t="shared" si="44"/>
        <v>53.951457009304193</v>
      </c>
      <c r="AS23" s="864">
        <f t="shared" si="44"/>
        <v>18.445135857651248</v>
      </c>
      <c r="AT23" s="864">
        <f t="shared" si="44"/>
        <v>57.562678614973478</v>
      </c>
      <c r="AU23" s="8">
        <f t="shared" si="44"/>
        <v>3.3402985413407942</v>
      </c>
      <c r="AV23" s="864">
        <f t="shared" si="44"/>
        <v>17.655400152895233</v>
      </c>
      <c r="AW23" s="864">
        <f t="shared" si="44"/>
        <v>19.23487156240726</v>
      </c>
      <c r="AX23" s="864">
        <f t="shared" si="44"/>
        <v>15.392258567496404</v>
      </c>
      <c r="AY23" s="864">
        <f t="shared" si="44"/>
        <v>17.501969764898842</v>
      </c>
      <c r="AZ23" s="864">
        <f t="shared" si="44"/>
        <v>18.119314832480182</v>
      </c>
      <c r="BA23" s="864">
        <f t="shared" si="44"/>
        <v>14.380028437875621</v>
      </c>
      <c r="BB23" s="864">
        <f t="shared" si="44"/>
        <v>18.445135857651248</v>
      </c>
      <c r="BC23" s="864">
        <f t="shared" si="44"/>
        <v>16.348392900687763</v>
      </c>
      <c r="BD23" s="864">
        <f t="shared" si="44"/>
        <v>1.6346251634567588</v>
      </c>
      <c r="BE23" s="864"/>
      <c r="BF23" s="15">
        <f t="shared" ref="BF23:BM23" si="45">AVERAGE(BF16:BF22)</f>
        <v>85.064336736869535</v>
      </c>
      <c r="BG23" s="15">
        <f t="shared" si="45"/>
        <v>12.816122015163264</v>
      </c>
      <c r="BH23" s="15">
        <f t="shared" si="45"/>
        <v>14.976097237701623</v>
      </c>
      <c r="BI23" s="15">
        <f t="shared" si="45"/>
        <v>7.3212921095180334</v>
      </c>
      <c r="BJ23" s="15">
        <f t="shared" si="45"/>
        <v>13.5082536897045</v>
      </c>
      <c r="BK23" s="15">
        <f t="shared" si="45"/>
        <v>184.02735429245703</v>
      </c>
      <c r="BL23" s="15">
        <f t="shared" si="45"/>
        <v>240.20739517379326</v>
      </c>
      <c r="BM23" s="15">
        <f t="shared" si="45"/>
        <v>48.95865804658105</v>
      </c>
      <c r="BN23" s="28"/>
      <c r="BO23" s="8">
        <f>AVERAGE(BO16:BO22)</f>
        <v>40.857142857142854</v>
      </c>
      <c r="BP23" s="8">
        <f>AVERAGE(BP16:BP22)</f>
        <v>34.285714285714285</v>
      </c>
      <c r="BQ23" s="28"/>
      <c r="BR23" s="8">
        <f>AVERAGE(BR16:BR22)</f>
        <v>85.70274648953729</v>
      </c>
      <c r="BS23" s="28"/>
    </row>
    <row r="24" spans="1:71" s="52" customFormat="1" ht="12" customHeight="1">
      <c r="A24" s="53" t="s">
        <v>111</v>
      </c>
      <c r="B24" s="7">
        <f t="shared" ref="B24:AF24" si="46">STDEV(B16:B22)</f>
        <v>1.7895197546774804</v>
      </c>
      <c r="C24" s="5">
        <f t="shared" si="46"/>
        <v>7.1046597720221953</v>
      </c>
      <c r="D24" s="5">
        <f t="shared" si="46"/>
        <v>8.15329322888552</v>
      </c>
      <c r="E24" s="5">
        <f t="shared" si="46"/>
        <v>19.256415133911197</v>
      </c>
      <c r="F24" s="5">
        <f t="shared" si="46"/>
        <v>27.775460220781056</v>
      </c>
      <c r="G24" s="5">
        <f t="shared" si="46"/>
        <v>13.396872413970017</v>
      </c>
      <c r="H24" s="5">
        <f t="shared" si="46"/>
        <v>13.873578863299507</v>
      </c>
      <c r="I24" s="5">
        <f t="shared" si="46"/>
        <v>9.4112394811432019</v>
      </c>
      <c r="J24" s="5">
        <f t="shared" si="46"/>
        <v>8.6959213208864554</v>
      </c>
      <c r="K24" s="5">
        <f t="shared" si="46"/>
        <v>16.303665962277446</v>
      </c>
      <c r="L24" s="5">
        <f t="shared" si="46"/>
        <v>16.017847189039752</v>
      </c>
      <c r="M24" s="5">
        <f t="shared" si="46"/>
        <v>21.275964529643932</v>
      </c>
      <c r="N24" s="5">
        <f t="shared" si="46"/>
        <v>24.454038521274967</v>
      </c>
      <c r="O24" s="5">
        <f t="shared" si="46"/>
        <v>38.041330906566053</v>
      </c>
      <c r="P24" s="5">
        <f t="shared" si="46"/>
        <v>33.6225547880614</v>
      </c>
      <c r="Q24" s="5">
        <f t="shared" si="46"/>
        <v>5.6568542494923806</v>
      </c>
      <c r="R24" s="5">
        <f t="shared" si="46"/>
        <v>0</v>
      </c>
      <c r="S24" s="5">
        <f t="shared" si="46"/>
        <v>0</v>
      </c>
      <c r="T24" s="5">
        <f t="shared" si="46"/>
        <v>0</v>
      </c>
      <c r="U24" s="5">
        <f t="shared" si="46"/>
        <v>1.9148542155126762</v>
      </c>
      <c r="V24" s="5">
        <f t="shared" si="46"/>
        <v>6.8487051261360294</v>
      </c>
      <c r="W24" s="5">
        <f t="shared" si="46"/>
        <v>7.5687326736854939</v>
      </c>
      <c r="X24" s="5">
        <f t="shared" si="46"/>
        <v>10.424330514074594</v>
      </c>
      <c r="Y24" s="5">
        <f t="shared" si="46"/>
        <v>12.106668764421881</v>
      </c>
      <c r="Z24" s="5">
        <f t="shared" si="46"/>
        <v>14.052622192181447</v>
      </c>
      <c r="AA24" s="5">
        <f t="shared" si="46"/>
        <v>13.562904591287998</v>
      </c>
      <c r="AB24" s="5">
        <f t="shared" si="46"/>
        <v>12.957806986707348</v>
      </c>
      <c r="AC24" s="5">
        <f t="shared" si="46"/>
        <v>10.997835284835878</v>
      </c>
      <c r="AD24" s="5">
        <f t="shared" si="46"/>
        <v>9.4516312525052157</v>
      </c>
      <c r="AE24" s="5">
        <f t="shared" si="46"/>
        <v>7.114706432386912</v>
      </c>
      <c r="AF24" s="5">
        <f t="shared" si="46"/>
        <v>10.515657260440168</v>
      </c>
      <c r="AG24" s="9"/>
      <c r="AH24" s="7">
        <f>STDEV(AH16:AH22)</f>
        <v>0.12055253942536738</v>
      </c>
      <c r="AI24" s="7">
        <f>STDEV(AI16:AI22)</f>
        <v>0.30534958887899522</v>
      </c>
      <c r="AJ24" s="7">
        <f>STDEV(AJ16:AJ22)</f>
        <v>0.39383705961197862</v>
      </c>
      <c r="AK24" s="7">
        <f>STDEV(AK16:AK22)</f>
        <v>0.3395272530964763</v>
      </c>
      <c r="AL24" s="9"/>
      <c r="AM24" s="5">
        <f t="shared" ref="AM24:BD24" si="47">STDEV(AM16:AM22)</f>
        <v>4.2642866102330164</v>
      </c>
      <c r="AN24" s="5">
        <f t="shared" si="47"/>
        <v>5.22647401437413</v>
      </c>
      <c r="AO24" s="5">
        <f t="shared" si="47"/>
        <v>14.242280218420634</v>
      </c>
      <c r="AP24" s="5">
        <f t="shared" si="47"/>
        <v>13.342662818395819</v>
      </c>
      <c r="AQ24" s="5">
        <f t="shared" si="47"/>
        <v>11.401993261964924</v>
      </c>
      <c r="AR24" s="5">
        <f t="shared" si="47"/>
        <v>7.0864827214403237</v>
      </c>
      <c r="AS24" s="5">
        <f t="shared" si="47"/>
        <v>4.7066519449393036</v>
      </c>
      <c r="AT24" s="5">
        <f t="shared" si="47"/>
        <v>9.9690299296699489</v>
      </c>
      <c r="AU24" s="7">
        <f t="shared" si="47"/>
        <v>1.1649599208617845</v>
      </c>
      <c r="AV24" s="5">
        <f t="shared" si="47"/>
        <v>4.2642866102330164</v>
      </c>
      <c r="AW24" s="5">
        <f t="shared" si="47"/>
        <v>5.22647401437413</v>
      </c>
      <c r="AX24" s="5">
        <f t="shared" si="47"/>
        <v>4.140415762068228</v>
      </c>
      <c r="AY24" s="5">
        <f t="shared" si="47"/>
        <v>6.5099051859965602</v>
      </c>
      <c r="AZ24" s="5">
        <f t="shared" si="47"/>
        <v>7.9566688461195882</v>
      </c>
      <c r="BA24" s="5">
        <f t="shared" si="47"/>
        <v>5.0878772566452657</v>
      </c>
      <c r="BB24" s="5">
        <f t="shared" si="47"/>
        <v>4.7066519449393036</v>
      </c>
      <c r="BC24" s="5">
        <f t="shared" si="47"/>
        <v>4.6653179709109676</v>
      </c>
      <c r="BD24" s="5">
        <f t="shared" si="47"/>
        <v>53.571527375669653</v>
      </c>
      <c r="BE24" s="5"/>
      <c r="BF24" s="12">
        <f t="shared" ref="BF24:BM24" si="48">STDEV(BF16:BF22)</f>
        <v>37.80859480048472</v>
      </c>
      <c r="BG24" s="12">
        <f t="shared" si="48"/>
        <v>7.6413543712696486</v>
      </c>
      <c r="BH24" s="12">
        <f t="shared" si="48"/>
        <v>2.3099868623718613</v>
      </c>
      <c r="BI24" s="12">
        <f t="shared" si="48"/>
        <v>3.1369027053035681</v>
      </c>
      <c r="BJ24" s="12">
        <f t="shared" si="48"/>
        <v>4.2720082381000202</v>
      </c>
      <c r="BK24" s="12">
        <f t="shared" si="48"/>
        <v>58.735218579417015</v>
      </c>
      <c r="BL24" s="12">
        <f t="shared" si="48"/>
        <v>51.704086549957076</v>
      </c>
      <c r="BM24" s="12">
        <f t="shared" si="48"/>
        <v>10.839790179442316</v>
      </c>
      <c r="BN24" s="9"/>
      <c r="BO24" s="7">
        <f>STDEV(BO16:BO22)</f>
        <v>3.804758924845367</v>
      </c>
      <c r="BP24" s="7">
        <f>STDEV(BP16:BP22)</f>
        <v>6.6260668503088453</v>
      </c>
      <c r="BQ24" s="9"/>
      <c r="BR24" s="7">
        <f>STDEV(BR16:BR22)</f>
        <v>3.2842232104791367</v>
      </c>
      <c r="BS24" s="9"/>
    </row>
    <row r="25" spans="1:71" s="52" customFormat="1" ht="12" customHeight="1">
      <c r="A25" s="53" t="s">
        <v>38</v>
      </c>
      <c r="B25" s="7">
        <f t="shared" ref="B25:AF25" si="49">B24/SQRT(COUNT(B16:B22))</f>
        <v>0.67637489101627546</v>
      </c>
      <c r="C25" s="5">
        <f t="shared" si="49"/>
        <v>2.6853089866422253</v>
      </c>
      <c r="D25" s="5">
        <f t="shared" si="49"/>
        <v>3.0816551785454163</v>
      </c>
      <c r="E25" s="5">
        <f t="shared" si="49"/>
        <v>7.2782407981356529</v>
      </c>
      <c r="F25" s="5">
        <f t="shared" si="49"/>
        <v>10.498137184936265</v>
      </c>
      <c r="G25" s="5">
        <f t="shared" si="49"/>
        <v>5.0635418219180313</v>
      </c>
      <c r="H25" s="5">
        <f t="shared" si="49"/>
        <v>5.2437199238189516</v>
      </c>
      <c r="I25" s="5">
        <f t="shared" si="49"/>
        <v>3.5571141708539233</v>
      </c>
      <c r="J25" s="5">
        <f t="shared" si="49"/>
        <v>3.286749319378552</v>
      </c>
      <c r="K25" s="5">
        <f t="shared" si="49"/>
        <v>6.1622065135506698</v>
      </c>
      <c r="L25" s="5">
        <f t="shared" si="49"/>
        <v>6.0541771715477415</v>
      </c>
      <c r="M25" s="5">
        <f t="shared" si="49"/>
        <v>8.0415587212098796</v>
      </c>
      <c r="N25" s="5">
        <f t="shared" si="49"/>
        <v>9.2427577826410339</v>
      </c>
      <c r="O25" s="5">
        <f t="shared" si="49"/>
        <v>14.378271588669866</v>
      </c>
      <c r="P25" s="5">
        <f t="shared" si="49"/>
        <v>12.708131201693496</v>
      </c>
      <c r="Q25" s="5">
        <f t="shared" si="49"/>
        <v>2.1380899352993952</v>
      </c>
      <c r="R25" s="5">
        <f t="shared" si="49"/>
        <v>0</v>
      </c>
      <c r="S25" s="5">
        <f t="shared" si="49"/>
        <v>0</v>
      </c>
      <c r="T25" s="5">
        <f t="shared" si="49"/>
        <v>0</v>
      </c>
      <c r="U25" s="5">
        <f t="shared" si="49"/>
        <v>0.72374686445574588</v>
      </c>
      <c r="V25" s="5">
        <f t="shared" si="49"/>
        <v>2.5885672237955974</v>
      </c>
      <c r="W25" s="5">
        <f t="shared" si="49"/>
        <v>2.860712056357257</v>
      </c>
      <c r="X25" s="5">
        <f t="shared" si="49"/>
        <v>3.9400265892262105</v>
      </c>
      <c r="Y25" s="5">
        <f t="shared" si="49"/>
        <v>4.5758906794419882</v>
      </c>
      <c r="Z25" s="5">
        <f t="shared" si="49"/>
        <v>5.3113919412656321</v>
      </c>
      <c r="AA25" s="5">
        <f t="shared" si="49"/>
        <v>5.126296086320596</v>
      </c>
      <c r="AB25" s="5">
        <f t="shared" si="49"/>
        <v>4.8975906890861252</v>
      </c>
      <c r="AC25" s="5">
        <f t="shared" si="49"/>
        <v>4.1567910176752765</v>
      </c>
      <c r="AD25" s="5">
        <f t="shared" si="49"/>
        <v>3.5723808254306761</v>
      </c>
      <c r="AE25" s="5">
        <f t="shared" si="49"/>
        <v>2.6891062673324782</v>
      </c>
      <c r="AF25" s="5">
        <f t="shared" si="49"/>
        <v>3.9745448547879221</v>
      </c>
      <c r="AG25" s="9"/>
      <c r="AH25" s="7">
        <f>AH24/SQRT(COUNT(AH16:AH22))</f>
        <v>4.556457703383307E-2</v>
      </c>
      <c r="AI25" s="7">
        <f>AI24/SQRT(COUNT(AI16:AI22))</f>
        <v>0.11541129644423362</v>
      </c>
      <c r="AJ25" s="7">
        <f>AJ24/SQRT(COUNT(AJ16:AJ22))</f>
        <v>0.1488564166877451</v>
      </c>
      <c r="AK25" s="7">
        <f>AK24/SQRT(COUNT(AK16:AK22))</f>
        <v>0.12832923928888018</v>
      </c>
      <c r="AL25" s="9"/>
      <c r="AM25" s="5">
        <f t="shared" ref="AM25:BD25" si="50">AM24/SQRT(COUNT(AM16:AM22))</f>
        <v>1.611748841397026</v>
      </c>
      <c r="AN25" s="5">
        <f t="shared" si="50"/>
        <v>1.9754214965393382</v>
      </c>
      <c r="AO25" s="5">
        <f t="shared" si="50"/>
        <v>5.3830759372050965</v>
      </c>
      <c r="AP25" s="5">
        <f t="shared" si="50"/>
        <v>5.0430525206947863</v>
      </c>
      <c r="AQ25" s="5">
        <f t="shared" si="50"/>
        <v>4.3095483745133318</v>
      </c>
      <c r="AR25" s="5">
        <f t="shared" si="50"/>
        <v>2.6784387072981861</v>
      </c>
      <c r="AS25" s="5">
        <f t="shared" si="50"/>
        <v>1.7789472220068381</v>
      </c>
      <c r="AT25" s="5">
        <f t="shared" si="50"/>
        <v>3.7679391437809158</v>
      </c>
      <c r="AU25" s="7">
        <f t="shared" si="50"/>
        <v>0.44031346256539539</v>
      </c>
      <c r="AV25" s="5">
        <f t="shared" si="50"/>
        <v>1.611748841397026</v>
      </c>
      <c r="AW25" s="5">
        <f t="shared" si="50"/>
        <v>1.9754214965393382</v>
      </c>
      <c r="AX25" s="5">
        <f t="shared" si="50"/>
        <v>1.5649300615492157</v>
      </c>
      <c r="AY25" s="5">
        <f t="shared" si="50"/>
        <v>2.460512882965225</v>
      </c>
      <c r="AZ25" s="5">
        <f t="shared" si="50"/>
        <v>3.007338147332526</v>
      </c>
      <c r="BA25" s="5">
        <f t="shared" si="50"/>
        <v>1.9230368460435605</v>
      </c>
      <c r="BB25" s="5">
        <f t="shared" si="50"/>
        <v>1.7789472220068381</v>
      </c>
      <c r="BC25" s="5">
        <f t="shared" si="50"/>
        <v>1.763324448295841</v>
      </c>
      <c r="BD25" s="5">
        <f t="shared" si="50"/>
        <v>20.248134112844369</v>
      </c>
      <c r="BE25" s="5"/>
      <c r="BF25" s="12">
        <f t="shared" ref="BF25:BM25" si="51">BF24/SQRT(COUNT(BF16:BF22))</f>
        <v>14.290305608984616</v>
      </c>
      <c r="BG25" s="12">
        <f t="shared" si="51"/>
        <v>2.8881604780136874</v>
      </c>
      <c r="BH25" s="12">
        <f t="shared" si="51"/>
        <v>0.87309296709461881</v>
      </c>
      <c r="BI25" s="12">
        <f t="shared" si="51"/>
        <v>1.1856377778912823</v>
      </c>
      <c r="BJ25" s="12">
        <f t="shared" si="51"/>
        <v>1.6146673424045515</v>
      </c>
      <c r="BK25" s="12">
        <f t="shared" si="51"/>
        <v>22.199825937451124</v>
      </c>
      <c r="BL25" s="12">
        <f t="shared" si="51"/>
        <v>19.542307825277998</v>
      </c>
      <c r="BM25" s="12">
        <f t="shared" si="51"/>
        <v>4.0970555827035113</v>
      </c>
      <c r="BN25" s="9"/>
      <c r="BO25" s="7">
        <f>BO24/SQRT(COUNT(BO16:BO22))</f>
        <v>1.4380637019563332</v>
      </c>
      <c r="BP25" s="7">
        <f>BP24/SQRT(COUNT(BP16:BP22))</f>
        <v>2.5044178652008928</v>
      </c>
      <c r="BQ25" s="9"/>
      <c r="BR25" s="7">
        <f>BR24/SQRT(COUNT(BR16:BR22))</f>
        <v>1.2413196949934191</v>
      </c>
      <c r="BS25" s="9"/>
    </row>
    <row r="26" spans="1:71" s="20" customFormat="1" ht="12" customHeight="1">
      <c r="A26" s="863" t="s">
        <v>152</v>
      </c>
      <c r="B26" s="33">
        <f t="shared" ref="B26:Q26" si="52">TTEST(B16:B22,B4:B9,2,2)</f>
        <v>0.47718541273115866</v>
      </c>
      <c r="C26" s="33">
        <f t="shared" si="52"/>
        <v>0.36355249099501741</v>
      </c>
      <c r="D26" s="33">
        <f t="shared" si="52"/>
        <v>0.23732331033988527</v>
      </c>
      <c r="E26" s="33">
        <f t="shared" si="52"/>
        <v>0.64561814710963872</v>
      </c>
      <c r="F26" s="33">
        <f t="shared" si="52"/>
        <v>0.78940409939369149</v>
      </c>
      <c r="G26" s="33">
        <f t="shared" si="52"/>
        <v>0.88501331014219187</v>
      </c>
      <c r="H26" s="33">
        <f t="shared" si="52"/>
        <v>0.57131938309024577</v>
      </c>
      <c r="I26" s="33">
        <f t="shared" si="52"/>
        <v>0.6913857084314694</v>
      </c>
      <c r="J26" s="33">
        <f t="shared" si="52"/>
        <v>0.40009017171035077</v>
      </c>
      <c r="K26" s="33">
        <f t="shared" si="52"/>
        <v>0.13323567710825138</v>
      </c>
      <c r="L26" s="33">
        <f t="shared" si="52"/>
        <v>4.7404298449785207E-2</v>
      </c>
      <c r="M26" s="33">
        <f t="shared" si="52"/>
        <v>7.9661651269590822E-2</v>
      </c>
      <c r="N26" s="33">
        <f t="shared" si="52"/>
        <v>0.46407611950256922</v>
      </c>
      <c r="O26" s="33">
        <f t="shared" si="52"/>
        <v>0.85352678681449079</v>
      </c>
      <c r="P26" s="33">
        <f t="shared" si="52"/>
        <v>0.61255489644136429</v>
      </c>
      <c r="Q26" s="33">
        <f t="shared" si="52"/>
        <v>0.83238105612118063</v>
      </c>
      <c r="R26" s="52"/>
      <c r="S26" s="52"/>
      <c r="T26" s="33" t="e">
        <f t="shared" ref="T26:AF26" si="53">TTEST(T16:T22,T4:T9,2,2)</f>
        <v>#DIV/0!</v>
      </c>
      <c r="U26" s="33">
        <f t="shared" si="53"/>
        <v>0.77338748856009476</v>
      </c>
      <c r="V26" s="33">
        <f t="shared" si="53"/>
        <v>0.50762398279754595</v>
      </c>
      <c r="W26" s="33">
        <f t="shared" si="53"/>
        <v>0.35096604786405117</v>
      </c>
      <c r="X26" s="33">
        <f t="shared" si="53"/>
        <v>0.29837499647795018</v>
      </c>
      <c r="Y26" s="33">
        <f t="shared" si="53"/>
        <v>0.27987553173449309</v>
      </c>
      <c r="Z26" s="33">
        <f t="shared" si="53"/>
        <v>0.30232176584345288</v>
      </c>
      <c r="AA26" s="33">
        <f t="shared" si="53"/>
        <v>0.2092568240455589</v>
      </c>
      <c r="AB26" s="33">
        <f t="shared" si="53"/>
        <v>0.13246706781235656</v>
      </c>
      <c r="AC26" s="33">
        <f t="shared" si="53"/>
        <v>7.7940204522520651E-2</v>
      </c>
      <c r="AD26" s="33">
        <f t="shared" si="53"/>
        <v>5.9416346328017136E-2</v>
      </c>
      <c r="AE26" s="33">
        <f t="shared" si="53"/>
        <v>6.583919729223163E-2</v>
      </c>
      <c r="AF26" s="33">
        <f t="shared" si="53"/>
        <v>8.3886819973891955E-2</v>
      </c>
      <c r="AG26" s="9"/>
      <c r="AH26" s="33">
        <f>TTEST(AH16:AH22,AH4:AH9,2,2)</f>
        <v>0.2785552392295183</v>
      </c>
      <c r="AI26" s="33">
        <f>TTEST(AI16:AI22,AI4:AI9,2,2)</f>
        <v>3.4958187044814959E-2</v>
      </c>
      <c r="AJ26" s="33">
        <f>TTEST(AJ16:AJ22,AJ4:AJ9,2,2)</f>
        <v>7.4309720248851721E-3</v>
      </c>
      <c r="AK26" s="33">
        <f>TTEST(AK16:AK22,AK4:AK9,2,2)</f>
        <v>1.5435924439387695E-2</v>
      </c>
      <c r="AL26" s="9"/>
      <c r="AM26" s="33">
        <f t="shared" ref="AM26:BD26" si="54">TTEST(AM16:AM22,AM4:AM9,2,2)</f>
        <v>0.77641960267820809</v>
      </c>
      <c r="AN26" s="33">
        <f t="shared" si="54"/>
        <v>0.79632534684147238</v>
      </c>
      <c r="AO26" s="33">
        <f t="shared" si="54"/>
        <v>6.7340763821782196E-2</v>
      </c>
      <c r="AP26" s="33">
        <f t="shared" si="54"/>
        <v>1.109422396094609E-2</v>
      </c>
      <c r="AQ26" s="33">
        <f t="shared" si="54"/>
        <v>4.7406014630093276E-3</v>
      </c>
      <c r="AR26" s="33">
        <f t="shared" si="54"/>
        <v>1.4224430371865182E-2</v>
      </c>
      <c r="AS26" s="33">
        <f t="shared" si="54"/>
        <v>0.99289622456421522</v>
      </c>
      <c r="AT26" s="33">
        <f t="shared" si="54"/>
        <v>6.3095515818938699E-3</v>
      </c>
      <c r="AU26" s="33">
        <f t="shared" si="54"/>
        <v>8.4700306954167956E-2</v>
      </c>
      <c r="AV26" s="33">
        <f t="shared" si="54"/>
        <v>0.77641960267820809</v>
      </c>
      <c r="AW26" s="33">
        <f t="shared" si="54"/>
        <v>0.79632534684147238</v>
      </c>
      <c r="AX26" s="33">
        <f t="shared" si="54"/>
        <v>3.4964725917847578E-2</v>
      </c>
      <c r="AY26" s="33">
        <f t="shared" si="54"/>
        <v>1.4852686122782496E-2</v>
      </c>
      <c r="AZ26" s="33">
        <f t="shared" si="54"/>
        <v>3.6493539623247105E-2</v>
      </c>
      <c r="BA26" s="33">
        <f t="shared" si="54"/>
        <v>5.6499919344685026E-2</v>
      </c>
      <c r="BB26" s="33">
        <f t="shared" si="54"/>
        <v>0.99289622456421522</v>
      </c>
      <c r="BC26" s="33">
        <f t="shared" si="54"/>
        <v>1.2068114870389696E-2</v>
      </c>
      <c r="BD26" s="33">
        <f t="shared" si="54"/>
        <v>7.0302206485224547E-2</v>
      </c>
      <c r="BE26" s="33"/>
      <c r="BF26" s="1173">
        <f t="shared" ref="BF26:BM26" si="55">TTEST(BF16:BF22,BF4:BF9,2,2)</f>
        <v>7.8013111287378131E-2</v>
      </c>
      <c r="BG26" s="1173">
        <f t="shared" si="55"/>
        <v>0.45304596107524708</v>
      </c>
      <c r="BH26" s="1173">
        <f t="shared" si="55"/>
        <v>0.13469400843053525</v>
      </c>
      <c r="BI26" s="1173">
        <f t="shared" si="55"/>
        <v>0.73947322481071687</v>
      </c>
      <c r="BJ26" s="1173">
        <f t="shared" si="55"/>
        <v>0.65882935856327984</v>
      </c>
      <c r="BK26" s="1173">
        <f t="shared" si="55"/>
        <v>0.44656023359387687</v>
      </c>
      <c r="BL26" s="1173">
        <f t="shared" si="55"/>
        <v>0.88458062546589811</v>
      </c>
      <c r="BM26" s="1173">
        <f t="shared" si="55"/>
        <v>0.30050598093575759</v>
      </c>
      <c r="BN26" s="1041"/>
      <c r="BO26" s="33">
        <f>TTEST(BO16:BO22,BO4:BO9,2,2)</f>
        <v>0.33189919412778301</v>
      </c>
      <c r="BP26" s="33">
        <f>TTEST(BP16:BP22,BP4:BP9,2,2)</f>
        <v>0.15786148834655547</v>
      </c>
      <c r="BQ26" s="1041"/>
      <c r="BR26" s="33">
        <f>TTEST(BR16:BR22,BR4:BR9,2,2)</f>
        <v>0.56772419179149658</v>
      </c>
      <c r="BS26" s="1041"/>
    </row>
    <row r="27" spans="1:71" s="3" customFormat="1" ht="12" customHeight="1">
      <c r="AG27" s="9"/>
      <c r="AL27" s="9"/>
      <c r="AU27" s="12"/>
      <c r="BF27" s="12"/>
      <c r="BG27" s="12"/>
      <c r="BH27" s="12"/>
      <c r="BI27" s="12"/>
      <c r="BJ27" s="12"/>
      <c r="BK27" s="12"/>
      <c r="BL27" s="12"/>
      <c r="BM27" s="12"/>
      <c r="BN27" s="9"/>
      <c r="BO27" s="12"/>
      <c r="BP27" s="1040"/>
      <c r="BQ27" s="9"/>
      <c r="BR27" s="1040"/>
      <c r="BS27" s="9"/>
    </row>
    <row r="28" spans="1:71" s="52" customFormat="1" ht="12" customHeight="1">
      <c r="A28" s="541" t="str">
        <f>'plasma (Lipid#3)'!A31</f>
        <v>Lipid#3</v>
      </c>
      <c r="B28" s="53" t="s">
        <v>101</v>
      </c>
      <c r="C28" s="1205" t="s">
        <v>102</v>
      </c>
      <c r="D28" s="1205"/>
      <c r="E28" s="1205"/>
      <c r="F28" s="1205"/>
      <c r="G28" s="1205"/>
      <c r="H28" s="1205"/>
      <c r="I28" s="1205"/>
      <c r="J28" s="1205"/>
      <c r="K28" s="1205"/>
      <c r="L28" s="1205"/>
      <c r="M28" s="1205"/>
      <c r="N28" s="1205"/>
      <c r="O28" s="1205"/>
      <c r="P28" s="1205"/>
      <c r="Q28" s="1206"/>
      <c r="R28" s="1207" t="s">
        <v>103</v>
      </c>
      <c r="S28" s="1207"/>
      <c r="T28" s="1207"/>
      <c r="U28" s="1207"/>
      <c r="V28" s="1207"/>
      <c r="W28" s="1207"/>
      <c r="X28" s="1207"/>
      <c r="Y28" s="1207"/>
      <c r="Z28" s="1207"/>
      <c r="AA28" s="1207"/>
      <c r="AB28" s="1207"/>
      <c r="AC28" s="1207"/>
      <c r="AD28" s="1207"/>
      <c r="AE28" s="1207"/>
      <c r="AF28" s="1207"/>
      <c r="AG28" s="9"/>
      <c r="AH28" s="1208" t="s">
        <v>104</v>
      </c>
      <c r="AI28" s="1209"/>
      <c r="AJ28" s="1209"/>
      <c r="AK28" s="1209"/>
      <c r="AL28" s="9"/>
      <c r="AM28" s="1202" t="s">
        <v>154</v>
      </c>
      <c r="AN28" s="1202"/>
      <c r="AO28" s="1202"/>
      <c r="AP28" s="1202"/>
      <c r="AQ28" s="1202"/>
      <c r="AR28" s="1202"/>
      <c r="AS28" s="1203"/>
      <c r="AT28" s="1203"/>
      <c r="AU28" s="12"/>
      <c r="AV28" s="1202" t="s">
        <v>105</v>
      </c>
      <c r="AW28" s="1202"/>
      <c r="AX28" s="1202"/>
      <c r="AY28" s="1202"/>
      <c r="AZ28" s="1202"/>
      <c r="BA28" s="1202"/>
      <c r="BB28" s="1202"/>
      <c r="BC28" s="1202"/>
      <c r="BD28" s="1203"/>
      <c r="BF28" s="1204" t="s">
        <v>106</v>
      </c>
      <c r="BG28" s="1204"/>
      <c r="BH28" s="1204"/>
      <c r="BI28" s="1204"/>
      <c r="BJ28" s="1204"/>
      <c r="BK28" s="1204"/>
      <c r="BL28" s="1204"/>
      <c r="BM28" s="1204"/>
      <c r="BN28" s="9"/>
      <c r="BO28" s="1213" t="s">
        <v>312</v>
      </c>
      <c r="BP28" s="1213"/>
      <c r="BQ28" s="9"/>
      <c r="BR28" s="1042" t="s">
        <v>319</v>
      </c>
      <c r="BS28" s="9"/>
    </row>
    <row r="29" spans="1:71" s="13" customFormat="1" ht="12" customHeight="1">
      <c r="A29" s="13" t="s">
        <v>107</v>
      </c>
      <c r="B29" s="13" t="s">
        <v>108</v>
      </c>
      <c r="C29" s="13">
        <v>-10</v>
      </c>
      <c r="D29" s="13">
        <v>0</v>
      </c>
      <c r="E29" s="13">
        <v>10</v>
      </c>
      <c r="F29" s="13">
        <v>20</v>
      </c>
      <c r="G29" s="13">
        <v>30</v>
      </c>
      <c r="H29" s="13">
        <v>40</v>
      </c>
      <c r="I29" s="13">
        <v>50</v>
      </c>
      <c r="J29" s="13">
        <v>60</v>
      </c>
      <c r="K29" s="13">
        <v>70</v>
      </c>
      <c r="L29" s="13">
        <v>80</v>
      </c>
      <c r="M29" s="13">
        <v>90</v>
      </c>
      <c r="N29" s="13">
        <v>100</v>
      </c>
      <c r="O29" s="13">
        <v>110</v>
      </c>
      <c r="P29" s="13">
        <v>120</v>
      </c>
      <c r="Q29" s="13" t="s">
        <v>97</v>
      </c>
      <c r="R29" s="13">
        <v>-10</v>
      </c>
      <c r="S29" s="13">
        <v>0</v>
      </c>
      <c r="T29" s="13">
        <v>10</v>
      </c>
      <c r="U29" s="13">
        <v>20</v>
      </c>
      <c r="V29" s="13">
        <v>30</v>
      </c>
      <c r="W29" s="13">
        <v>40</v>
      </c>
      <c r="X29" s="13">
        <v>50</v>
      </c>
      <c r="Y29" s="13">
        <v>60</v>
      </c>
      <c r="Z29" s="13">
        <v>70</v>
      </c>
      <c r="AA29" s="13">
        <v>80</v>
      </c>
      <c r="AB29" s="13">
        <v>90</v>
      </c>
      <c r="AC29" s="13">
        <v>100</v>
      </c>
      <c r="AD29" s="13">
        <v>110</v>
      </c>
      <c r="AE29" s="13">
        <v>120</v>
      </c>
      <c r="AF29" s="14" t="s">
        <v>313</v>
      </c>
      <c r="AG29" s="9"/>
      <c r="AH29" s="13">
        <v>-10</v>
      </c>
      <c r="AI29" s="13">
        <v>100</v>
      </c>
      <c r="AJ29" s="13">
        <v>120</v>
      </c>
      <c r="AK29" s="1045" t="s">
        <v>110</v>
      </c>
      <c r="AL29" s="9"/>
      <c r="AM29" s="13">
        <v>-10</v>
      </c>
      <c r="AN29" s="13">
        <v>0</v>
      </c>
      <c r="AO29" s="13">
        <v>80</v>
      </c>
      <c r="AP29" s="13">
        <v>90</v>
      </c>
      <c r="AQ29" s="13">
        <v>100</v>
      </c>
      <c r="AR29" s="13">
        <v>120</v>
      </c>
      <c r="AS29" s="1039" t="s">
        <v>314</v>
      </c>
      <c r="AT29" s="13" t="s">
        <v>110</v>
      </c>
      <c r="AU29" s="15" t="s">
        <v>311</v>
      </c>
      <c r="AV29" s="13">
        <v>-10</v>
      </c>
      <c r="AW29" s="13">
        <v>0</v>
      </c>
      <c r="AX29" s="13">
        <v>80</v>
      </c>
      <c r="AY29" s="13">
        <v>90</v>
      </c>
      <c r="AZ29" s="13">
        <v>100</v>
      </c>
      <c r="BA29" s="13">
        <v>120</v>
      </c>
      <c r="BB29" s="1039" t="s">
        <v>314</v>
      </c>
      <c r="BC29" s="13" t="s">
        <v>110</v>
      </c>
      <c r="BD29" s="32" t="s">
        <v>129</v>
      </c>
      <c r="BE29" s="34"/>
      <c r="BF29" s="1171" t="s">
        <v>39</v>
      </c>
      <c r="BG29" s="1171" t="s">
        <v>136</v>
      </c>
      <c r="BH29" s="1171" t="s">
        <v>40</v>
      </c>
      <c r="BI29" s="1171" t="s">
        <v>133</v>
      </c>
      <c r="BJ29" s="1171" t="s">
        <v>134</v>
      </c>
      <c r="BK29" s="1171" t="s">
        <v>135</v>
      </c>
      <c r="BL29" s="1171" t="s">
        <v>41</v>
      </c>
      <c r="BM29" s="1171" t="s">
        <v>42</v>
      </c>
      <c r="BN29" s="28"/>
      <c r="BO29" s="864">
        <v>0</v>
      </c>
      <c r="BP29" s="1039">
        <v>90</v>
      </c>
      <c r="BQ29" s="28"/>
      <c r="BR29" s="1039" t="s">
        <v>318</v>
      </c>
      <c r="BS29" s="28"/>
    </row>
    <row r="30" spans="1:71" s="16" customFormat="1" ht="12" customHeight="1">
      <c r="A30" s="16" t="str">
        <f>+'plasma (Lipid#3)'!A29</f>
        <v>MP-515-20</v>
      </c>
      <c r="B30" s="17">
        <f>+'plasma (Lipid#3)'!A30</f>
        <v>22.7</v>
      </c>
      <c r="C30" s="18">
        <f>+'plasma (Lipid#3)'!C28</f>
        <v>72</v>
      </c>
      <c r="D30" s="18">
        <f>+'plasma (Lipid#3)'!C29</f>
        <v>67</v>
      </c>
      <c r="E30" s="18">
        <f>+'plasma (Lipid#3)'!C30</f>
        <v>110</v>
      </c>
      <c r="F30" s="18">
        <f>+'plasma (Lipid#3)'!C31</f>
        <v>79</v>
      </c>
      <c r="G30" s="18">
        <f>+'plasma (Lipid#3)'!C32</f>
        <v>115</v>
      </c>
      <c r="H30" s="18">
        <f>+'plasma (Lipid#3)'!C33</f>
        <v>94</v>
      </c>
      <c r="I30" s="18">
        <f>+'plasma (Lipid#3)'!C34</f>
        <v>101</v>
      </c>
      <c r="J30" s="18">
        <f>+'plasma (Lipid#3)'!C35</f>
        <v>114</v>
      </c>
      <c r="K30" s="18">
        <f>+'plasma (Lipid#3)'!C36</f>
        <v>117</v>
      </c>
      <c r="L30" s="18">
        <f>+'plasma (Lipid#3)'!C37</f>
        <v>120</v>
      </c>
      <c r="M30" s="18">
        <f>+'plasma (Lipid#3)'!C38</f>
        <v>109</v>
      </c>
      <c r="N30" s="18">
        <f>+'plasma (Lipid#3)'!C39</f>
        <v>109</v>
      </c>
      <c r="O30" s="18">
        <f>+'plasma (Lipid#3)'!C40</f>
        <v>100</v>
      </c>
      <c r="P30" s="18">
        <f>+'plasma (Lipid#3)'!C41</f>
        <v>98</v>
      </c>
      <c r="Q30" s="21">
        <f>AVERAGE(C30:D30)</f>
        <v>69.5</v>
      </c>
      <c r="R30" s="18">
        <f>+'plasma (Lipid#3)'!E28</f>
        <v>0</v>
      </c>
      <c r="S30" s="18">
        <f>+'plasma (Lipid#3)'!E29</f>
        <v>0</v>
      </c>
      <c r="T30" s="18">
        <f>+'plasma (Lipid#3)'!E30</f>
        <v>25</v>
      </c>
      <c r="U30" s="862">
        <f>+'plasma (Lipid#3)'!E31</f>
        <v>25</v>
      </c>
      <c r="V30" s="18">
        <f>+'plasma (Lipid#3)'!E32</f>
        <v>30</v>
      </c>
      <c r="W30" s="18">
        <f>+'plasma (Lipid#3)'!E33</f>
        <v>30</v>
      </c>
      <c r="X30" s="18">
        <f>+'plasma (Lipid#3)'!E34</f>
        <v>34</v>
      </c>
      <c r="Y30" s="18">
        <f>+'plasma (Lipid#3)'!E35</f>
        <v>36</v>
      </c>
      <c r="Z30" s="18">
        <f>+'plasma (Lipid#3)'!E36</f>
        <v>36</v>
      </c>
      <c r="AA30" s="18">
        <f>+'plasma (Lipid#3)'!E37</f>
        <v>36</v>
      </c>
      <c r="AB30" s="18">
        <f>+'plasma (Lipid#3)'!E38</f>
        <v>36</v>
      </c>
      <c r="AC30" s="18">
        <f>+'plasma (Lipid#3)'!E39</f>
        <v>36</v>
      </c>
      <c r="AD30" s="18">
        <f>+'plasma (Lipid#3)'!E40</f>
        <v>36</v>
      </c>
      <c r="AE30" s="18">
        <f>+'plasma (Lipid#3)'!E41</f>
        <v>36</v>
      </c>
      <c r="AF30" s="21">
        <f>AVERAGE(AA30:AE30)</f>
        <v>36</v>
      </c>
      <c r="AG30" s="9"/>
      <c r="AH30" s="19">
        <f>+'plasma (Lipid#3)'!M28</f>
        <v>0.1336</v>
      </c>
      <c r="AI30" s="19">
        <f>+'plasma (Lipid#3)'!M39</f>
        <v>2.3420999999999998</v>
      </c>
      <c r="AJ30" s="19">
        <f>+'plasma (Lipid#3)'!M41</f>
        <v>1.1373</v>
      </c>
      <c r="AK30" s="22">
        <f>AVERAGE(AI30:AJ30)</f>
        <v>1.7397</v>
      </c>
      <c r="AL30" s="9"/>
      <c r="AM30" s="18">
        <f>+'plasma (Lipid#3)'!X30</f>
        <v>17.598435641017396</v>
      </c>
      <c r="AN30" s="18">
        <f>+'plasma (Lipid#3)'!X31</f>
        <v>20.34587074109184</v>
      </c>
      <c r="AO30" s="18">
        <f>+'plasma (Lipid#3)'!X32</f>
        <v>50.589030055553032</v>
      </c>
      <c r="AP30" s="18">
        <f>+'plasma (Lipid#3)'!X33</f>
        <v>54.368658413835476</v>
      </c>
      <c r="AQ30" s="18">
        <f>+'plasma (Lipid#3)'!X34</f>
        <v>55.21014018356064</v>
      </c>
      <c r="AR30" s="18">
        <f>+'plasma (Lipid#3)'!X35</f>
        <v>55.671274706775051</v>
      </c>
      <c r="AS30" s="21">
        <f>AVERAGE(AM30:AN30)</f>
        <v>18.972153191054616</v>
      </c>
      <c r="AT30" s="21">
        <f>AVERAGE(AO30:AR30)</f>
        <v>53.959775839931048</v>
      </c>
      <c r="AU30" s="22">
        <f>AT30/AS30</f>
        <v>2.8441566593175689</v>
      </c>
      <c r="AV30" s="21">
        <f t="shared" ref="AV30:AW30" si="56">AM30-R30</f>
        <v>17.598435641017396</v>
      </c>
      <c r="AW30" s="21">
        <f t="shared" si="56"/>
        <v>20.34587074109184</v>
      </c>
      <c r="AX30" s="21">
        <f t="shared" ref="AX30:AZ30" si="57">AO30-AA30</f>
        <v>14.589030055553032</v>
      </c>
      <c r="AY30" s="21">
        <f t="shared" si="57"/>
        <v>18.368658413835476</v>
      </c>
      <c r="AZ30" s="21">
        <f t="shared" si="57"/>
        <v>19.21014018356064</v>
      </c>
      <c r="BA30" s="21">
        <f>AR30-AE30</f>
        <v>19.671274706775051</v>
      </c>
      <c r="BB30" s="21">
        <f>AVERAGE(AV30:AW30)</f>
        <v>18.972153191054616</v>
      </c>
      <c r="BC30" s="21">
        <f>AVERAGE(AX30:BA30)</f>
        <v>17.959775839931048</v>
      </c>
      <c r="BD30" s="21">
        <f>(BB30-BC30)/BB30*100</f>
        <v>5.3361225841298019</v>
      </c>
      <c r="BE30" s="21"/>
      <c r="BF30" s="1172">
        <f>+'tissues (Lipid#3)'!O13</f>
        <v>38.770244911837416</v>
      </c>
      <c r="BG30" s="1172">
        <f>+'tissues (Lipid#3)'!O14</f>
        <v>9.1064572563587074</v>
      </c>
      <c r="BH30" s="1172">
        <f>+'tissues (Lipid#3)'!O15</f>
        <v>12.710057883846456</v>
      </c>
      <c r="BI30" s="1172">
        <f>+'tissues (Lipid#3)'!O16</f>
        <v>12.775224329773023</v>
      </c>
      <c r="BJ30" s="1172">
        <f>+'tissues (Lipid#3)'!O17</f>
        <v>4.8746096951924471</v>
      </c>
      <c r="BK30" s="1172">
        <f>+'tissues (Lipid#3)'!O18</f>
        <v>125.85976756609246</v>
      </c>
      <c r="BL30" s="1172">
        <f>+'tissues (Lipid#3)'!O19</f>
        <v>417.69544830392107</v>
      </c>
      <c r="BM30" s="1172">
        <f>+'tissues (Lipid#3)'!O20</f>
        <v>36.834464043607589</v>
      </c>
      <c r="BN30" s="9"/>
      <c r="BO30" s="18">
        <f>'plasma (Lipid#3)'!A39</f>
        <v>44</v>
      </c>
      <c r="BP30" s="18">
        <f>'plasma (Lipid#3)'!A41</f>
        <v>42</v>
      </c>
      <c r="BQ30" s="9"/>
      <c r="BR30" s="18">
        <f>'plasma (Lipid#3)'!A30*100/'plasma (Lipid#3)'!A43</f>
        <v>86.973180076628353</v>
      </c>
      <c r="BS30" s="1201" t="s">
        <v>386</v>
      </c>
    </row>
    <row r="31" spans="1:71" s="16" customFormat="1" ht="12" customHeight="1">
      <c r="A31" s="31" t="str">
        <f>+'plasma (Lipid#3)'!A49</f>
        <v>MP-518-20</v>
      </c>
      <c r="B31" s="17">
        <f>+'plasma (Lipid#3)'!A50</f>
        <v>21.2</v>
      </c>
      <c r="C31" s="18">
        <f>+'plasma (Lipid#3)'!C48</f>
        <v>78</v>
      </c>
      <c r="D31" s="18">
        <f>+'plasma (Lipid#3)'!C49</f>
        <v>99</v>
      </c>
      <c r="E31" s="18">
        <f>+'plasma (Lipid#3)'!C50</f>
        <v>123</v>
      </c>
      <c r="F31" s="18">
        <f>+'plasma (Lipid#3)'!C51</f>
        <v>88</v>
      </c>
      <c r="G31" s="18">
        <f>+'plasma (Lipid#3)'!C52</f>
        <v>93</v>
      </c>
      <c r="H31" s="18">
        <f>+'plasma (Lipid#3)'!C53</f>
        <v>97</v>
      </c>
      <c r="I31" s="18">
        <f>+'plasma (Lipid#3)'!C54</f>
        <v>100</v>
      </c>
      <c r="J31" s="18">
        <f>+'plasma (Lipid#3)'!C55</f>
        <v>99</v>
      </c>
      <c r="K31" s="18">
        <f>+'plasma (Lipid#3)'!C56</f>
        <v>100</v>
      </c>
      <c r="L31" s="18">
        <f>+'plasma (Lipid#3)'!C57</f>
        <v>108</v>
      </c>
      <c r="M31" s="18">
        <f>+'plasma (Lipid#3)'!C58</f>
        <v>110</v>
      </c>
      <c r="N31" s="18">
        <f>+'plasma (Lipid#3)'!C59</f>
        <v>110</v>
      </c>
      <c r="O31" s="18">
        <f>+'plasma (Lipid#3)'!C60</f>
        <v>115</v>
      </c>
      <c r="P31" s="18">
        <f>+'plasma (Lipid#3)'!C61</f>
        <v>114</v>
      </c>
      <c r="Q31" s="21">
        <f>AVERAGE(C31:D31)</f>
        <v>88.5</v>
      </c>
      <c r="R31" s="18">
        <f>+'plasma (Lipid#3)'!E48</f>
        <v>0</v>
      </c>
      <c r="S31" s="18">
        <f>+'plasma (Lipid#3)'!E49</f>
        <v>0</v>
      </c>
      <c r="T31" s="18">
        <f>+'plasma (Lipid#3)'!E50</f>
        <v>25</v>
      </c>
      <c r="U31" s="18">
        <f>+'plasma (Lipid#3)'!E51</f>
        <v>25</v>
      </c>
      <c r="V31" s="18">
        <f>+'plasma (Lipid#3)'!E52</f>
        <v>30</v>
      </c>
      <c r="W31" s="18">
        <f>+'plasma (Lipid#3)'!E53</f>
        <v>32</v>
      </c>
      <c r="X31" s="18">
        <f>+'plasma (Lipid#3)'!E54</f>
        <v>36</v>
      </c>
      <c r="Y31" s="18">
        <f>+'plasma (Lipid#3)'!E55</f>
        <v>36</v>
      </c>
      <c r="Z31" s="18">
        <f>+'plasma (Lipid#3)'!E56</f>
        <v>39</v>
      </c>
      <c r="AA31" s="18">
        <f>+'plasma (Lipid#3)'!E57</f>
        <v>41</v>
      </c>
      <c r="AB31" s="18">
        <f>+'plasma (Lipid#3)'!E58</f>
        <v>41</v>
      </c>
      <c r="AC31" s="18">
        <f>+'plasma (Lipid#3)'!E59</f>
        <v>41</v>
      </c>
      <c r="AD31" s="18">
        <f>+'plasma (Lipid#3)'!E60</f>
        <v>41</v>
      </c>
      <c r="AE31" s="18">
        <f>+'plasma (Lipid#3)'!E61</f>
        <v>41</v>
      </c>
      <c r="AF31" s="21">
        <f t="shared" ref="AF31:AF36" si="58">AVERAGE(AA31:AE31)</f>
        <v>41</v>
      </c>
      <c r="AG31" s="9"/>
      <c r="AH31" s="19">
        <f>+'plasma (Lipid#3)'!M48</f>
        <v>0.11890000000000001</v>
      </c>
      <c r="AI31" s="19">
        <f>+'plasma (Lipid#3)'!M59</f>
        <v>1.4265000000000001</v>
      </c>
      <c r="AJ31" s="19">
        <f>+'plasma (Lipid#3)'!M61</f>
        <v>1.4151</v>
      </c>
      <c r="AK31" s="22">
        <f t="shared" ref="AK31:AK36" si="59">AVERAGE(AI31:AJ31)</f>
        <v>1.4208000000000001</v>
      </c>
      <c r="AL31" s="9"/>
      <c r="AM31" s="18">
        <f>+'plasma (Lipid#3)'!X50</f>
        <v>26.172754024580232</v>
      </c>
      <c r="AN31" s="18">
        <f>+'plasma (Lipid#3)'!X51</f>
        <v>28.913819479857217</v>
      </c>
      <c r="AO31" s="18">
        <f>+'plasma (Lipid#3)'!X52</f>
        <v>51.66632130003272</v>
      </c>
      <c r="AP31" s="18">
        <f>+'plasma (Lipid#3)'!X53</f>
        <v>52.690787478007643</v>
      </c>
      <c r="AQ31" s="18">
        <f>+'plasma (Lipid#3)'!X54</f>
        <v>51.610917342522171</v>
      </c>
      <c r="AR31" s="18">
        <f>+'plasma (Lipid#3)'!X55</f>
        <v>52.760642688679248</v>
      </c>
      <c r="AS31" s="21">
        <f t="shared" ref="AS31:AS36" si="60">AVERAGE(AM31:AN31)</f>
        <v>27.543286752218727</v>
      </c>
      <c r="AT31" s="21">
        <f t="shared" ref="AT31:AT36" si="61">AVERAGE(AO31:AR31)</f>
        <v>52.182167202310438</v>
      </c>
      <c r="AU31" s="22">
        <f t="shared" ref="AU31:AU36" si="62">AT31/AS31</f>
        <v>1.8945512084939153</v>
      </c>
      <c r="AV31" s="21">
        <f t="shared" ref="AV31:AV36" si="63">AM31-R31</f>
        <v>26.172754024580232</v>
      </c>
      <c r="AW31" s="21">
        <f t="shared" ref="AW31:AW36" si="64">AN31-S31</f>
        <v>28.913819479857217</v>
      </c>
      <c r="AX31" s="21">
        <f t="shared" ref="AX31:AX36" si="65">AO31-AA31</f>
        <v>10.66632130003272</v>
      </c>
      <c r="AY31" s="21">
        <f t="shared" ref="AY31:AY36" si="66">AP31-AB31</f>
        <v>11.690787478007643</v>
      </c>
      <c r="AZ31" s="21">
        <f t="shared" ref="AZ31:AZ36" si="67">AQ31-AC31</f>
        <v>10.610917342522171</v>
      </c>
      <c r="BA31" s="21">
        <f t="shared" ref="BA31:BA36" si="68">AR31-AE31</f>
        <v>11.760642688679248</v>
      </c>
      <c r="BB31" s="21">
        <f t="shared" ref="BB31:BB36" si="69">AVERAGE(AV31:AW31)</f>
        <v>27.543286752218727</v>
      </c>
      <c r="BC31" s="21">
        <f t="shared" ref="BC31:BC36" si="70">AVERAGE(AX31:BA31)</f>
        <v>11.182167202310445</v>
      </c>
      <c r="BD31" s="21">
        <f t="shared" ref="BD31:BD36" si="71">(BB31-BC31)/BB31*100</f>
        <v>59.401478469487031</v>
      </c>
      <c r="BE31" s="21"/>
      <c r="BF31" s="1172">
        <f>+'tissues (Lipid#3)'!O21</f>
        <v>69.843951103407917</v>
      </c>
      <c r="BG31" s="1172">
        <f>+'tissues (Lipid#3)'!O22</f>
        <v>15.316858349348376</v>
      </c>
      <c r="BH31" s="1172">
        <f>+'tissues (Lipid#3)'!O23</f>
        <v>13.216329306824496</v>
      </c>
      <c r="BI31" s="1172" t="s">
        <v>384</v>
      </c>
      <c r="BJ31" s="1172">
        <f>+'tissues (Lipid#3)'!O25</f>
        <v>28.683041531392512</v>
      </c>
      <c r="BK31" s="1172">
        <f>+'tissues (Lipid#3)'!O26</f>
        <v>96.966101554406933</v>
      </c>
      <c r="BL31" s="1172">
        <f>+'tissues (Lipid#3)'!O27</f>
        <v>273.00570139965077</v>
      </c>
      <c r="BM31" s="1172">
        <f>+'tissues (Lipid#3)'!O28</f>
        <v>45.096024737717705</v>
      </c>
      <c r="BN31" s="9"/>
      <c r="BO31" s="18">
        <f>'plasma (Lipid#3)'!A59</f>
        <v>44</v>
      </c>
      <c r="BP31" s="18">
        <f>'plasma (Lipid#3)'!A61</f>
        <v>40</v>
      </c>
      <c r="BQ31" s="9"/>
      <c r="BR31" s="18">
        <f>'plasma (Lipid#3)'!A50*100/'plasma (Lipid#3)'!A63</f>
        <v>83.464566929133866</v>
      </c>
      <c r="BS31" s="1201" t="s">
        <v>386</v>
      </c>
    </row>
    <row r="32" spans="1:71" s="16" customFormat="1" ht="12" customHeight="1">
      <c r="A32" s="16" t="str">
        <f>+'plasma (Lipid#3)'!A69</f>
        <v>MP-522-20</v>
      </c>
      <c r="B32" s="17">
        <f>+'plasma (Lipid#3)'!A70</f>
        <v>22.5</v>
      </c>
      <c r="C32" s="18">
        <f>+'plasma (Lipid#3)'!C68</f>
        <v>95</v>
      </c>
      <c r="D32" s="18">
        <f>+'plasma (Lipid#3)'!C69</f>
        <v>98</v>
      </c>
      <c r="E32" s="18">
        <f>+'plasma (Lipid#3)'!C70</f>
        <v>159</v>
      </c>
      <c r="F32" s="18">
        <f>+'plasma (Lipid#3)'!C71</f>
        <v>157</v>
      </c>
      <c r="G32" s="18">
        <f>+'plasma (Lipid#3)'!C72</f>
        <v>147</v>
      </c>
      <c r="H32" s="18">
        <f>+'plasma (Lipid#3)'!C73</f>
        <v>132</v>
      </c>
      <c r="I32" s="18">
        <f>+'plasma (Lipid#3)'!C74</f>
        <v>120</v>
      </c>
      <c r="J32" s="18">
        <f>+'plasma (Lipid#3)'!C75</f>
        <v>120</v>
      </c>
      <c r="K32" s="18">
        <f>+'plasma (Lipid#3)'!C76</f>
        <v>121</v>
      </c>
      <c r="L32" s="18">
        <f>+'plasma (Lipid#3)'!C77</f>
        <v>123</v>
      </c>
      <c r="M32" s="18">
        <f>+'plasma (Lipid#3)'!C78</f>
        <v>123</v>
      </c>
      <c r="N32" s="18">
        <f>+'plasma (Lipid#3)'!C79</f>
        <v>115</v>
      </c>
      <c r="O32" s="18">
        <f>+'plasma (Lipid#3)'!C80</f>
        <v>114</v>
      </c>
      <c r="P32" s="18">
        <f>+'plasma (Lipid#3)'!C81</f>
        <v>117</v>
      </c>
      <c r="Q32" s="21">
        <f>AVERAGE(C32:D32)</f>
        <v>96.5</v>
      </c>
      <c r="R32" s="18">
        <f>+'plasma (Lipid#3)'!E68</f>
        <v>0</v>
      </c>
      <c r="S32" s="18">
        <f>+'plasma (Lipid#3)'!E69</f>
        <v>0</v>
      </c>
      <c r="T32" s="18">
        <f>+'plasma (Lipid#3)'!E70</f>
        <v>25</v>
      </c>
      <c r="U32" s="18">
        <f>+'plasma (Lipid#3)'!E71</f>
        <v>25</v>
      </c>
      <c r="V32" s="18">
        <f>+'plasma (Lipid#3)'!E72</f>
        <v>25</v>
      </c>
      <c r="W32" s="18">
        <f>+'plasma (Lipid#3)'!E73</f>
        <v>25</v>
      </c>
      <c r="X32" s="18">
        <f>+'plasma (Lipid#3)'!E74</f>
        <v>25</v>
      </c>
      <c r="Y32" s="18">
        <f>+'plasma (Lipid#3)'!E75</f>
        <v>28</v>
      </c>
      <c r="Z32" s="18">
        <f>+'plasma (Lipid#3)'!E76</f>
        <v>28</v>
      </c>
      <c r="AA32" s="18">
        <f>+'plasma (Lipid#3)'!E77</f>
        <v>28</v>
      </c>
      <c r="AB32" s="18">
        <f>+'plasma (Lipid#3)'!E78</f>
        <v>27</v>
      </c>
      <c r="AC32" s="18">
        <f>+'plasma (Lipid#3)'!E79</f>
        <v>25</v>
      </c>
      <c r="AD32" s="18">
        <f>+'plasma (Lipid#3)'!E80</f>
        <v>25</v>
      </c>
      <c r="AE32" s="18">
        <f>+'plasma (Lipid#3)'!E81</f>
        <v>25</v>
      </c>
      <c r="AF32" s="21">
        <f t="shared" si="58"/>
        <v>26</v>
      </c>
      <c r="AG32" s="9"/>
      <c r="AH32" s="19">
        <f>+'plasma (Lipid#3)'!M68</f>
        <v>0.26090000000000002</v>
      </c>
      <c r="AI32" s="19">
        <f>+'plasma (Lipid#3)'!M79</f>
        <v>1.452</v>
      </c>
      <c r="AJ32" s="19">
        <f>+'plasma (Lipid#3)'!M81</f>
        <v>1.3191999999999999</v>
      </c>
      <c r="AK32" s="22">
        <f t="shared" si="59"/>
        <v>1.3855999999999999</v>
      </c>
      <c r="AL32" s="9"/>
      <c r="AM32" s="18">
        <f>+'plasma (Lipid#3)'!X70</f>
        <v>11.339235900545786</v>
      </c>
      <c r="AN32" s="18">
        <f>+'plasma (Lipid#3)'!X71</f>
        <v>12.852855819697439</v>
      </c>
      <c r="AO32" s="18">
        <f>+'plasma (Lipid#3)'!X72</f>
        <v>41.968375945838318</v>
      </c>
      <c r="AP32" s="18">
        <f>+'plasma (Lipid#3)'!X73</f>
        <v>41.253434098065682</v>
      </c>
      <c r="AQ32" s="18">
        <f>+'plasma (Lipid#3)'!X74</f>
        <v>38.795132444444448</v>
      </c>
      <c r="AR32" s="18">
        <f>+'plasma (Lipid#3)'!X75</f>
        <v>40.462551935394053</v>
      </c>
      <c r="AS32" s="21">
        <f t="shared" si="60"/>
        <v>12.096045860121613</v>
      </c>
      <c r="AT32" s="21">
        <f t="shared" si="61"/>
        <v>40.619873605935624</v>
      </c>
      <c r="AU32" s="22">
        <f t="shared" si="62"/>
        <v>3.3581117396265587</v>
      </c>
      <c r="AV32" s="21">
        <f t="shared" si="63"/>
        <v>11.339235900545786</v>
      </c>
      <c r="AW32" s="21">
        <f t="shared" si="64"/>
        <v>12.852855819697439</v>
      </c>
      <c r="AX32" s="21">
        <f t="shared" si="65"/>
        <v>13.968375945838318</v>
      </c>
      <c r="AY32" s="21">
        <f t="shared" si="66"/>
        <v>14.253434098065682</v>
      </c>
      <c r="AZ32" s="21">
        <f t="shared" si="67"/>
        <v>13.795132444444448</v>
      </c>
      <c r="BA32" s="21">
        <f t="shared" si="68"/>
        <v>15.462551935394053</v>
      </c>
      <c r="BB32" s="21">
        <f t="shared" si="69"/>
        <v>12.096045860121613</v>
      </c>
      <c r="BC32" s="21">
        <f t="shared" si="70"/>
        <v>14.369873605935625</v>
      </c>
      <c r="BD32" s="21">
        <f t="shared" si="71"/>
        <v>-18.798107845394291</v>
      </c>
      <c r="BE32" s="21"/>
      <c r="BF32" s="1172">
        <f>+'tissues (Lipid#3)'!O29</f>
        <v>67.944307475647534</v>
      </c>
      <c r="BG32" s="1172">
        <f>+'tissues (Lipid#3)'!O30</f>
        <v>7.1773640545535482</v>
      </c>
      <c r="BH32" s="1172">
        <f>+'tissues (Lipid#3)'!O31</f>
        <v>9.0028206463275744</v>
      </c>
      <c r="BI32" s="1172">
        <f>+'tissues (Lipid#3)'!O32</f>
        <v>4.7117768186865492</v>
      </c>
      <c r="BJ32" s="1172">
        <f>+'tissues (Lipid#3)'!O33</f>
        <v>10.335269373899282</v>
      </c>
      <c r="BK32" s="1172">
        <f>+'tissues (Lipid#3)'!O34</f>
        <v>224.92993625194256</v>
      </c>
      <c r="BL32" s="1172">
        <f>+'tissues (Lipid#3)'!O35</f>
        <v>351.1545252471094</v>
      </c>
      <c r="BM32" s="1172">
        <f>+'tissues (Lipid#3)'!O36</f>
        <v>32.633626626861002</v>
      </c>
      <c r="BN32" s="9"/>
      <c r="BO32" s="18">
        <f>'plasma (Lipid#3)'!A79</f>
        <v>43</v>
      </c>
      <c r="BP32" s="18">
        <f>'plasma (Lipid#3)'!A81</f>
        <v>42</v>
      </c>
      <c r="BQ32" s="9"/>
      <c r="BR32" s="18">
        <f>'plasma (Lipid#3)'!A70*100/'plasma (Lipid#3)'!A83</f>
        <v>83.025830258302577</v>
      </c>
      <c r="BS32" s="1201" t="s">
        <v>386</v>
      </c>
    </row>
    <row r="33" spans="1:71" s="16" customFormat="1" ht="12" customHeight="1">
      <c r="A33" s="16" t="str">
        <f>+'plasma (Lipid#3)'!A89</f>
        <v>MP-525-20</v>
      </c>
      <c r="B33" s="17">
        <f>+'plasma (Lipid#3)'!A90</f>
        <v>19.899999999999999</v>
      </c>
      <c r="C33" s="18">
        <f>+'plasma (Lipid#3)'!C88</f>
        <v>89</v>
      </c>
      <c r="D33" s="18">
        <f>+'plasma (Lipid#3)'!C89</f>
        <v>118</v>
      </c>
      <c r="E33" s="18">
        <f>+'plasma (Lipid#3)'!C90</f>
        <v>131</v>
      </c>
      <c r="F33" s="18">
        <f>+'plasma (Lipid#3)'!C91</f>
        <v>107</v>
      </c>
      <c r="G33" s="18">
        <f>+'plasma (Lipid#3)'!C92</f>
        <v>110</v>
      </c>
      <c r="H33" s="18">
        <f>+'plasma (Lipid#3)'!C93</f>
        <v>107</v>
      </c>
      <c r="I33" s="18">
        <f>+'plasma (Lipid#3)'!C94</f>
        <v>115</v>
      </c>
      <c r="J33" s="18">
        <f>+'plasma (Lipid#3)'!C95</f>
        <v>103</v>
      </c>
      <c r="K33" s="18">
        <f>+'plasma (Lipid#3)'!C96</f>
        <v>83</v>
      </c>
      <c r="L33" s="18">
        <f>+'plasma (Lipid#3)'!C97</f>
        <v>93</v>
      </c>
      <c r="M33" s="18">
        <f>+'plasma (Lipid#3)'!C98</f>
        <v>91</v>
      </c>
      <c r="N33" s="18">
        <f>+'plasma (Lipid#3)'!C99</f>
        <v>105</v>
      </c>
      <c r="O33" s="18">
        <f>+'plasma (Lipid#3)'!C100</f>
        <v>145</v>
      </c>
      <c r="P33" s="18">
        <f>+'plasma (Lipid#3)'!C101</f>
        <v>158</v>
      </c>
      <c r="Q33" s="21">
        <f>AVERAGE(C33:D33)</f>
        <v>103.5</v>
      </c>
      <c r="R33" s="18">
        <f>+'plasma (Lipid#3)'!E88</f>
        <v>0</v>
      </c>
      <c r="S33" s="18">
        <f>+'plasma (Lipid#3)'!E89</f>
        <v>0</v>
      </c>
      <c r="T33" s="18">
        <f>+'plasma (Lipid#3)'!E90</f>
        <v>25</v>
      </c>
      <c r="U33" s="18">
        <f>+'plasma (Lipid#3)'!E91</f>
        <v>25</v>
      </c>
      <c r="V33" s="18">
        <f>+'plasma (Lipid#3)'!E92</f>
        <v>28</v>
      </c>
      <c r="W33" s="18">
        <f>+'plasma (Lipid#3)'!E93</f>
        <v>28</v>
      </c>
      <c r="X33" s="18">
        <f>+'plasma (Lipid#3)'!E94</f>
        <v>30</v>
      </c>
      <c r="Y33" s="18">
        <f>+'plasma (Lipid#3)'!E95</f>
        <v>30</v>
      </c>
      <c r="Z33" s="18">
        <f>+'plasma (Lipid#3)'!E96</f>
        <v>33</v>
      </c>
      <c r="AA33" s="18">
        <f>+'plasma (Lipid#3)'!E97</f>
        <v>38</v>
      </c>
      <c r="AB33" s="18">
        <f>+'plasma (Lipid#3)'!E98</f>
        <v>42</v>
      </c>
      <c r="AC33" s="18">
        <f>+'plasma (Lipid#3)'!E99</f>
        <v>47</v>
      </c>
      <c r="AD33" s="18">
        <f>+'plasma (Lipid#3)'!E100</f>
        <v>47</v>
      </c>
      <c r="AE33" s="18">
        <f>+'plasma (Lipid#3)'!E101</f>
        <v>40</v>
      </c>
      <c r="AF33" s="21">
        <f t="shared" si="58"/>
        <v>42.8</v>
      </c>
      <c r="AG33" s="9"/>
      <c r="AH33" s="19">
        <f>+'plasma (Lipid#3)'!M88</f>
        <v>0.59</v>
      </c>
      <c r="AI33" s="19">
        <f>+'plasma (Lipid#3)'!M99</f>
        <v>0.84499999999999997</v>
      </c>
      <c r="AJ33" s="19">
        <f>+'plasma (Lipid#3)'!M101</f>
        <v>2.0769000000000002</v>
      </c>
      <c r="AK33" s="22">
        <f t="shared" si="59"/>
        <v>1.46095</v>
      </c>
      <c r="AL33" s="9"/>
      <c r="AM33" s="18">
        <f>+'plasma (Lipid#3)'!X90</f>
        <v>18.072921050994228</v>
      </c>
      <c r="AN33" s="18">
        <f>+'plasma (Lipid#3)'!X91</f>
        <v>20.972980846260285</v>
      </c>
      <c r="AO33" s="18">
        <f>+'plasma (Lipid#3)'!X92</f>
        <v>49.480032817146963</v>
      </c>
      <c r="AP33" s="18">
        <f>+'plasma (Lipid#3)'!X93</f>
        <v>58.581274017144551</v>
      </c>
      <c r="AQ33" s="18">
        <f>+'plasma (Lipid#3)'!X94</f>
        <v>62.998899525560752</v>
      </c>
      <c r="AR33" s="18">
        <f>+'plasma (Lipid#3)'!X95</f>
        <v>49.938285870286364</v>
      </c>
      <c r="AS33" s="21">
        <f t="shared" si="60"/>
        <v>19.522950948627255</v>
      </c>
      <c r="AT33" s="21">
        <f t="shared" si="61"/>
        <v>55.249623057534656</v>
      </c>
      <c r="AU33" s="22">
        <f t="shared" si="62"/>
        <v>2.8299831927518877</v>
      </c>
      <c r="AV33" s="21">
        <f t="shared" si="63"/>
        <v>18.072921050994228</v>
      </c>
      <c r="AW33" s="21">
        <f t="shared" si="64"/>
        <v>20.972980846260285</v>
      </c>
      <c r="AX33" s="21">
        <f t="shared" si="65"/>
        <v>11.480032817146963</v>
      </c>
      <c r="AY33" s="21">
        <f t="shared" si="66"/>
        <v>16.581274017144551</v>
      </c>
      <c r="AZ33" s="21">
        <f t="shared" si="67"/>
        <v>15.998899525560752</v>
      </c>
      <c r="BA33" s="21">
        <f t="shared" si="68"/>
        <v>9.9382858702863643</v>
      </c>
      <c r="BB33" s="21">
        <f t="shared" si="69"/>
        <v>19.522950948627255</v>
      </c>
      <c r="BC33" s="21">
        <f t="shared" si="70"/>
        <v>13.499623057534658</v>
      </c>
      <c r="BD33" s="21">
        <f t="shared" si="71"/>
        <v>30.852548402863881</v>
      </c>
      <c r="BE33" s="21"/>
      <c r="BF33" s="1172">
        <f>+'tissues (Lipid#3)'!O37</f>
        <v>73.776759707568019</v>
      </c>
      <c r="BG33" s="1172">
        <f>+'tissues (Lipid#3)'!O38</f>
        <v>15.047691093131562</v>
      </c>
      <c r="BH33" s="1172">
        <f>+'tissues (Lipid#3)'!O39</f>
        <v>14.669550929326203</v>
      </c>
      <c r="BI33" s="1172">
        <f>+'tissues (Lipid#3)'!O40</f>
        <v>8.9164056724888692</v>
      </c>
      <c r="BJ33" s="1172">
        <f>+'tissues (Lipid#3)'!O41</f>
        <v>9.2419019514254757</v>
      </c>
      <c r="BK33" s="1172">
        <f>+'tissues (Lipid#3)'!O42</f>
        <v>126.86110369093348</v>
      </c>
      <c r="BL33" s="1172">
        <f>+'tissues (Lipid#3)'!O43</f>
        <v>290.26126392667413</v>
      </c>
      <c r="BM33" s="1172">
        <f>+'tissues (Lipid#3)'!O44</f>
        <v>37.355985253097153</v>
      </c>
      <c r="BN33" s="9"/>
      <c r="BO33" s="18">
        <f>'plasma (Lipid#3)'!A99</f>
        <v>44</v>
      </c>
      <c r="BP33" s="18">
        <f>'plasma (Lipid#3)'!A101</f>
        <v>42</v>
      </c>
      <c r="BQ33" s="9"/>
      <c r="BR33" s="18">
        <f>'plasma (Lipid#3)'!A90*100/'plasma (Lipid#3)'!A103</f>
        <v>78.968253968253961</v>
      </c>
      <c r="BS33" s="1201" t="s">
        <v>386</v>
      </c>
    </row>
    <row r="34" spans="1:71" s="16" customFormat="1" ht="12" customHeight="1">
      <c r="A34" s="16" t="str">
        <f>+'plasma (Lipid#3)'!A109</f>
        <v>MP-527-20</v>
      </c>
      <c r="B34" s="17">
        <f>+'plasma (Lipid#3)'!A110</f>
        <v>19.899999999999999</v>
      </c>
      <c r="C34" s="18">
        <f>+'plasma (Lipid#3)'!C108</f>
        <v>73</v>
      </c>
      <c r="D34" s="18">
        <f>+'plasma (Lipid#3)'!C109</f>
        <v>66</v>
      </c>
      <c r="E34" s="18">
        <f>+'plasma (Lipid#3)'!C110</f>
        <v>87</v>
      </c>
      <c r="F34" s="18">
        <f>+'plasma (Lipid#3)'!C111</f>
        <v>95</v>
      </c>
      <c r="G34" s="18">
        <f>+'plasma (Lipid#3)'!C112</f>
        <v>96</v>
      </c>
      <c r="H34" s="18">
        <f>+'plasma (Lipid#3)'!C113</f>
        <v>97</v>
      </c>
      <c r="I34" s="18">
        <f>+'plasma (Lipid#3)'!C114</f>
        <v>97</v>
      </c>
      <c r="J34" s="18">
        <f>+'plasma (Lipid#3)'!C115</f>
        <v>107</v>
      </c>
      <c r="K34" s="18">
        <f>+'plasma (Lipid#3)'!C116</f>
        <v>105</v>
      </c>
      <c r="L34" s="18">
        <f>+'plasma (Lipid#3)'!C117</f>
        <v>101</v>
      </c>
      <c r="M34" s="18">
        <f>+'plasma (Lipid#3)'!C118</f>
        <v>97</v>
      </c>
      <c r="N34" s="18">
        <f>+'plasma (Lipid#3)'!C119</f>
        <v>102</v>
      </c>
      <c r="O34" s="18">
        <f>+'plasma (Lipid#3)'!C120</f>
        <v>94</v>
      </c>
      <c r="P34" s="18">
        <f>+'plasma (Lipid#3)'!C121</f>
        <v>94</v>
      </c>
      <c r="Q34" s="21">
        <f t="shared" ref="Q34" si="72">AVERAGE(C34:D34)</f>
        <v>69.5</v>
      </c>
      <c r="R34" s="18">
        <f>+'plasma (Lipid#3)'!E108</f>
        <v>0</v>
      </c>
      <c r="S34" s="18">
        <f>+'plasma (Lipid#3)'!E109</f>
        <v>0</v>
      </c>
      <c r="T34" s="18">
        <f>+'plasma (Lipid#3)'!E110</f>
        <v>25</v>
      </c>
      <c r="U34" s="18">
        <f>+'plasma (Lipid#3)'!E111</f>
        <v>30</v>
      </c>
      <c r="V34" s="18">
        <f>+'plasma (Lipid#3)'!E112</f>
        <v>30</v>
      </c>
      <c r="W34" s="18">
        <f>+'plasma (Lipid#3)'!E113</f>
        <v>33</v>
      </c>
      <c r="X34" s="18">
        <f>+'plasma (Lipid#3)'!E114</f>
        <v>35</v>
      </c>
      <c r="Y34" s="18">
        <f>+'plasma (Lipid#3)'!E115</f>
        <v>35</v>
      </c>
      <c r="Z34" s="18">
        <f>+'plasma (Lipid#3)'!E116</f>
        <v>35</v>
      </c>
      <c r="AA34" s="18">
        <f>+'plasma (Lipid#3)'!E117</f>
        <v>35</v>
      </c>
      <c r="AB34" s="18">
        <f>+'plasma (Lipid#3)'!E118</f>
        <v>35</v>
      </c>
      <c r="AC34" s="18">
        <f>+'plasma (Lipid#3)'!E119</f>
        <v>37</v>
      </c>
      <c r="AD34" s="18">
        <f>+'plasma (Lipid#3)'!E120</f>
        <v>37</v>
      </c>
      <c r="AE34" s="18">
        <f>+'plasma (Lipid#3)'!E121</f>
        <v>37</v>
      </c>
      <c r="AF34" s="21">
        <f t="shared" si="58"/>
        <v>36.200000000000003</v>
      </c>
      <c r="AG34" s="9"/>
      <c r="AH34" s="19">
        <f>+'plasma (Lipid#3)'!M108</f>
        <v>6.7500000000000004E-2</v>
      </c>
      <c r="AI34" s="19">
        <f>+'plasma (Lipid#3)'!M119</f>
        <v>1.0051000000000001</v>
      </c>
      <c r="AJ34" s="19">
        <f>+'plasma (Lipid#3)'!M121</f>
        <v>0.84889999999999999</v>
      </c>
      <c r="AK34" s="22">
        <f t="shared" si="59"/>
        <v>0.92700000000000005</v>
      </c>
      <c r="AL34" s="9"/>
      <c r="AM34" s="18">
        <f>+'plasma (Lipid#3)'!X110</f>
        <v>22.804251924479935</v>
      </c>
      <c r="AN34" s="18">
        <f>+'plasma (Lipid#3)'!X111</f>
        <v>22.34973369228717</v>
      </c>
      <c r="AO34" s="18">
        <f>+'plasma (Lipid#3)'!X112</f>
        <v>53.838981871724229</v>
      </c>
      <c r="AP34" s="18">
        <f>+'plasma (Lipid#3)'!X113</f>
        <v>55.356830448539</v>
      </c>
      <c r="AQ34" s="18">
        <f>+'plasma (Lipid#3)'!X114</f>
        <v>50.113200772603065</v>
      </c>
      <c r="AR34" s="18">
        <f>+'plasma (Lipid#3)'!X115</f>
        <v>49.63406724343367</v>
      </c>
      <c r="AS34" s="21">
        <f t="shared" si="60"/>
        <v>22.576992808383551</v>
      </c>
      <c r="AT34" s="21">
        <f t="shared" si="61"/>
        <v>52.235770084074986</v>
      </c>
      <c r="AU34" s="22">
        <f t="shared" si="62"/>
        <v>2.3136726191753136</v>
      </c>
      <c r="AV34" s="21">
        <f t="shared" si="63"/>
        <v>22.804251924479935</v>
      </c>
      <c r="AW34" s="21">
        <f t="shared" si="64"/>
        <v>22.34973369228717</v>
      </c>
      <c r="AX34" s="21">
        <f t="shared" si="65"/>
        <v>18.838981871724229</v>
      </c>
      <c r="AY34" s="21">
        <f t="shared" si="66"/>
        <v>20.356830448539</v>
      </c>
      <c r="AZ34" s="21">
        <f t="shared" si="67"/>
        <v>13.113200772603065</v>
      </c>
      <c r="BA34" s="21">
        <f t="shared" si="68"/>
        <v>12.63406724343367</v>
      </c>
      <c r="BB34" s="21">
        <f t="shared" si="69"/>
        <v>22.576992808383551</v>
      </c>
      <c r="BC34" s="21">
        <f t="shared" si="70"/>
        <v>16.235770084074993</v>
      </c>
      <c r="BD34" s="21">
        <f t="shared" si="71"/>
        <v>28.087100784980812</v>
      </c>
      <c r="BE34" s="21"/>
      <c r="BF34" s="1172">
        <f>+'tissues (Lipid#3)'!O45</f>
        <v>64.517763964700507</v>
      </c>
      <c r="BG34" s="1172">
        <f>+'tissues (Lipid#3)'!O46</f>
        <v>8.883172731835117</v>
      </c>
      <c r="BH34" s="1172">
        <f>+'tissues (Lipid#3)'!O47</f>
        <v>4.0348733025478598</v>
      </c>
      <c r="BI34" s="1172">
        <f>+'tissues (Lipid#3)'!O48</f>
        <v>6.8381756951649031</v>
      </c>
      <c r="BJ34" s="1172">
        <f>+'tissues (Lipid#3)'!O49</f>
        <v>15.999636249964475</v>
      </c>
      <c r="BK34" s="1172">
        <f>+'tissues (Lipid#3)'!O50</f>
        <v>191.73653157852164</v>
      </c>
      <c r="BL34" s="1172">
        <f>+'tissues (Lipid#3)'!O51</f>
        <v>335.48584156028107</v>
      </c>
      <c r="BM34" s="1172">
        <f>+'tissues (Lipid#3)'!O52</f>
        <v>43.048073703482324</v>
      </c>
      <c r="BN34" s="9"/>
      <c r="BO34" s="18">
        <f>'plasma (Lipid#3)'!A119</f>
        <v>40</v>
      </c>
      <c r="BP34" s="18">
        <f>'plasma (Lipid#3)'!A121</f>
        <v>44</v>
      </c>
      <c r="BQ34" s="9"/>
      <c r="BR34" s="18">
        <f>'plasma (Lipid#3)'!A110*100/'plasma (Lipid#3)'!A123</f>
        <v>83.966244725738392</v>
      </c>
      <c r="BS34" s="1201" t="s">
        <v>386</v>
      </c>
    </row>
    <row r="35" spans="1:71" s="16" customFormat="1" ht="12" customHeight="1">
      <c r="A35" s="16" t="str">
        <f>+'plasma (Lipid#3)'!A129</f>
        <v>MP-528-20</v>
      </c>
      <c r="B35" s="17">
        <f>+'plasma (Lipid#3)'!A130</f>
        <v>21.5</v>
      </c>
      <c r="C35" s="18">
        <f>+'plasma (Lipid#3)'!C128</f>
        <v>74</v>
      </c>
      <c r="D35" s="18">
        <f>+'plasma (Lipid#3)'!C129</f>
        <v>73</v>
      </c>
      <c r="E35" s="18">
        <f>+'plasma (Lipid#3)'!C130</f>
        <v>120</v>
      </c>
      <c r="F35" s="18">
        <f>+'plasma (Lipid#3)'!C131</f>
        <v>107</v>
      </c>
      <c r="G35" s="18">
        <f>+'plasma (Lipid#3)'!C132</f>
        <v>107</v>
      </c>
      <c r="H35" s="18">
        <f>+'plasma (Lipid#3)'!C133</f>
        <v>108</v>
      </c>
      <c r="I35" s="18">
        <f>+'plasma (Lipid#3)'!C134</f>
        <v>96</v>
      </c>
      <c r="J35" s="18">
        <f>+'plasma (Lipid#3)'!C135</f>
        <v>115</v>
      </c>
      <c r="K35" s="18">
        <f>+'plasma (Lipid#3)'!C136</f>
        <v>85</v>
      </c>
      <c r="L35" s="18">
        <f>+'plasma (Lipid#3)'!C137</f>
        <v>89</v>
      </c>
      <c r="M35" s="18">
        <f>+'plasma (Lipid#3)'!C138</f>
        <v>112</v>
      </c>
      <c r="N35" s="18">
        <f>+'plasma (Lipid#3)'!C139</f>
        <v>131</v>
      </c>
      <c r="O35" s="18">
        <f>+'plasma (Lipid#3)'!C140</f>
        <v>106</v>
      </c>
      <c r="P35" s="18">
        <f>+'plasma (Lipid#3)'!C141</f>
        <v>112</v>
      </c>
      <c r="Q35" s="21">
        <f t="shared" ref="Q35:Q36" si="73">AVERAGE(C35:D35)</f>
        <v>73.5</v>
      </c>
      <c r="R35" s="18">
        <f>+'plasma (Lipid#3)'!E128</f>
        <v>0</v>
      </c>
      <c r="S35" s="18">
        <f>+'plasma (Lipid#3)'!E129</f>
        <v>0</v>
      </c>
      <c r="T35" s="18">
        <f>+'plasma (Lipid#3)'!E130</f>
        <v>25</v>
      </c>
      <c r="U35" s="18">
        <f>+'plasma (Lipid#3)'!E131</f>
        <v>25</v>
      </c>
      <c r="V35" s="18">
        <f>+'plasma (Lipid#3)'!E132</f>
        <v>30</v>
      </c>
      <c r="W35" s="18">
        <f>+'plasma (Lipid#3)'!E133</f>
        <v>30</v>
      </c>
      <c r="X35" s="18">
        <f>+'plasma (Lipid#3)'!E134</f>
        <v>30</v>
      </c>
      <c r="Y35" s="18">
        <f>+'plasma (Lipid#3)'!E135</f>
        <v>33</v>
      </c>
      <c r="Z35" s="18">
        <f>+'plasma (Lipid#3)'!E136</f>
        <v>33</v>
      </c>
      <c r="AA35" s="18">
        <f>+'plasma (Lipid#3)'!E137</f>
        <v>36</v>
      </c>
      <c r="AB35" s="18">
        <f>+'plasma (Lipid#3)'!E138</f>
        <v>36</v>
      </c>
      <c r="AC35" s="18">
        <f>+'plasma (Lipid#3)'!E139</f>
        <v>36</v>
      </c>
      <c r="AD35" s="18">
        <f>+'plasma (Lipid#3)'!E140</f>
        <v>33</v>
      </c>
      <c r="AE35" s="18">
        <f>+'plasma (Lipid#3)'!E141</f>
        <v>33</v>
      </c>
      <c r="AF35" s="21">
        <f t="shared" si="58"/>
        <v>34.799999999999997</v>
      </c>
      <c r="AG35" s="9"/>
      <c r="AH35" s="19">
        <f>+'plasma (Lipid#3)'!M128</f>
        <v>0.1676</v>
      </c>
      <c r="AI35" s="19">
        <f>+'plasma (Lipid#3)'!M139</f>
        <v>1.6698999999999999</v>
      </c>
      <c r="AJ35" s="19">
        <f>+'plasma (Lipid#3)'!M141</f>
        <v>0.85270000000000001</v>
      </c>
      <c r="AK35" s="22">
        <f t="shared" si="59"/>
        <v>1.2612999999999999</v>
      </c>
      <c r="AL35" s="9"/>
      <c r="AM35" s="18">
        <f>+'plasma (Lipid#3)'!X130</f>
        <v>18.455005055611728</v>
      </c>
      <c r="AN35" s="18">
        <f>+'plasma (Lipid#3)'!X131</f>
        <v>21.533383345836459</v>
      </c>
      <c r="AO35" s="18">
        <f>+'plasma (Lipid#3)'!X132</f>
        <v>55.165175909361956</v>
      </c>
      <c r="AP35" s="18">
        <f>+'plasma (Lipid#3)'!X133</f>
        <v>59.018251272877379</v>
      </c>
      <c r="AQ35" s="18">
        <f>+'plasma (Lipid#3)'!X134</f>
        <v>52.934756566839553</v>
      </c>
      <c r="AR35" s="18">
        <f>+'plasma (Lipid#3)'!X135</f>
        <v>46.53779127865478</v>
      </c>
      <c r="AS35" s="21">
        <f t="shared" si="60"/>
        <v>19.994194200724095</v>
      </c>
      <c r="AT35" s="21">
        <f t="shared" si="61"/>
        <v>53.413993756933422</v>
      </c>
      <c r="AU35" s="22">
        <f t="shared" si="62"/>
        <v>2.6714751902829383</v>
      </c>
      <c r="AV35" s="21">
        <f t="shared" si="63"/>
        <v>18.455005055611728</v>
      </c>
      <c r="AW35" s="21">
        <f t="shared" si="64"/>
        <v>21.533383345836459</v>
      </c>
      <c r="AX35" s="21">
        <f t="shared" si="65"/>
        <v>19.165175909361956</v>
      </c>
      <c r="AY35" s="21">
        <f t="shared" si="66"/>
        <v>23.018251272877379</v>
      </c>
      <c r="AZ35" s="21">
        <f t="shared" si="67"/>
        <v>16.934756566839553</v>
      </c>
      <c r="BA35" s="21">
        <f t="shared" si="68"/>
        <v>13.53779127865478</v>
      </c>
      <c r="BB35" s="21">
        <f t="shared" si="69"/>
        <v>19.994194200724095</v>
      </c>
      <c r="BC35" s="21">
        <f t="shared" si="70"/>
        <v>18.163993756933415</v>
      </c>
      <c r="BD35" s="21">
        <f t="shared" si="71"/>
        <v>9.1536594344192128</v>
      </c>
      <c r="BE35" s="21"/>
      <c r="BF35" s="1172">
        <f>+'tissues (Lipid#3)'!O53</f>
        <v>41.730172382001271</v>
      </c>
      <c r="BG35" s="1172">
        <f>+'tissues (Lipid#3)'!O54</f>
        <v>7.828482893499273</v>
      </c>
      <c r="BH35" s="1172">
        <f>+'tissues (Lipid#3)'!O55</f>
        <v>6.0689980288237368</v>
      </c>
      <c r="BI35" s="1172">
        <f>+'tissues (Lipid#3)'!O56</f>
        <v>4.8243754988259235</v>
      </c>
      <c r="BJ35" s="1172">
        <f>+'tissues (Lipid#3)'!O57</f>
        <v>13.405547604580718</v>
      </c>
      <c r="BK35" s="1172">
        <f>+'tissues (Lipid#3)'!O58</f>
        <v>245.1620048551024</v>
      </c>
      <c r="BL35" s="1172">
        <f>+'tissues (Lipid#3)'!O59</f>
        <v>308.10726450867617</v>
      </c>
      <c r="BM35" s="1172">
        <f>+'tissues (Lipid#3)'!O60</f>
        <v>54.457241306333721</v>
      </c>
      <c r="BN35" s="9"/>
      <c r="BO35" s="18">
        <f>'plasma (Lipid#3)'!A139</f>
        <v>33</v>
      </c>
      <c r="BP35" s="18">
        <f>'plasma (Lipid#3)'!A141</f>
        <v>33</v>
      </c>
      <c r="BQ35" s="9"/>
      <c r="BR35" s="18">
        <f>'plasma (Lipid#3)'!A130*100/'plasma (Lipid#3)'!A143</f>
        <v>86.345381526104418</v>
      </c>
      <c r="BS35" s="1201" t="s">
        <v>386</v>
      </c>
    </row>
    <row r="36" spans="1:71" s="16" customFormat="1" ht="12" customHeight="1">
      <c r="A36" s="16" t="str">
        <f>+'plasma (Lipid#3)'!A149</f>
        <v>MP-534-20</v>
      </c>
      <c r="B36" s="17">
        <f>+'plasma (Lipid#3)'!A150</f>
        <v>23</v>
      </c>
      <c r="C36" s="18">
        <f>+'plasma (Lipid#3)'!C148</f>
        <v>100</v>
      </c>
      <c r="D36" s="18">
        <f>+'plasma (Lipid#3)'!C149</f>
        <v>105</v>
      </c>
      <c r="E36" s="18">
        <f>+'plasma (Lipid#3)'!C150</f>
        <v>130</v>
      </c>
      <c r="F36" s="18">
        <f>+'plasma (Lipid#3)'!C151</f>
        <v>104</v>
      </c>
      <c r="G36" s="18">
        <f>+'plasma (Lipid#3)'!C152</f>
        <v>93</v>
      </c>
      <c r="H36" s="18">
        <f>+'plasma (Lipid#3)'!C153</f>
        <v>106</v>
      </c>
      <c r="I36" s="18">
        <f>+'plasma (Lipid#3)'!C154</f>
        <v>110</v>
      </c>
      <c r="J36" s="18">
        <f>+'plasma (Lipid#3)'!C155</f>
        <v>88</v>
      </c>
      <c r="K36" s="18">
        <f>+'plasma (Lipid#3)'!C156</f>
        <v>86</v>
      </c>
      <c r="L36" s="18">
        <f>+'plasma (Lipid#3)'!C157</f>
        <v>92</v>
      </c>
      <c r="M36" s="18">
        <f>+'plasma (Lipid#3)'!C158</f>
        <v>120</v>
      </c>
      <c r="N36" s="18">
        <f>+'plasma (Lipid#3)'!C159</f>
        <v>93</v>
      </c>
      <c r="O36" s="18">
        <f>+'plasma (Lipid#3)'!C160</f>
        <v>78</v>
      </c>
      <c r="P36" s="18">
        <f>+'plasma (Lipid#3)'!C161</f>
        <v>83</v>
      </c>
      <c r="Q36" s="21">
        <f t="shared" si="73"/>
        <v>102.5</v>
      </c>
      <c r="R36" s="18">
        <f>+'plasma (Lipid#3)'!E148</f>
        <v>0</v>
      </c>
      <c r="S36" s="18">
        <f>+'plasma (Lipid#3)'!E149</f>
        <v>0</v>
      </c>
      <c r="T36" s="18">
        <f>+'plasma (Lipid#3)'!E150</f>
        <v>25</v>
      </c>
      <c r="U36" s="18">
        <f>+'plasma (Lipid#3)'!E151</f>
        <v>25</v>
      </c>
      <c r="V36" s="18">
        <f>+'plasma (Lipid#3)'!E152</f>
        <v>30</v>
      </c>
      <c r="W36" s="18">
        <f>+'plasma (Lipid#3)'!E153</f>
        <v>36</v>
      </c>
      <c r="X36" s="18">
        <f>+'plasma (Lipid#3)'!E154</f>
        <v>36</v>
      </c>
      <c r="Y36" s="18">
        <f>+'plasma (Lipid#3)'!E155</f>
        <v>36</v>
      </c>
      <c r="Z36" s="18">
        <f>+'plasma (Lipid#3)'!E156</f>
        <v>40</v>
      </c>
      <c r="AA36" s="18">
        <f>+'plasma (Lipid#3)'!E157</f>
        <v>44</v>
      </c>
      <c r="AB36" s="18">
        <f>+'plasma (Lipid#3)'!E158</f>
        <v>44</v>
      </c>
      <c r="AC36" s="18">
        <f>+'plasma (Lipid#3)'!E159</f>
        <v>40</v>
      </c>
      <c r="AD36" s="18">
        <f>+'plasma (Lipid#3)'!E160</f>
        <v>40</v>
      </c>
      <c r="AE36" s="18">
        <f>+'plasma (Lipid#3)'!E161</f>
        <v>44</v>
      </c>
      <c r="AF36" s="21">
        <f t="shared" si="58"/>
        <v>42.4</v>
      </c>
      <c r="AG36" s="9"/>
      <c r="AH36" s="19">
        <f>+'plasma (Lipid#3)'!M148</f>
        <v>2.6200000000000001E-2</v>
      </c>
      <c r="AI36" s="19">
        <f>+'plasma (Lipid#3)'!M159</f>
        <v>1.0425</v>
      </c>
      <c r="AJ36" s="19">
        <f>+'plasma (Lipid#3)'!M161</f>
        <v>0.98250000000000004</v>
      </c>
      <c r="AK36" s="22">
        <f t="shared" si="59"/>
        <v>1.0125</v>
      </c>
      <c r="AL36" s="9"/>
      <c r="AM36" s="18">
        <f>+'plasma (Lipid#3)'!X150</f>
        <v>22.902715797526458</v>
      </c>
      <c r="AN36" s="18">
        <f>+'plasma (Lipid#3)'!X151</f>
        <v>23.34322701528766</v>
      </c>
      <c r="AO36" s="18">
        <f>+'plasma (Lipid#3)'!X152</f>
        <v>63.134350368675321</v>
      </c>
      <c r="AP36" s="18">
        <f>+'plasma (Lipid#3)'!X153</f>
        <v>68.044908921685945</v>
      </c>
      <c r="AQ36" s="18">
        <f>+'plasma (Lipid#3)'!X154</f>
        <v>49.659630894993832</v>
      </c>
      <c r="AR36" s="18">
        <f>+'plasma (Lipid#3)'!X155</f>
        <v>56.366103697867935</v>
      </c>
      <c r="AS36" s="21">
        <f t="shared" si="60"/>
        <v>23.122971406407061</v>
      </c>
      <c r="AT36" s="21">
        <f t="shared" si="61"/>
        <v>59.30124847080576</v>
      </c>
      <c r="AU36" s="22">
        <f t="shared" si="62"/>
        <v>2.564603286858461</v>
      </c>
      <c r="AV36" s="21">
        <f t="shared" si="63"/>
        <v>22.902715797526458</v>
      </c>
      <c r="AW36" s="21">
        <f t="shared" si="64"/>
        <v>23.34322701528766</v>
      </c>
      <c r="AX36" s="21">
        <f t="shared" si="65"/>
        <v>19.134350368675321</v>
      </c>
      <c r="AY36" s="21">
        <f t="shared" si="66"/>
        <v>24.044908921685945</v>
      </c>
      <c r="AZ36" s="21">
        <f t="shared" si="67"/>
        <v>9.6596308949938319</v>
      </c>
      <c r="BA36" s="21">
        <f t="shared" si="68"/>
        <v>12.366103697867935</v>
      </c>
      <c r="BB36" s="21">
        <f t="shared" si="69"/>
        <v>23.122971406407061</v>
      </c>
      <c r="BC36" s="21">
        <f t="shared" si="70"/>
        <v>16.30124847080576</v>
      </c>
      <c r="BD36" s="21">
        <f t="shared" si="71"/>
        <v>29.501930421066447</v>
      </c>
      <c r="BE36" s="21"/>
      <c r="BF36" s="1195">
        <f>+'tissues (Lipid#3)'!O61</f>
        <v>162.1951117264623</v>
      </c>
      <c r="BG36" s="1172">
        <f>+'tissues (Lipid#3)'!O62</f>
        <v>6.9628939464702331</v>
      </c>
      <c r="BH36" s="1172">
        <f>+'tissues (Lipid#3)'!O63</f>
        <v>18.29355593988253</v>
      </c>
      <c r="BI36" s="1172">
        <f>+'tissues (Lipid#3)'!O64</f>
        <v>13.686384331400687</v>
      </c>
      <c r="BJ36" s="1172">
        <f>+'tissues (Lipid#3)'!O65</f>
        <v>20.132733846396032</v>
      </c>
      <c r="BK36" s="1172">
        <f>+'tissues (Lipid#3)'!O66</f>
        <v>507.90948976226406</v>
      </c>
      <c r="BL36" s="1172">
        <f>+'tissues (Lipid#3)'!O67</f>
        <v>272.23934641410375</v>
      </c>
      <c r="BM36" s="1172">
        <f>+'tissues (Lipid#3)'!O68</f>
        <v>60.112552654525224</v>
      </c>
      <c r="BN36" s="9"/>
      <c r="BO36" s="18">
        <f>'plasma (Lipid#3)'!A159</f>
        <v>38</v>
      </c>
      <c r="BP36" s="18">
        <f>'plasma (Lipid#3)'!A161</f>
        <v>39</v>
      </c>
      <c r="BQ36" s="9"/>
      <c r="BR36" s="18">
        <f>'plasma (Lipid#3)'!A150*100/'plasma (Lipid#3)'!A163</f>
        <v>82.437275985663092</v>
      </c>
      <c r="BS36" s="1201" t="s">
        <v>386</v>
      </c>
    </row>
    <row r="37" spans="1:71" s="53" customFormat="1" ht="12" customHeight="1">
      <c r="A37" s="53" t="s">
        <v>109</v>
      </c>
      <c r="B37" s="8">
        <f t="shared" ref="B37:AF37" si="74">AVERAGE(B30:B36)</f>
        <v>21.528571428571432</v>
      </c>
      <c r="C37" s="864">
        <f t="shared" si="74"/>
        <v>83</v>
      </c>
      <c r="D37" s="864">
        <f t="shared" si="74"/>
        <v>89.428571428571431</v>
      </c>
      <c r="E37" s="864">
        <f t="shared" si="74"/>
        <v>122.85714285714286</v>
      </c>
      <c r="F37" s="864">
        <f t="shared" si="74"/>
        <v>105.28571428571429</v>
      </c>
      <c r="G37" s="864">
        <f t="shared" si="74"/>
        <v>108.71428571428571</v>
      </c>
      <c r="H37" s="864">
        <f t="shared" si="74"/>
        <v>105.85714285714286</v>
      </c>
      <c r="I37" s="864">
        <f t="shared" si="74"/>
        <v>105.57142857142857</v>
      </c>
      <c r="J37" s="864">
        <f t="shared" si="74"/>
        <v>106.57142857142857</v>
      </c>
      <c r="K37" s="864">
        <f t="shared" si="74"/>
        <v>99.571428571428569</v>
      </c>
      <c r="L37" s="864">
        <f t="shared" si="74"/>
        <v>103.71428571428571</v>
      </c>
      <c r="M37" s="864">
        <f t="shared" si="74"/>
        <v>108.85714285714286</v>
      </c>
      <c r="N37" s="864">
        <f t="shared" si="74"/>
        <v>109.28571428571429</v>
      </c>
      <c r="O37" s="864">
        <f t="shared" si="74"/>
        <v>107.42857142857143</v>
      </c>
      <c r="P37" s="864">
        <f t="shared" si="74"/>
        <v>110.85714285714286</v>
      </c>
      <c r="Q37" s="864">
        <f t="shared" si="74"/>
        <v>86.214285714285708</v>
      </c>
      <c r="R37" s="864">
        <f t="shared" si="74"/>
        <v>0</v>
      </c>
      <c r="S37" s="864">
        <f t="shared" si="74"/>
        <v>0</v>
      </c>
      <c r="T37" s="864">
        <f t="shared" si="74"/>
        <v>25</v>
      </c>
      <c r="U37" s="864">
        <f t="shared" si="74"/>
        <v>25.714285714285715</v>
      </c>
      <c r="V37" s="864">
        <f t="shared" si="74"/>
        <v>29</v>
      </c>
      <c r="W37" s="864">
        <f t="shared" si="74"/>
        <v>30.571428571428573</v>
      </c>
      <c r="X37" s="864">
        <f t="shared" si="74"/>
        <v>32.285714285714285</v>
      </c>
      <c r="Y37" s="864">
        <f t="shared" si="74"/>
        <v>33.428571428571431</v>
      </c>
      <c r="Z37" s="864">
        <f t="shared" si="74"/>
        <v>34.857142857142854</v>
      </c>
      <c r="AA37" s="864">
        <f t="shared" si="74"/>
        <v>36.857142857142854</v>
      </c>
      <c r="AB37" s="864">
        <f t="shared" si="74"/>
        <v>37.285714285714285</v>
      </c>
      <c r="AC37" s="864">
        <f t="shared" si="74"/>
        <v>37.428571428571431</v>
      </c>
      <c r="AD37" s="864">
        <f t="shared" si="74"/>
        <v>37</v>
      </c>
      <c r="AE37" s="864">
        <f t="shared" si="74"/>
        <v>36.571428571428569</v>
      </c>
      <c r="AF37" s="864">
        <f t="shared" si="74"/>
        <v>37.028571428571425</v>
      </c>
      <c r="AG37" s="28"/>
      <c r="AH37" s="8">
        <f>AVERAGE(AH30:AH36)</f>
        <v>0.19495714285714286</v>
      </c>
      <c r="AI37" s="8">
        <f>AVERAGE(AI30:AI36)</f>
        <v>1.3975857142857144</v>
      </c>
      <c r="AJ37" s="8">
        <f>AVERAGE(AJ30:AJ36)</f>
        <v>1.2332285714285713</v>
      </c>
      <c r="AK37" s="8">
        <f>AVERAGE(AK30:AK36)</f>
        <v>1.3154071428571428</v>
      </c>
      <c r="AL37" s="28"/>
      <c r="AM37" s="864">
        <f t="shared" ref="AM37:BD37" si="75">AVERAGE(AM30:AM36)</f>
        <v>19.620759913536542</v>
      </c>
      <c r="AN37" s="864">
        <f t="shared" si="75"/>
        <v>21.473124420045441</v>
      </c>
      <c r="AO37" s="864">
        <f t="shared" si="75"/>
        <v>52.263181181190362</v>
      </c>
      <c r="AP37" s="864">
        <f t="shared" si="75"/>
        <v>55.61630637859367</v>
      </c>
      <c r="AQ37" s="864">
        <f t="shared" si="75"/>
        <v>51.617525390074924</v>
      </c>
      <c r="AR37" s="864">
        <f t="shared" si="75"/>
        <v>50.195816774441582</v>
      </c>
      <c r="AS37" s="864">
        <f t="shared" si="75"/>
        <v>20.546942166790988</v>
      </c>
      <c r="AT37" s="864">
        <f t="shared" si="75"/>
        <v>52.423207431075127</v>
      </c>
      <c r="AU37" s="8">
        <f t="shared" si="75"/>
        <v>2.6395076995009492</v>
      </c>
      <c r="AV37" s="864">
        <f t="shared" si="75"/>
        <v>19.620759913536542</v>
      </c>
      <c r="AW37" s="864">
        <f t="shared" si="75"/>
        <v>21.473124420045441</v>
      </c>
      <c r="AX37" s="864">
        <f t="shared" si="75"/>
        <v>15.406038324047504</v>
      </c>
      <c r="AY37" s="864">
        <f t="shared" si="75"/>
        <v>18.330592092879382</v>
      </c>
      <c r="AZ37" s="864">
        <f t="shared" si="75"/>
        <v>14.188953961503492</v>
      </c>
      <c r="BA37" s="864">
        <f t="shared" si="75"/>
        <v>13.624388203013012</v>
      </c>
      <c r="BB37" s="864">
        <f t="shared" si="75"/>
        <v>20.546942166790988</v>
      </c>
      <c r="BC37" s="864">
        <f t="shared" si="75"/>
        <v>15.387493145360848</v>
      </c>
      <c r="BD37" s="864">
        <f t="shared" si="75"/>
        <v>20.504961750221842</v>
      </c>
      <c r="BE37" s="864"/>
      <c r="BF37" s="15">
        <f t="shared" ref="BF37:BM37" si="76">AVERAGE(BF30:BF36)</f>
        <v>74.111187324517843</v>
      </c>
      <c r="BG37" s="15">
        <f t="shared" si="76"/>
        <v>10.046131475028117</v>
      </c>
      <c r="BH37" s="15">
        <f t="shared" si="76"/>
        <v>11.142312291082694</v>
      </c>
      <c r="BI37" s="15">
        <f t="shared" si="76"/>
        <v>8.6253903910566585</v>
      </c>
      <c r="BJ37" s="15">
        <f t="shared" si="76"/>
        <v>14.667534321835848</v>
      </c>
      <c r="BK37" s="15">
        <f t="shared" si="76"/>
        <v>217.06070503703765</v>
      </c>
      <c r="BL37" s="15">
        <f t="shared" si="76"/>
        <v>321.13562733720238</v>
      </c>
      <c r="BM37" s="15">
        <f t="shared" si="76"/>
        <v>44.219709760803532</v>
      </c>
      <c r="BN37" s="28"/>
      <c r="BO37" s="8">
        <f>AVERAGE(BO30:BO36)</f>
        <v>40.857142857142854</v>
      </c>
      <c r="BP37" s="8">
        <f>AVERAGE(BP30:BP36)</f>
        <v>40.285714285714285</v>
      </c>
      <c r="BQ37" s="28"/>
      <c r="BR37" s="8">
        <f>AVERAGE(BR30:BR36)</f>
        <v>83.597247638546378</v>
      </c>
      <c r="BS37" s="28"/>
    </row>
    <row r="38" spans="1:71" s="52" customFormat="1" ht="12" customHeight="1">
      <c r="A38" s="53" t="s">
        <v>111</v>
      </c>
      <c r="B38" s="7">
        <f t="shared" ref="B38:AF38" si="77">STDEV(B30:B36)</f>
        <v>1.2841524905740831</v>
      </c>
      <c r="C38" s="5">
        <f t="shared" si="77"/>
        <v>11.51810169544733</v>
      </c>
      <c r="D38" s="5">
        <f t="shared" si="77"/>
        <v>20.598196869767843</v>
      </c>
      <c r="E38" s="5">
        <f t="shared" si="77"/>
        <v>21.919767117289155</v>
      </c>
      <c r="F38" s="5">
        <f t="shared" si="77"/>
        <v>25.091261996388852</v>
      </c>
      <c r="G38" s="5">
        <f t="shared" si="77"/>
        <v>18.997493569014857</v>
      </c>
      <c r="H38" s="5">
        <f t="shared" si="77"/>
        <v>12.824827112916214</v>
      </c>
      <c r="I38" s="5">
        <f t="shared" si="77"/>
        <v>9.4314569899025127</v>
      </c>
      <c r="J38" s="5">
        <f t="shared" si="77"/>
        <v>10.967484410096706</v>
      </c>
      <c r="K38" s="5">
        <f t="shared" si="77"/>
        <v>15.618975028867343</v>
      </c>
      <c r="L38" s="5">
        <f t="shared" si="77"/>
        <v>13.732131246511866</v>
      </c>
      <c r="M38" s="5">
        <f t="shared" si="77"/>
        <v>11.509830167130637</v>
      </c>
      <c r="N38" s="5">
        <f t="shared" si="77"/>
        <v>11.842216652219093</v>
      </c>
      <c r="O38" s="5">
        <f t="shared" si="77"/>
        <v>20.879472717297762</v>
      </c>
      <c r="P38" s="5">
        <f t="shared" si="77"/>
        <v>24.141448254185669</v>
      </c>
      <c r="Q38" s="5">
        <f t="shared" si="77"/>
        <v>15.250292737237169</v>
      </c>
      <c r="R38" s="5">
        <f t="shared" si="77"/>
        <v>0</v>
      </c>
      <c r="S38" s="5">
        <f t="shared" si="77"/>
        <v>0</v>
      </c>
      <c r="T38" s="5">
        <f t="shared" si="77"/>
        <v>0</v>
      </c>
      <c r="U38" s="5">
        <f t="shared" si="77"/>
        <v>1.8898223650461361</v>
      </c>
      <c r="V38" s="5">
        <f t="shared" si="77"/>
        <v>1.9148542155126762</v>
      </c>
      <c r="W38" s="5">
        <f t="shared" si="77"/>
        <v>3.5523298860110888</v>
      </c>
      <c r="X38" s="5">
        <f t="shared" si="77"/>
        <v>4.1115400891590399</v>
      </c>
      <c r="Y38" s="5">
        <f t="shared" si="77"/>
        <v>3.2586880211286902</v>
      </c>
      <c r="Z38" s="5">
        <f t="shared" si="77"/>
        <v>4.0590873945002119</v>
      </c>
      <c r="AA38" s="5">
        <f t="shared" si="77"/>
        <v>5.0473944244719497</v>
      </c>
      <c r="AB38" s="5">
        <f t="shared" si="77"/>
        <v>5.7071383872680395</v>
      </c>
      <c r="AC38" s="5">
        <f t="shared" si="77"/>
        <v>6.7046536787802129</v>
      </c>
      <c r="AD38" s="5">
        <f t="shared" si="77"/>
        <v>6.9041050590693258</v>
      </c>
      <c r="AE38" s="5">
        <f t="shared" si="77"/>
        <v>6.2411842588070607</v>
      </c>
      <c r="AF38" s="5">
        <f t="shared" si="77"/>
        <v>5.8633648717308748</v>
      </c>
      <c r="AG38" s="9"/>
      <c r="AH38" s="7">
        <f>STDEV(AH30:AH36)</f>
        <v>0.18948589091840809</v>
      </c>
      <c r="AI38" s="7">
        <f>STDEV(AI30:AI36)</f>
        <v>0.50917271604231162</v>
      </c>
      <c r="AJ38" s="7">
        <f>STDEV(AJ30:AJ36)</f>
        <v>0.4314370047267837</v>
      </c>
      <c r="AK38" s="7">
        <f>STDEV(AK30:AK36)</f>
        <v>0.27772356524154856</v>
      </c>
      <c r="AL38" s="9"/>
      <c r="AM38" s="5">
        <f t="shared" ref="AM38:BD38" si="78">STDEV(AM30:AM36)</f>
        <v>4.8349889281755489</v>
      </c>
      <c r="AN38" s="5">
        <f t="shared" si="78"/>
        <v>4.751546710237549</v>
      </c>
      <c r="AO38" s="5">
        <f t="shared" si="78"/>
        <v>6.4027987901237573</v>
      </c>
      <c r="AP38" s="5">
        <f t="shared" si="78"/>
        <v>8.0757779555310396</v>
      </c>
      <c r="AQ38" s="5">
        <f t="shared" si="78"/>
        <v>7.242096889786934</v>
      </c>
      <c r="AR38" s="5">
        <f t="shared" si="78"/>
        <v>5.5246552217243838</v>
      </c>
      <c r="AS38" s="5">
        <f t="shared" si="78"/>
        <v>4.7426709570641368</v>
      </c>
      <c r="AT38" s="5">
        <f t="shared" si="78"/>
        <v>5.7452980252686308</v>
      </c>
      <c r="AU38" s="7">
        <f t="shared" si="78"/>
        <v>0.45867838066423566</v>
      </c>
      <c r="AV38" s="5">
        <f t="shared" si="78"/>
        <v>4.8349889281755489</v>
      </c>
      <c r="AW38" s="5">
        <f t="shared" si="78"/>
        <v>4.751546710237549</v>
      </c>
      <c r="AX38" s="5">
        <f t="shared" si="78"/>
        <v>3.6612689016567126</v>
      </c>
      <c r="AY38" s="5">
        <f t="shared" si="78"/>
        <v>4.5185726488014133</v>
      </c>
      <c r="AZ38" s="5">
        <f t="shared" si="78"/>
        <v>3.4316444009447769</v>
      </c>
      <c r="BA38" s="5">
        <f t="shared" si="78"/>
        <v>3.1510869704524644</v>
      </c>
      <c r="BB38" s="5">
        <f t="shared" si="78"/>
        <v>4.7426709570641368</v>
      </c>
      <c r="BC38" s="5">
        <f t="shared" si="78"/>
        <v>2.5220522644995325</v>
      </c>
      <c r="BD38" s="5">
        <f t="shared" si="78"/>
        <v>24.705339725053864</v>
      </c>
      <c r="BE38" s="5"/>
      <c r="BF38" s="12">
        <f t="shared" ref="BF38:BM38" si="79">STDEV(BF30:BF36)</f>
        <v>41.240504771806094</v>
      </c>
      <c r="BG38" s="12">
        <f t="shared" si="79"/>
        <v>3.5982812210407391</v>
      </c>
      <c r="BH38" s="12">
        <f t="shared" si="79"/>
        <v>5.0195069817362992</v>
      </c>
      <c r="BI38" s="12">
        <f t="shared" si="79"/>
        <v>3.8955793677233483</v>
      </c>
      <c r="BJ38" s="12">
        <f t="shared" si="79"/>
        <v>7.8927955878227269</v>
      </c>
      <c r="BK38" s="12">
        <f t="shared" si="79"/>
        <v>139.61985893435926</v>
      </c>
      <c r="BL38" s="12">
        <f t="shared" si="79"/>
        <v>52.059521252056896</v>
      </c>
      <c r="BM38" s="12">
        <f t="shared" si="79"/>
        <v>9.9617606976837578</v>
      </c>
      <c r="BN38" s="9"/>
      <c r="BO38" s="7">
        <f>STDEV(BO30:BO36)</f>
        <v>4.1804533816549698</v>
      </c>
      <c r="BP38" s="7">
        <f>STDEV(BP30:BP36)</f>
        <v>3.5923198500080566</v>
      </c>
      <c r="BQ38" s="9"/>
      <c r="BR38" s="7">
        <f>STDEV(BR30:BR36)</f>
        <v>2.6521235884032661</v>
      </c>
      <c r="BS38" s="9"/>
    </row>
    <row r="39" spans="1:71" s="52" customFormat="1" ht="12" customHeight="1">
      <c r="A39" s="53" t="s">
        <v>38</v>
      </c>
      <c r="B39" s="7">
        <f t="shared" ref="B39:AF39" si="80">B38/SQRT(COUNT(B30:B36))</f>
        <v>0.48536401936331991</v>
      </c>
      <c r="C39" s="5">
        <f t="shared" si="80"/>
        <v>4.3534332373864366</v>
      </c>
      <c r="D39" s="5">
        <f t="shared" si="80"/>
        <v>7.7853866248221166</v>
      </c>
      <c r="E39" s="5">
        <f t="shared" si="80"/>
        <v>8.2848932269711835</v>
      </c>
      <c r="F39" s="5">
        <f t="shared" si="80"/>
        <v>9.4836056176015617</v>
      </c>
      <c r="G39" s="5">
        <f t="shared" si="80"/>
        <v>7.1803776453088837</v>
      </c>
      <c r="H39" s="5">
        <f t="shared" si="80"/>
        <v>4.8473290211678259</v>
      </c>
      <c r="I39" s="5">
        <f t="shared" si="80"/>
        <v>3.5647556708976955</v>
      </c>
      <c r="J39" s="5">
        <f t="shared" si="80"/>
        <v>4.1453194652991163</v>
      </c>
      <c r="K39" s="5">
        <f t="shared" si="80"/>
        <v>5.9034176657301245</v>
      </c>
      <c r="L39" s="5">
        <f t="shared" si="80"/>
        <v>5.1902577498813995</v>
      </c>
      <c r="M39" s="5">
        <f t="shared" si="80"/>
        <v>4.3503068935452367</v>
      </c>
      <c r="N39" s="5">
        <f t="shared" si="80"/>
        <v>4.4759371762170845</v>
      </c>
      <c r="O39" s="5">
        <f t="shared" si="80"/>
        <v>7.8916989023039861</v>
      </c>
      <c r="P39" s="5">
        <f t="shared" si="80"/>
        <v>9.1246097670728137</v>
      </c>
      <c r="Q39" s="5">
        <f t="shared" si="80"/>
        <v>5.7640688576662917</v>
      </c>
      <c r="R39" s="5">
        <f t="shared" si="80"/>
        <v>0</v>
      </c>
      <c r="S39" s="5">
        <f t="shared" si="80"/>
        <v>0</v>
      </c>
      <c r="T39" s="5">
        <f t="shared" si="80"/>
        <v>0</v>
      </c>
      <c r="U39" s="5">
        <f t="shared" si="80"/>
        <v>0.71428571428571419</v>
      </c>
      <c r="V39" s="5">
        <f t="shared" si="80"/>
        <v>0.72374686445574588</v>
      </c>
      <c r="W39" s="5">
        <f t="shared" si="80"/>
        <v>1.3426544933211093</v>
      </c>
      <c r="X39" s="5">
        <f t="shared" si="80"/>
        <v>1.5540160830553076</v>
      </c>
      <c r="Y39" s="5">
        <f t="shared" si="80"/>
        <v>1.2316683006073867</v>
      </c>
      <c r="Z39" s="5">
        <f t="shared" si="80"/>
        <v>1.5341908279606697</v>
      </c>
      <c r="AA39" s="5">
        <f t="shared" si="80"/>
        <v>1.907735773715252</v>
      </c>
      <c r="AB39" s="5">
        <f t="shared" si="80"/>
        <v>2.1570955529344955</v>
      </c>
      <c r="AC39" s="5">
        <f t="shared" si="80"/>
        <v>2.5341208944095399</v>
      </c>
      <c r="AD39" s="5">
        <f t="shared" si="80"/>
        <v>2.6095064302514772</v>
      </c>
      <c r="AE39" s="5">
        <f t="shared" si="80"/>
        <v>2.358945919333495</v>
      </c>
      <c r="AF39" s="5">
        <f t="shared" si="80"/>
        <v>2.2161436138045754</v>
      </c>
      <c r="AG39" s="9"/>
      <c r="AH39" s="7">
        <f>AH38/SQRT(COUNT(AH30:AH36))</f>
        <v>7.1618934903660031E-2</v>
      </c>
      <c r="AI39" s="7">
        <f>AI38/SQRT(COUNT(AI30:AI36))</f>
        <v>0.19244919728960921</v>
      </c>
      <c r="AJ39" s="7">
        <f>AJ38/SQRT(COUNT(AJ30:AJ36))</f>
        <v>0.16306786012823826</v>
      </c>
      <c r="AK39" s="7">
        <f>AK38/SQRT(COUNT(AK30:AK36))</f>
        <v>0.10496964097876564</v>
      </c>
      <c r="AL39" s="9"/>
      <c r="AM39" s="5">
        <f t="shared" ref="AM39:BD39" si="81">AM38/SQRT(COUNT(AM30:AM36))</f>
        <v>1.8274540422433196</v>
      </c>
      <c r="AN39" s="5">
        <f t="shared" si="81"/>
        <v>1.7959158483136624</v>
      </c>
      <c r="AO39" s="5">
        <f t="shared" si="81"/>
        <v>2.4200304704932436</v>
      </c>
      <c r="AP39" s="5">
        <f t="shared" si="81"/>
        <v>3.0523571591018239</v>
      </c>
      <c r="AQ39" s="5">
        <f t="shared" si="81"/>
        <v>2.7372553344300821</v>
      </c>
      <c r="AR39" s="5">
        <f t="shared" si="81"/>
        <v>2.0881233994367321</v>
      </c>
      <c r="AS39" s="5">
        <f t="shared" si="81"/>
        <v>1.7925611289429138</v>
      </c>
      <c r="AT39" s="5">
        <f t="shared" si="81"/>
        <v>2.1715185404016117</v>
      </c>
      <c r="AU39" s="7">
        <f t="shared" si="81"/>
        <v>0.17336413242848353</v>
      </c>
      <c r="AV39" s="5">
        <f t="shared" si="81"/>
        <v>1.8274540422433196</v>
      </c>
      <c r="AW39" s="5">
        <f t="shared" si="81"/>
        <v>1.7959158483136624</v>
      </c>
      <c r="AX39" s="5">
        <f t="shared" si="81"/>
        <v>1.3838295709597515</v>
      </c>
      <c r="AY39" s="5">
        <f t="shared" si="81"/>
        <v>1.7078599299581341</v>
      </c>
      <c r="AZ39" s="5">
        <f t="shared" si="81"/>
        <v>1.2970396675581577</v>
      </c>
      <c r="BA39" s="5">
        <f t="shared" si="81"/>
        <v>1.190998926193308</v>
      </c>
      <c r="BB39" s="5">
        <f t="shared" si="81"/>
        <v>1.7925611289429138</v>
      </c>
      <c r="BC39" s="5">
        <f t="shared" si="81"/>
        <v>0.95324615505329391</v>
      </c>
      <c r="BD39" s="5">
        <f t="shared" si="81"/>
        <v>9.3377407096939109</v>
      </c>
      <c r="BE39" s="5"/>
      <c r="BF39" s="12">
        <f t="shared" ref="BF39:BM39" si="82">BF38/SQRT(COUNT(BF30:BF36))</f>
        <v>15.58744565271021</v>
      </c>
      <c r="BG39" s="12">
        <f t="shared" si="82"/>
        <v>1.3600224654496615</v>
      </c>
      <c r="BH39" s="12">
        <f t="shared" si="82"/>
        <v>1.897195311118097</v>
      </c>
      <c r="BI39" s="12">
        <f t="shared" si="82"/>
        <v>1.5903636172393536</v>
      </c>
      <c r="BJ39" s="12">
        <f t="shared" si="82"/>
        <v>2.9831963249209705</v>
      </c>
      <c r="BK39" s="12">
        <f t="shared" si="82"/>
        <v>52.771346403747742</v>
      </c>
      <c r="BL39" s="12">
        <f t="shared" si="82"/>
        <v>19.676649515146348</v>
      </c>
      <c r="BM39" s="12">
        <f t="shared" si="82"/>
        <v>3.7651916323440733</v>
      </c>
      <c r="BN39" s="9"/>
      <c r="BO39" s="7">
        <f>BO38/SQRT(COUNT(BO30:BO36))</f>
        <v>1.5800628593368624</v>
      </c>
      <c r="BP39" s="7">
        <f>BP38/SQRT(COUNT(BP30:BP36))</f>
        <v>1.3577692789888813</v>
      </c>
      <c r="BQ39" s="9"/>
      <c r="BR39" s="7">
        <f>BR38/SQRT(COUNT(BR30:BR36))</f>
        <v>1.0024084944461811</v>
      </c>
      <c r="BS39" s="9"/>
    </row>
    <row r="40" spans="1:71" s="20" customFormat="1" ht="12" customHeight="1">
      <c r="A40" s="863" t="s">
        <v>153</v>
      </c>
      <c r="B40" s="33">
        <f t="shared" ref="B40:Q40" si="83">TTEST(B30:B36,B4:B9,2,2)</f>
        <v>0.10798664545712656</v>
      </c>
      <c r="C40" s="33">
        <f t="shared" si="83"/>
        <v>0.84974005914029316</v>
      </c>
      <c r="D40" s="33">
        <f t="shared" si="83"/>
        <v>0.50285307240952326</v>
      </c>
      <c r="E40" s="33">
        <f t="shared" si="83"/>
        <v>0.90706013614855308</v>
      </c>
      <c r="F40" s="33">
        <f t="shared" si="83"/>
        <v>0.91196247577090139</v>
      </c>
      <c r="G40" s="33">
        <f t="shared" si="83"/>
        <v>0.70328395606742977</v>
      </c>
      <c r="H40" s="33">
        <f t="shared" si="83"/>
        <v>0.4275232257727426</v>
      </c>
      <c r="I40" s="33">
        <f t="shared" si="83"/>
        <v>0.26626983761799911</v>
      </c>
      <c r="J40" s="33">
        <f t="shared" si="83"/>
        <v>0.1737751258447546</v>
      </c>
      <c r="K40" s="33">
        <f t="shared" si="83"/>
        <v>7.0162463975412023E-2</v>
      </c>
      <c r="L40" s="33">
        <f t="shared" si="83"/>
        <v>0.21748648065334408</v>
      </c>
      <c r="M40" s="33">
        <f t="shared" si="83"/>
        <v>0.23915924756963586</v>
      </c>
      <c r="N40" s="33">
        <f t="shared" si="83"/>
        <v>0.24745649528577648</v>
      </c>
      <c r="O40" s="33">
        <f t="shared" si="83"/>
        <v>0.20608873759149871</v>
      </c>
      <c r="P40" s="33">
        <f t="shared" si="83"/>
        <v>0.85003288761447771</v>
      </c>
      <c r="Q40" s="33">
        <f t="shared" si="83"/>
        <v>0.71431705704715442</v>
      </c>
      <c r="R40" s="52"/>
      <c r="S40" s="52"/>
      <c r="T40" s="33" t="e">
        <f t="shared" ref="T40:AF40" si="84">TTEST(T30:T36,T4:T9,2,2)</f>
        <v>#DIV/0!</v>
      </c>
      <c r="U40" s="33">
        <f t="shared" si="84"/>
        <v>0.5922554968335294</v>
      </c>
      <c r="V40" s="33">
        <f t="shared" si="84"/>
        <v>0.91399516713313789</v>
      </c>
      <c r="W40" s="33">
        <f t="shared" si="84"/>
        <v>0.76193505680358231</v>
      </c>
      <c r="X40" s="33">
        <f t="shared" si="84"/>
        <v>0.95425793258150748</v>
      </c>
      <c r="Y40" s="33">
        <f t="shared" si="84"/>
        <v>0.60017943652858663</v>
      </c>
      <c r="Z40" s="33">
        <f t="shared" si="84"/>
        <v>0.26057395063952909</v>
      </c>
      <c r="AA40" s="33">
        <f t="shared" si="84"/>
        <v>0.119319151464528</v>
      </c>
      <c r="AB40" s="33">
        <f t="shared" si="84"/>
        <v>0.17699658776766394</v>
      </c>
      <c r="AC40" s="33">
        <f t="shared" si="84"/>
        <v>0.21666456060354719</v>
      </c>
      <c r="AD40" s="33">
        <f t="shared" si="84"/>
        <v>0.21700511536584596</v>
      </c>
      <c r="AE40" s="33">
        <f t="shared" si="84"/>
        <v>0.18340724694361676</v>
      </c>
      <c r="AF40" s="33">
        <f t="shared" si="84"/>
        <v>0.1619329720750485</v>
      </c>
      <c r="AG40" s="9"/>
      <c r="AH40" s="33">
        <f>TTEST(AH30:AH36,AH4:AH9,2,2)</f>
        <v>0.28283762862179868</v>
      </c>
      <c r="AI40" s="33">
        <f>TTEST(AI30:AI36,AI4:AI9,2,2)</f>
        <v>0.22855186992162715</v>
      </c>
      <c r="AJ40" s="33">
        <f>TTEST(AJ30:AJ36,AJ4:AJ9,2,2)</f>
        <v>2.0407579165917136E-2</v>
      </c>
      <c r="AK40" s="33">
        <f>TTEST(AK30:AK36,AK4:AK9,2,2)</f>
        <v>5.48273758255984E-2</v>
      </c>
      <c r="AL40" s="9"/>
      <c r="AM40" s="33">
        <f t="shared" ref="AM40:BD40" si="85">TTEST(AM30:AM36,AM4:AM9,2,2)</f>
        <v>0.56467729214502682</v>
      </c>
      <c r="AN40" s="33">
        <f t="shared" si="85"/>
        <v>0.23184532216482945</v>
      </c>
      <c r="AO40" s="33">
        <f t="shared" si="85"/>
        <v>1.2075539571186374E-2</v>
      </c>
      <c r="AP40" s="33">
        <f t="shared" si="85"/>
        <v>4.0642872821502144E-3</v>
      </c>
      <c r="AQ40" s="33">
        <f t="shared" si="85"/>
        <v>3.0551607753811914E-2</v>
      </c>
      <c r="AR40" s="33">
        <f t="shared" si="85"/>
        <v>4.170540242741725E-2</v>
      </c>
      <c r="AS40" s="33">
        <f t="shared" si="85"/>
        <v>0.36282302560673219</v>
      </c>
      <c r="AT40" s="33">
        <f t="shared" si="85"/>
        <v>7.2264369242876015E-3</v>
      </c>
      <c r="AU40" s="33">
        <f t="shared" si="85"/>
        <v>0.32668136504373158</v>
      </c>
      <c r="AV40" s="33">
        <f t="shared" si="85"/>
        <v>0.56467729214502682</v>
      </c>
      <c r="AW40" s="33">
        <f t="shared" si="85"/>
        <v>0.23184532216482945</v>
      </c>
      <c r="AX40" s="33">
        <f t="shared" si="85"/>
        <v>2.1909333053258463E-2</v>
      </c>
      <c r="AY40" s="33">
        <f t="shared" si="85"/>
        <v>1.3804785377836814E-3</v>
      </c>
      <c r="AZ40" s="33">
        <f t="shared" si="85"/>
        <v>4.3987701735523257E-2</v>
      </c>
      <c r="BA40" s="33">
        <f t="shared" si="85"/>
        <v>3.4983019149970145E-2</v>
      </c>
      <c r="BB40" s="33">
        <f t="shared" si="85"/>
        <v>0.36282302560673219</v>
      </c>
      <c r="BC40" s="33">
        <f t="shared" si="85"/>
        <v>3.3458687209579345E-3</v>
      </c>
      <c r="BD40" s="33">
        <f t="shared" si="85"/>
        <v>4.2158076745885564E-2</v>
      </c>
      <c r="BE40" s="33"/>
      <c r="BF40" s="1173">
        <f t="shared" ref="BF40:BM40" si="86">TTEST(BF30:BF36,BF4:BF9,2,2)</f>
        <v>0.25019309598131789</v>
      </c>
      <c r="BG40" s="1173">
        <f t="shared" si="86"/>
        <v>0.9011807815606101</v>
      </c>
      <c r="BH40" s="1173">
        <f t="shared" si="86"/>
        <v>0.68153919168536192</v>
      </c>
      <c r="BI40" s="1173">
        <f t="shared" si="86"/>
        <v>0.76561089147676753</v>
      </c>
      <c r="BJ40" s="1173">
        <f t="shared" si="86"/>
        <v>0.90280068853608741</v>
      </c>
      <c r="BK40" s="1173">
        <f t="shared" si="86"/>
        <v>0.8553881009393749</v>
      </c>
      <c r="BL40" s="1173">
        <f t="shared" si="86"/>
        <v>5.1525193793517596E-2</v>
      </c>
      <c r="BM40" s="1173">
        <f t="shared" si="86"/>
        <v>0.77618393194609059</v>
      </c>
      <c r="BN40" s="1041"/>
      <c r="BO40" s="33">
        <f>TTEST(BO30:BO36,BO4:BO9,2,2)</f>
        <v>0.34800367512833208</v>
      </c>
      <c r="BP40" s="33">
        <f>TTEST(BP30:BP36,BP4:BP9,2,2)</f>
        <v>0.87709537354584799</v>
      </c>
      <c r="BQ40" s="1041"/>
      <c r="BR40" s="33">
        <f>TTEST(BR30:BR36,BR4:BR9,2,2)</f>
        <v>8.3562626569204865E-2</v>
      </c>
      <c r="BS40" s="1041"/>
    </row>
    <row r="41" spans="1:71" ht="12" hidden="1" customHeight="1">
      <c r="BF41"/>
      <c r="BG41"/>
      <c r="BH41"/>
      <c r="BI41"/>
      <c r="BJ41"/>
      <c r="BK41"/>
      <c r="BL41"/>
      <c r="BM41"/>
      <c r="BQ41"/>
      <c r="BR41"/>
      <c r="BS41"/>
    </row>
    <row r="42" spans="1:71" ht="12" hidden="1" customHeight="1">
      <c r="BF42"/>
      <c r="BG42"/>
      <c r="BH42"/>
      <c r="BI42"/>
      <c r="BJ42"/>
      <c r="BK42"/>
      <c r="BL42"/>
      <c r="BM42"/>
      <c r="BQ42"/>
      <c r="BR42"/>
      <c r="BS42"/>
    </row>
    <row r="43" spans="1:71" ht="12" hidden="1" customHeight="1">
      <c r="BF43"/>
      <c r="BG43"/>
      <c r="BH43"/>
      <c r="BI43"/>
      <c r="BJ43"/>
      <c r="BK43"/>
      <c r="BL43"/>
      <c r="BM43"/>
      <c r="BQ43"/>
      <c r="BR43"/>
      <c r="BS43"/>
    </row>
    <row r="44" spans="1:71" ht="12" hidden="1" customHeight="1">
      <c r="BF44"/>
      <c r="BG44"/>
      <c r="BH44"/>
      <c r="BI44"/>
      <c r="BJ44"/>
      <c r="BK44"/>
      <c r="BL44"/>
      <c r="BM44"/>
      <c r="BQ44"/>
      <c r="BR44"/>
      <c r="BS44"/>
    </row>
    <row r="45" spans="1:71" ht="12" hidden="1" customHeight="1">
      <c r="BF45"/>
      <c r="BG45"/>
      <c r="BH45"/>
      <c r="BI45"/>
      <c r="BJ45"/>
      <c r="BK45"/>
      <c r="BL45"/>
      <c r="BM45"/>
      <c r="BQ45"/>
      <c r="BR45"/>
      <c r="BS45"/>
    </row>
    <row r="46" spans="1:71" ht="12" hidden="1" customHeight="1">
      <c r="BF46"/>
      <c r="BG46"/>
      <c r="BH46"/>
      <c r="BI46"/>
      <c r="BJ46"/>
      <c r="BK46"/>
      <c r="BL46"/>
      <c r="BM46"/>
      <c r="BQ46"/>
      <c r="BR46"/>
      <c r="BS46"/>
    </row>
    <row r="47" spans="1:71" ht="12" hidden="1" customHeight="1">
      <c r="BF47"/>
      <c r="BG47"/>
      <c r="BH47"/>
      <c r="BI47"/>
      <c r="BJ47"/>
      <c r="BK47"/>
      <c r="BL47"/>
      <c r="BM47"/>
      <c r="BQ47"/>
      <c r="BR47"/>
      <c r="BS47"/>
    </row>
    <row r="48" spans="1:71" ht="12" hidden="1" customHeight="1">
      <c r="BF48"/>
      <c r="BG48"/>
      <c r="BH48"/>
      <c r="BI48"/>
      <c r="BJ48"/>
      <c r="BK48"/>
      <c r="BL48"/>
      <c r="BM48"/>
      <c r="BQ48"/>
      <c r="BR48"/>
      <c r="BS48"/>
    </row>
    <row r="49" spans="1:71" ht="12" hidden="1" customHeight="1">
      <c r="BF49"/>
      <c r="BG49"/>
      <c r="BH49"/>
      <c r="BI49"/>
      <c r="BJ49"/>
      <c r="BK49"/>
      <c r="BL49"/>
      <c r="BM49"/>
      <c r="BQ49"/>
      <c r="BR49"/>
      <c r="BS49"/>
    </row>
    <row r="50" spans="1:71" ht="12" hidden="1" customHeight="1">
      <c r="BF50"/>
      <c r="BG50"/>
      <c r="BH50"/>
      <c r="BI50"/>
      <c r="BJ50"/>
      <c r="BK50"/>
      <c r="BL50"/>
      <c r="BM50"/>
      <c r="BQ50"/>
      <c r="BR50"/>
      <c r="BS50"/>
    </row>
    <row r="51" spans="1:71" ht="12" hidden="1" customHeight="1">
      <c r="BF51"/>
      <c r="BG51"/>
      <c r="BH51"/>
      <c r="BI51"/>
      <c r="BJ51"/>
      <c r="BK51"/>
      <c r="BL51"/>
      <c r="BM51"/>
      <c r="BQ51"/>
      <c r="BR51"/>
      <c r="BS51"/>
    </row>
    <row r="52" spans="1:71" ht="12" hidden="1" customHeight="1">
      <c r="BF52"/>
      <c r="BG52"/>
      <c r="BH52"/>
      <c r="BI52"/>
      <c r="BJ52"/>
      <c r="BK52"/>
      <c r="BL52"/>
      <c r="BM52"/>
      <c r="BQ52"/>
      <c r="BR52"/>
      <c r="BS52"/>
    </row>
    <row r="53" spans="1:71" ht="12" hidden="1" customHeight="1">
      <c r="BF53"/>
      <c r="BG53"/>
      <c r="BH53"/>
      <c r="BI53"/>
      <c r="BJ53"/>
      <c r="BK53"/>
      <c r="BL53"/>
      <c r="BM53"/>
      <c r="BQ53"/>
      <c r="BR53"/>
      <c r="BS53"/>
    </row>
    <row r="54" spans="1:71" ht="12" hidden="1" customHeight="1">
      <c r="BF54"/>
      <c r="BG54"/>
      <c r="BH54"/>
      <c r="BI54"/>
      <c r="BJ54"/>
      <c r="BK54"/>
      <c r="BL54"/>
      <c r="BM54"/>
      <c r="BQ54"/>
      <c r="BR54"/>
      <c r="BS54"/>
    </row>
    <row r="55" spans="1:71" ht="12" hidden="1" customHeight="1">
      <c r="BF55"/>
      <c r="BG55"/>
      <c r="BH55"/>
      <c r="BI55"/>
      <c r="BJ55"/>
      <c r="BK55"/>
      <c r="BL55"/>
      <c r="BM55"/>
      <c r="BQ55"/>
      <c r="BR55"/>
      <c r="BS55"/>
    </row>
    <row r="56" spans="1:71" ht="12" hidden="1" customHeight="1">
      <c r="BF56"/>
      <c r="BG56"/>
      <c r="BH56"/>
      <c r="BI56"/>
      <c r="BJ56"/>
      <c r="BK56"/>
      <c r="BL56"/>
      <c r="BM56"/>
      <c r="BQ56"/>
      <c r="BR56"/>
      <c r="BS56"/>
    </row>
    <row r="57" spans="1:71" ht="12" hidden="1" customHeight="1">
      <c r="BF57"/>
      <c r="BG57"/>
      <c r="BH57"/>
      <c r="BI57"/>
      <c r="BJ57"/>
      <c r="BK57"/>
      <c r="BL57"/>
      <c r="BM57"/>
      <c r="BQ57"/>
      <c r="BR57"/>
      <c r="BS57"/>
    </row>
    <row r="58" spans="1:71" ht="12" hidden="1" customHeight="1">
      <c r="BF58"/>
      <c r="BG58"/>
      <c r="BH58"/>
      <c r="BI58"/>
      <c r="BJ58"/>
      <c r="BK58"/>
      <c r="BL58"/>
      <c r="BM58"/>
      <c r="BQ58"/>
      <c r="BR58"/>
      <c r="BS58"/>
    </row>
    <row r="59" spans="1:71" ht="12" hidden="1" customHeight="1">
      <c r="BF59"/>
      <c r="BG59"/>
      <c r="BH59"/>
      <c r="BI59"/>
      <c r="BJ59"/>
      <c r="BK59"/>
      <c r="BL59"/>
      <c r="BM59"/>
      <c r="BQ59"/>
      <c r="BR59"/>
      <c r="BS59"/>
    </row>
    <row r="60" spans="1:71" ht="12" hidden="1" customHeight="1">
      <c r="BF60"/>
      <c r="BG60"/>
      <c r="BH60"/>
      <c r="BI60"/>
      <c r="BJ60"/>
      <c r="BK60"/>
      <c r="BL60"/>
      <c r="BM60"/>
      <c r="BQ60"/>
      <c r="BR60"/>
      <c r="BS60"/>
    </row>
    <row r="61" spans="1:71" ht="12" customHeight="1">
      <c r="A61" s="53"/>
      <c r="B61" s="53"/>
      <c r="BN61" s="861"/>
    </row>
    <row r="62" spans="1:71" s="1031" customFormat="1" ht="15">
      <c r="A62" s="1030" t="s">
        <v>112</v>
      </c>
      <c r="R62" s="1030" t="s">
        <v>112</v>
      </c>
      <c r="AH62" s="1030" t="s">
        <v>112</v>
      </c>
      <c r="AU62" s="1032"/>
      <c r="AV62" s="1030" t="s">
        <v>112</v>
      </c>
      <c r="BF62" s="1030" t="s">
        <v>112</v>
      </c>
      <c r="BG62" s="1032"/>
      <c r="BH62" s="1032"/>
      <c r="BI62" s="1032"/>
      <c r="BJ62" s="1032"/>
      <c r="BK62" s="1032"/>
      <c r="BL62" s="1032"/>
      <c r="BM62" s="1032"/>
    </row>
    <row r="63" spans="1:71" s="52" customFormat="1" ht="12" customHeight="1">
      <c r="A63" s="1182" t="s">
        <v>354</v>
      </c>
      <c r="AU63" s="12"/>
      <c r="BF63" s="1182" t="s">
        <v>354</v>
      </c>
      <c r="BG63" s="12"/>
      <c r="BH63" s="12"/>
      <c r="BI63" s="12"/>
      <c r="BJ63" s="12"/>
      <c r="BK63" s="12"/>
      <c r="BL63" s="12"/>
      <c r="BM63" s="12"/>
      <c r="BQ63" s="9"/>
      <c r="BR63" s="14" t="s">
        <v>355</v>
      </c>
      <c r="BS63" s="9"/>
    </row>
    <row r="64" spans="1:71" s="52" customFormat="1" ht="12" customHeight="1">
      <c r="A64" s="277" t="str">
        <f>+A2</f>
        <v>Lipid#1</v>
      </c>
      <c r="B64" s="53" t="s">
        <v>101</v>
      </c>
      <c r="C64" s="1205" t="s">
        <v>102</v>
      </c>
      <c r="D64" s="1205"/>
      <c r="E64" s="1205"/>
      <c r="F64" s="1205"/>
      <c r="G64" s="1205"/>
      <c r="H64" s="1205"/>
      <c r="I64" s="1205"/>
      <c r="J64" s="1205"/>
      <c r="K64" s="1205"/>
      <c r="L64" s="1205"/>
      <c r="M64" s="1205"/>
      <c r="N64" s="1205"/>
      <c r="O64" s="1205"/>
      <c r="P64" s="1205"/>
      <c r="Q64" s="1206"/>
      <c r="R64" s="1207" t="s">
        <v>103</v>
      </c>
      <c r="S64" s="1207"/>
      <c r="T64" s="1207"/>
      <c r="U64" s="1207"/>
      <c r="V64" s="1207"/>
      <c r="W64" s="1207"/>
      <c r="X64" s="1207"/>
      <c r="Y64" s="1207"/>
      <c r="Z64" s="1207"/>
      <c r="AA64" s="1207"/>
      <c r="AB64" s="1207"/>
      <c r="AC64" s="1207"/>
      <c r="AD64" s="1207"/>
      <c r="AE64" s="1207"/>
      <c r="AF64" s="1207"/>
      <c r="AH64" s="1208" t="s">
        <v>104</v>
      </c>
      <c r="AI64" s="1209"/>
      <c r="AJ64" s="1209"/>
      <c r="AK64" s="1209"/>
      <c r="AL64" s="9"/>
      <c r="AM64" s="1202" t="s">
        <v>154</v>
      </c>
      <c r="AN64" s="1202"/>
      <c r="AO64" s="1202"/>
      <c r="AP64" s="1202"/>
      <c r="AQ64" s="1202"/>
      <c r="AR64" s="1202"/>
      <c r="AS64" s="1203"/>
      <c r="AT64" s="1203"/>
      <c r="AU64" s="12"/>
      <c r="AV64" s="1202" t="s">
        <v>105</v>
      </c>
      <c r="AW64" s="1202"/>
      <c r="AX64" s="1202"/>
      <c r="AY64" s="1202"/>
      <c r="AZ64" s="1202"/>
      <c r="BA64" s="1202"/>
      <c r="BB64" s="1202"/>
      <c r="BC64" s="1202"/>
      <c r="BD64" s="1203"/>
      <c r="BF64" s="1204" t="s">
        <v>106</v>
      </c>
      <c r="BG64" s="1204"/>
      <c r="BH64" s="1204"/>
      <c r="BI64" s="1204"/>
      <c r="BJ64" s="1204"/>
      <c r="BK64" s="1204"/>
      <c r="BL64" s="1204"/>
      <c r="BM64" s="1204"/>
      <c r="BN64" s="9"/>
      <c r="BO64" s="1177" t="s">
        <v>351</v>
      </c>
      <c r="BP64" s="1177" t="s">
        <v>352</v>
      </c>
      <c r="BR64" s="1182" t="s">
        <v>356</v>
      </c>
    </row>
    <row r="65" spans="1:70" s="53" customFormat="1" ht="12" customHeight="1">
      <c r="A65" s="53" t="s">
        <v>107</v>
      </c>
      <c r="B65" s="53" t="s">
        <v>108</v>
      </c>
      <c r="C65" s="53">
        <v>-10</v>
      </c>
      <c r="D65" s="53">
        <v>0</v>
      </c>
      <c r="E65" s="53">
        <v>10</v>
      </c>
      <c r="F65" s="53">
        <v>20</v>
      </c>
      <c r="G65" s="53">
        <v>30</v>
      </c>
      <c r="H65" s="53">
        <v>40</v>
      </c>
      <c r="I65" s="53">
        <v>50</v>
      </c>
      <c r="J65" s="53">
        <v>60</v>
      </c>
      <c r="K65" s="53">
        <v>70</v>
      </c>
      <c r="L65" s="53">
        <v>80</v>
      </c>
      <c r="M65" s="53">
        <v>90</v>
      </c>
      <c r="N65" s="53">
        <v>100</v>
      </c>
      <c r="O65" s="53">
        <v>110</v>
      </c>
      <c r="P65" s="53">
        <v>120</v>
      </c>
      <c r="Q65" s="53" t="s">
        <v>97</v>
      </c>
      <c r="R65" s="53">
        <v>-10</v>
      </c>
      <c r="S65" s="53">
        <v>0</v>
      </c>
      <c r="T65" s="53">
        <v>10</v>
      </c>
      <c r="U65" s="53">
        <v>20</v>
      </c>
      <c r="V65" s="53">
        <v>30</v>
      </c>
      <c r="W65" s="53">
        <v>40</v>
      </c>
      <c r="X65" s="53">
        <v>50</v>
      </c>
      <c r="Y65" s="53">
        <v>60</v>
      </c>
      <c r="Z65" s="53">
        <v>70</v>
      </c>
      <c r="AA65" s="53">
        <v>80</v>
      </c>
      <c r="AB65" s="53">
        <v>90</v>
      </c>
      <c r="AC65" s="53">
        <v>100</v>
      </c>
      <c r="AD65" s="53">
        <v>110</v>
      </c>
      <c r="AE65" s="53">
        <v>120</v>
      </c>
      <c r="AF65" s="14" t="s">
        <v>313</v>
      </c>
      <c r="AG65" s="942" t="s">
        <v>314</v>
      </c>
      <c r="AH65" s="53">
        <v>-10</v>
      </c>
      <c r="AI65" s="53">
        <v>100</v>
      </c>
      <c r="AJ65" s="53">
        <v>120</v>
      </c>
      <c r="AK65" s="53" t="s">
        <v>110</v>
      </c>
      <c r="AL65" s="28"/>
      <c r="AM65" s="53">
        <v>-10</v>
      </c>
      <c r="AN65" s="53">
        <v>0</v>
      </c>
      <c r="AO65" s="53">
        <v>80</v>
      </c>
      <c r="AP65" s="53">
        <v>90</v>
      </c>
      <c r="AQ65" s="53">
        <v>100</v>
      </c>
      <c r="AR65" s="53">
        <v>120</v>
      </c>
      <c r="AS65" s="1039" t="s">
        <v>314</v>
      </c>
      <c r="AT65" s="53" t="s">
        <v>110</v>
      </c>
      <c r="AU65" s="15" t="s">
        <v>311</v>
      </c>
      <c r="AV65" s="53">
        <v>-10</v>
      </c>
      <c r="AW65" s="53">
        <v>0</v>
      </c>
      <c r="AX65" s="53">
        <v>80</v>
      </c>
      <c r="AY65" s="53">
        <v>90</v>
      </c>
      <c r="AZ65" s="53">
        <v>100</v>
      </c>
      <c r="BA65" s="53">
        <v>120</v>
      </c>
      <c r="BB65" s="1039" t="s">
        <v>314</v>
      </c>
      <c r="BC65" s="53" t="s">
        <v>110</v>
      </c>
      <c r="BD65" s="53" t="s">
        <v>129</v>
      </c>
      <c r="BF65" s="1171" t="s">
        <v>39</v>
      </c>
      <c r="BG65" s="1171" t="s">
        <v>136</v>
      </c>
      <c r="BH65" s="1171" t="s">
        <v>40</v>
      </c>
      <c r="BI65" s="1171" t="s">
        <v>133</v>
      </c>
      <c r="BJ65" s="1171" t="s">
        <v>134</v>
      </c>
      <c r="BK65" s="1171" t="s">
        <v>135</v>
      </c>
      <c r="BL65" s="1171" t="s">
        <v>41</v>
      </c>
      <c r="BM65" s="1171" t="s">
        <v>42</v>
      </c>
      <c r="BN65" s="28"/>
      <c r="BO65" s="1178"/>
      <c r="BP65" s="1179"/>
      <c r="BR65" s="1182" t="s">
        <v>357</v>
      </c>
    </row>
    <row r="66" spans="1:70" s="16" customFormat="1" ht="12" customHeight="1">
      <c r="A66" s="16" t="str">
        <f t="shared" ref="A66:A71" si="87">+A4</f>
        <v>MP-516-20</v>
      </c>
      <c r="B66" s="17">
        <f t="shared" ref="B66:AF66" si="88">IF(ABS(B4-B$10)&gt;1.5*B$11,"outlier",B4)</f>
        <v>21.8</v>
      </c>
      <c r="C66" s="18">
        <f t="shared" si="88"/>
        <v>93</v>
      </c>
      <c r="D66" s="18">
        <f t="shared" si="88"/>
        <v>104</v>
      </c>
      <c r="E66" s="18" t="str">
        <f t="shared" si="88"/>
        <v>outlier</v>
      </c>
      <c r="F66" s="18">
        <f t="shared" si="88"/>
        <v>141</v>
      </c>
      <c r="G66" s="18">
        <f t="shared" si="88"/>
        <v>115</v>
      </c>
      <c r="H66" s="18">
        <f t="shared" si="88"/>
        <v>103</v>
      </c>
      <c r="I66" s="18">
        <f t="shared" si="88"/>
        <v>108</v>
      </c>
      <c r="J66" s="18">
        <f t="shared" si="88"/>
        <v>108</v>
      </c>
      <c r="K66" s="18">
        <f t="shared" si="88"/>
        <v>117</v>
      </c>
      <c r="L66" s="18">
        <f t="shared" si="88"/>
        <v>113</v>
      </c>
      <c r="M66" s="18">
        <f t="shared" si="88"/>
        <v>115</v>
      </c>
      <c r="N66" s="18">
        <f t="shared" si="88"/>
        <v>107</v>
      </c>
      <c r="O66" s="18">
        <f t="shared" si="88"/>
        <v>115</v>
      </c>
      <c r="P66" s="18">
        <f t="shared" si="88"/>
        <v>120</v>
      </c>
      <c r="Q66" s="21">
        <f t="shared" si="88"/>
        <v>98.5</v>
      </c>
      <c r="R66" s="18">
        <f t="shared" si="88"/>
        <v>0</v>
      </c>
      <c r="S66" s="18">
        <f t="shared" si="88"/>
        <v>0</v>
      </c>
      <c r="T66" s="18">
        <f t="shared" si="88"/>
        <v>25</v>
      </c>
      <c r="U66" s="862">
        <f t="shared" si="88"/>
        <v>25</v>
      </c>
      <c r="V66" s="18">
        <f t="shared" si="88"/>
        <v>25</v>
      </c>
      <c r="W66" s="18">
        <f t="shared" si="88"/>
        <v>28</v>
      </c>
      <c r="X66" s="18">
        <f t="shared" si="88"/>
        <v>33</v>
      </c>
      <c r="Y66" s="18">
        <f t="shared" si="88"/>
        <v>35</v>
      </c>
      <c r="Z66" s="18">
        <f t="shared" si="88"/>
        <v>35</v>
      </c>
      <c r="AA66" s="18">
        <f t="shared" si="88"/>
        <v>35</v>
      </c>
      <c r="AB66" s="18">
        <f t="shared" si="88"/>
        <v>35</v>
      </c>
      <c r="AC66" s="18">
        <f t="shared" si="88"/>
        <v>35</v>
      </c>
      <c r="AD66" s="18">
        <f t="shared" si="88"/>
        <v>35</v>
      </c>
      <c r="AE66" s="18">
        <f t="shared" si="88"/>
        <v>35</v>
      </c>
      <c r="AF66" s="21">
        <f t="shared" si="88"/>
        <v>35</v>
      </c>
      <c r="AG66" s="9"/>
      <c r="AH66" s="19">
        <f t="shared" ref="AH66:AK71" si="89">IF(ABS(AH4-AH$10)&gt;1.5*AH$11,"outlier",AH4)</f>
        <v>0.30680000000000002</v>
      </c>
      <c r="AI66" s="19">
        <f t="shared" si="89"/>
        <v>1.0831999999999999</v>
      </c>
      <c r="AJ66" s="19">
        <f t="shared" si="89"/>
        <v>1.3471</v>
      </c>
      <c r="AK66" s="22">
        <f t="shared" si="89"/>
        <v>1.21515</v>
      </c>
      <c r="AL66" s="9"/>
      <c r="AM66" s="18" t="str">
        <f t="shared" ref="AM66:BD66" si="90">IF(ABS(AM4-AM$10)&gt;1.5*AM$11,"outlier",AM4)</f>
        <v>outlier</v>
      </c>
      <c r="AN66" s="18">
        <f t="shared" si="90"/>
        <v>14.221202225379056</v>
      </c>
      <c r="AO66" s="18">
        <f t="shared" si="90"/>
        <v>43.879474512784306</v>
      </c>
      <c r="AP66" s="18">
        <f t="shared" si="90"/>
        <v>42.270983734362495</v>
      </c>
      <c r="AQ66" s="18">
        <f t="shared" si="90"/>
        <v>42.707438106872381</v>
      </c>
      <c r="AR66" s="18">
        <f t="shared" si="90"/>
        <v>43.036795989905045</v>
      </c>
      <c r="AS66" s="21" t="str">
        <f t="shared" si="90"/>
        <v>outlier</v>
      </c>
      <c r="AT66" s="21">
        <f t="shared" si="90"/>
        <v>42.973673085981055</v>
      </c>
      <c r="AU66" s="22">
        <f t="shared" si="90"/>
        <v>3.0858751177067765</v>
      </c>
      <c r="AV66" s="21" t="str">
        <f t="shared" si="90"/>
        <v>outlier</v>
      </c>
      <c r="AW66" s="21">
        <f t="shared" si="90"/>
        <v>14.221202225379056</v>
      </c>
      <c r="AX66" s="21">
        <f t="shared" si="90"/>
        <v>8.8794745127843058</v>
      </c>
      <c r="AY66" s="21">
        <f t="shared" si="90"/>
        <v>7.2709837343624955</v>
      </c>
      <c r="AZ66" s="21">
        <f t="shared" si="90"/>
        <v>7.707438106872381</v>
      </c>
      <c r="BA66" s="21">
        <f t="shared" si="90"/>
        <v>8.0367959899050447</v>
      </c>
      <c r="BB66" s="21" t="str">
        <f t="shared" si="90"/>
        <v>outlier</v>
      </c>
      <c r="BC66" s="21">
        <f t="shared" si="90"/>
        <v>7.9736730859810567</v>
      </c>
      <c r="BD66" s="21">
        <f t="shared" si="90"/>
        <v>42.742247506918183</v>
      </c>
      <c r="BE66" s="21"/>
      <c r="BF66" s="1172">
        <f t="shared" ref="BF66:BM71" si="91">IF(ABS(BF4-BF$10)&gt;1.5*BF$11,"outlier",BF4)</f>
        <v>80.600081064573217</v>
      </c>
      <c r="BG66" s="1172">
        <f t="shared" si="91"/>
        <v>8.6889163436468326</v>
      </c>
      <c r="BH66" s="1172">
        <f t="shared" si="91"/>
        <v>10.361884197910078</v>
      </c>
      <c r="BI66" s="1172">
        <f t="shared" si="91"/>
        <v>9.6094407942192603</v>
      </c>
      <c r="BJ66" s="1172">
        <f t="shared" si="91"/>
        <v>23.124808518228143</v>
      </c>
      <c r="BK66" s="1172">
        <f t="shared" si="91"/>
        <v>286.68840586219005</v>
      </c>
      <c r="BL66" s="1172">
        <f t="shared" si="91"/>
        <v>247.76341514428663</v>
      </c>
      <c r="BM66" s="1172">
        <f t="shared" si="91"/>
        <v>40.593267763754866</v>
      </c>
      <c r="BN66" s="9"/>
      <c r="BO66" s="1180">
        <f>COUNTIF(BF66:BM66,"outlier")+COUNTIF(AV66:BC66,"outlier")+COUNTIF(AM66:AT66,"outlier")+COUNTIF(AH66:AK66,"outlier")+COUNTIF(AA66:AF66,"outlier")+COUNTIF(L66:Q66,"outlier")+COUNTIF(B66,"outlier")</f>
        <v>4</v>
      </c>
      <c r="BP66" s="1180">
        <f t="shared" ref="BP66:BP71" si="92">COUNT(BF4:BM4,AV4:BC4,AM4:AT4,AH4:AK4,AA4:AF4,L4:Q4,B4)</f>
        <v>41</v>
      </c>
    </row>
    <row r="67" spans="1:70" s="16" customFormat="1" ht="12" customHeight="1">
      <c r="A67" s="31" t="str">
        <f t="shared" si="87"/>
        <v>MP-512-20</v>
      </c>
      <c r="B67" s="17">
        <f t="shared" ref="B67:AF67" si="93">IF(ABS(B5-B$10)&gt;1.5*B$11,"outlier",B5)</f>
        <v>25.7</v>
      </c>
      <c r="C67" s="18">
        <f t="shared" si="93"/>
        <v>84</v>
      </c>
      <c r="D67" s="18">
        <f t="shared" si="93"/>
        <v>86</v>
      </c>
      <c r="E67" s="18">
        <f t="shared" si="93"/>
        <v>113</v>
      </c>
      <c r="F67" s="18">
        <f t="shared" si="93"/>
        <v>97</v>
      </c>
      <c r="G67" s="18">
        <f t="shared" si="93"/>
        <v>96</v>
      </c>
      <c r="H67" s="18">
        <f t="shared" si="93"/>
        <v>118</v>
      </c>
      <c r="I67" s="18">
        <f t="shared" si="93"/>
        <v>139</v>
      </c>
      <c r="J67" s="18">
        <f t="shared" si="93"/>
        <v>122</v>
      </c>
      <c r="K67" s="18">
        <f t="shared" si="93"/>
        <v>119</v>
      </c>
      <c r="L67" s="18">
        <f t="shared" si="93"/>
        <v>115</v>
      </c>
      <c r="M67" s="18">
        <f t="shared" si="93"/>
        <v>116</v>
      </c>
      <c r="N67" s="18">
        <f t="shared" si="93"/>
        <v>112</v>
      </c>
      <c r="O67" s="18">
        <f t="shared" si="93"/>
        <v>113</v>
      </c>
      <c r="P67" s="18">
        <f t="shared" si="93"/>
        <v>117</v>
      </c>
      <c r="Q67" s="21">
        <f t="shared" si="93"/>
        <v>85</v>
      </c>
      <c r="R67" s="18">
        <f t="shared" si="93"/>
        <v>0</v>
      </c>
      <c r="S67" s="18">
        <f t="shared" si="93"/>
        <v>0</v>
      </c>
      <c r="T67" s="18">
        <f t="shared" si="93"/>
        <v>25</v>
      </c>
      <c r="U67" s="18">
        <f t="shared" si="93"/>
        <v>25</v>
      </c>
      <c r="V67" s="18">
        <f t="shared" si="93"/>
        <v>30</v>
      </c>
      <c r="W67" s="18">
        <f t="shared" si="93"/>
        <v>35</v>
      </c>
      <c r="X67" s="18">
        <f t="shared" si="93"/>
        <v>35</v>
      </c>
      <c r="Y67" s="18">
        <f t="shared" si="93"/>
        <v>30</v>
      </c>
      <c r="Z67" s="18">
        <f t="shared" si="93"/>
        <v>30</v>
      </c>
      <c r="AA67" s="18">
        <f t="shared" si="93"/>
        <v>30</v>
      </c>
      <c r="AB67" s="18">
        <f t="shared" si="93"/>
        <v>30</v>
      </c>
      <c r="AC67" s="18">
        <f t="shared" si="93"/>
        <v>30</v>
      </c>
      <c r="AD67" s="18">
        <f t="shared" si="93"/>
        <v>30</v>
      </c>
      <c r="AE67" s="18">
        <f t="shared" si="93"/>
        <v>30</v>
      </c>
      <c r="AF67" s="21">
        <f t="shared" si="93"/>
        <v>30</v>
      </c>
      <c r="AG67" s="9"/>
      <c r="AH67" s="19" t="str">
        <f t="shared" si="89"/>
        <v>outlier</v>
      </c>
      <c r="AI67" s="19">
        <f t="shared" si="89"/>
        <v>2.2444999999999999</v>
      </c>
      <c r="AJ67" s="19">
        <f t="shared" si="89"/>
        <v>2.7332999999999998</v>
      </c>
      <c r="AK67" s="22">
        <f t="shared" si="89"/>
        <v>2.4889000000000001</v>
      </c>
      <c r="AL67" s="9"/>
      <c r="AM67" s="18">
        <f t="shared" ref="AM67:BD67" si="94">IF(ABS(AM5-AM$10)&gt;1.5*AM$11,"outlier",AM5)</f>
        <v>20.807408660563794</v>
      </c>
      <c r="AN67" s="18">
        <f t="shared" si="94"/>
        <v>18.737530130815134</v>
      </c>
      <c r="AO67" s="18">
        <f t="shared" si="94"/>
        <v>42.59628233652677</v>
      </c>
      <c r="AP67" s="18">
        <f t="shared" si="94"/>
        <v>41.285627495402871</v>
      </c>
      <c r="AQ67" s="18">
        <f t="shared" si="94"/>
        <v>41.794283604290257</v>
      </c>
      <c r="AR67" s="18">
        <f t="shared" si="94"/>
        <v>41.276936150302582</v>
      </c>
      <c r="AS67" s="21">
        <f t="shared" si="94"/>
        <v>19.772469395689463</v>
      </c>
      <c r="AT67" s="21">
        <f t="shared" si="94"/>
        <v>41.738282396630623</v>
      </c>
      <c r="AU67" s="22">
        <f t="shared" si="94"/>
        <v>2.1109291693090122</v>
      </c>
      <c r="AV67" s="21">
        <f t="shared" si="94"/>
        <v>20.807408660563794</v>
      </c>
      <c r="AW67" s="21">
        <f t="shared" si="94"/>
        <v>18.737530130815134</v>
      </c>
      <c r="AX67" s="21">
        <f t="shared" si="94"/>
        <v>12.59628233652677</v>
      </c>
      <c r="AY67" s="21">
        <f t="shared" si="94"/>
        <v>11.285627495402871</v>
      </c>
      <c r="AZ67" s="21">
        <f t="shared" si="94"/>
        <v>11.794283604290257</v>
      </c>
      <c r="BA67" s="21">
        <f t="shared" si="94"/>
        <v>11.276936150302582</v>
      </c>
      <c r="BB67" s="21">
        <f t="shared" si="94"/>
        <v>19.772469395689463</v>
      </c>
      <c r="BC67" s="21">
        <f t="shared" si="94"/>
        <v>11.73828239663062</v>
      </c>
      <c r="BD67" s="21">
        <f t="shared" si="94"/>
        <v>40.633199820809189</v>
      </c>
      <c r="BE67" s="21"/>
      <c r="BF67" s="1172">
        <f t="shared" si="91"/>
        <v>27.177732040380498</v>
      </c>
      <c r="BG67" s="1172">
        <f t="shared" si="91"/>
        <v>6.9613701554250937</v>
      </c>
      <c r="BH67" s="1172">
        <f t="shared" si="91"/>
        <v>7.032503012494673</v>
      </c>
      <c r="BI67" s="1172">
        <f t="shared" si="91"/>
        <v>2.9248803979736704</v>
      </c>
      <c r="BJ67" s="1172">
        <f t="shared" si="91"/>
        <v>13.40926378695236</v>
      </c>
      <c r="BK67" s="1172">
        <f t="shared" si="91"/>
        <v>102.85213625173841</v>
      </c>
      <c r="BL67" s="1172">
        <f t="shared" si="91"/>
        <v>251.11133330714017</v>
      </c>
      <c r="BM67" s="1172">
        <f t="shared" si="91"/>
        <v>33.271902413980065</v>
      </c>
      <c r="BN67" s="9"/>
      <c r="BO67" s="1180">
        <f t="shared" ref="BO67:BO71" si="95">COUNTIF(BF67:BM67,"outlier")+COUNTIF(AV67:BC67,"outlier")+COUNTIF(AM67:AT67,"outlier")+COUNTIF(AH67:AK67,"outlier")+COUNTIF(AA67:AF67,"outlier")+COUNTIF(L67:Q67,"outlier")+COUNTIF(B67,"outlier")</f>
        <v>1</v>
      </c>
      <c r="BP67" s="1180">
        <f t="shared" si="92"/>
        <v>41</v>
      </c>
    </row>
    <row r="68" spans="1:70" s="16" customFormat="1" ht="12" customHeight="1">
      <c r="A68" s="16" t="str">
        <f t="shared" si="87"/>
        <v>MP-519-20</v>
      </c>
      <c r="B68" s="17">
        <f t="shared" ref="B68:AF68" si="96">IF(ABS(B6-B$10)&gt;1.5*B$11,"outlier",B6)</f>
        <v>23.3</v>
      </c>
      <c r="C68" s="18">
        <f t="shared" si="96"/>
        <v>89</v>
      </c>
      <c r="D68" s="18">
        <f t="shared" si="96"/>
        <v>78</v>
      </c>
      <c r="E68" s="18">
        <f t="shared" si="96"/>
        <v>125</v>
      </c>
      <c r="F68" s="18">
        <f t="shared" si="96"/>
        <v>119</v>
      </c>
      <c r="G68" s="18">
        <f t="shared" si="96"/>
        <v>110</v>
      </c>
      <c r="H68" s="18">
        <f t="shared" si="96"/>
        <v>113</v>
      </c>
      <c r="I68" s="18">
        <f t="shared" si="96"/>
        <v>94</v>
      </c>
      <c r="J68" s="18">
        <f t="shared" si="96"/>
        <v>110</v>
      </c>
      <c r="K68" s="18">
        <f t="shared" si="96"/>
        <v>102</v>
      </c>
      <c r="L68" s="18">
        <f t="shared" si="96"/>
        <v>105</v>
      </c>
      <c r="M68" s="18">
        <f t="shared" si="96"/>
        <v>122</v>
      </c>
      <c r="N68" s="18">
        <f t="shared" si="96"/>
        <v>122</v>
      </c>
      <c r="O68" s="18">
        <f t="shared" si="96"/>
        <v>131</v>
      </c>
      <c r="P68" s="18">
        <f t="shared" si="96"/>
        <v>117</v>
      </c>
      <c r="Q68" s="21">
        <f t="shared" si="96"/>
        <v>83.5</v>
      </c>
      <c r="R68" s="18">
        <f t="shared" si="96"/>
        <v>0</v>
      </c>
      <c r="S68" s="18">
        <f t="shared" si="96"/>
        <v>0</v>
      </c>
      <c r="T68" s="18">
        <f t="shared" si="96"/>
        <v>25</v>
      </c>
      <c r="U68" s="18">
        <f t="shared" si="96"/>
        <v>25</v>
      </c>
      <c r="V68" s="18">
        <f t="shared" si="96"/>
        <v>27</v>
      </c>
      <c r="W68" s="18">
        <f t="shared" si="96"/>
        <v>29</v>
      </c>
      <c r="X68" s="18">
        <f t="shared" si="96"/>
        <v>29</v>
      </c>
      <c r="Y68" s="18">
        <f t="shared" si="96"/>
        <v>34</v>
      </c>
      <c r="Z68" s="18">
        <f t="shared" si="96"/>
        <v>34</v>
      </c>
      <c r="AA68" s="18">
        <f t="shared" si="96"/>
        <v>36</v>
      </c>
      <c r="AB68" s="18">
        <f t="shared" si="96"/>
        <v>37</v>
      </c>
      <c r="AC68" s="18">
        <f t="shared" si="96"/>
        <v>36</v>
      </c>
      <c r="AD68" s="18">
        <f t="shared" si="96"/>
        <v>36</v>
      </c>
      <c r="AE68" s="18">
        <f t="shared" si="96"/>
        <v>34</v>
      </c>
      <c r="AF68" s="21">
        <f t="shared" si="96"/>
        <v>35.799999999999997</v>
      </c>
      <c r="AG68" s="9"/>
      <c r="AH68" s="19">
        <f t="shared" si="89"/>
        <v>0.41710000000000003</v>
      </c>
      <c r="AI68" s="19" t="str">
        <f t="shared" si="89"/>
        <v>outlier</v>
      </c>
      <c r="AJ68" s="19" t="str">
        <f t="shared" si="89"/>
        <v>outlier</v>
      </c>
      <c r="AK68" s="22" t="str">
        <f t="shared" si="89"/>
        <v>outlier</v>
      </c>
      <c r="AL68" s="9"/>
      <c r="AM68" s="18">
        <f t="shared" ref="AM68:BD68" si="97">IF(ABS(AM6-AM$10)&gt;1.5*AM$11,"outlier",AM6)</f>
        <v>15.967535164544715</v>
      </c>
      <c r="AN68" s="18">
        <f t="shared" si="97"/>
        <v>16.043842159215075</v>
      </c>
      <c r="AO68" s="18">
        <f t="shared" si="97"/>
        <v>46.020743919885554</v>
      </c>
      <c r="AP68" s="18">
        <f t="shared" si="97"/>
        <v>42.580527338293926</v>
      </c>
      <c r="AQ68" s="18">
        <f t="shared" si="97"/>
        <v>41.872107846994801</v>
      </c>
      <c r="AR68" s="18">
        <f t="shared" si="97"/>
        <v>38.99953780125454</v>
      </c>
      <c r="AS68" s="21">
        <f t="shared" si="97"/>
        <v>16.005688661879894</v>
      </c>
      <c r="AT68" s="21">
        <f t="shared" si="97"/>
        <v>42.368229226607205</v>
      </c>
      <c r="AU68" s="22">
        <f t="shared" si="97"/>
        <v>2.6470731826437381</v>
      </c>
      <c r="AV68" s="21">
        <f t="shared" si="97"/>
        <v>15.967535164544715</v>
      </c>
      <c r="AW68" s="21">
        <f t="shared" si="97"/>
        <v>16.043842159215075</v>
      </c>
      <c r="AX68" s="21">
        <f t="shared" si="97"/>
        <v>10.020743919885554</v>
      </c>
      <c r="AY68" s="21">
        <f t="shared" si="97"/>
        <v>5.5805273382939262</v>
      </c>
      <c r="AZ68" s="21">
        <f t="shared" si="97"/>
        <v>5.8721078469948012</v>
      </c>
      <c r="BA68" s="21">
        <f t="shared" si="97"/>
        <v>4.9995378012545402</v>
      </c>
      <c r="BB68" s="21">
        <f t="shared" si="97"/>
        <v>16.005688661879894</v>
      </c>
      <c r="BC68" s="21">
        <f t="shared" si="97"/>
        <v>6.6182292266072054</v>
      </c>
      <c r="BD68" s="21">
        <f t="shared" si="97"/>
        <v>58.650768695947605</v>
      </c>
      <c r="BE68" s="21"/>
      <c r="BF68" s="1172">
        <f t="shared" si="91"/>
        <v>68.247191101152339</v>
      </c>
      <c r="BG68" s="1172">
        <f t="shared" si="91"/>
        <v>13.702113799222767</v>
      </c>
      <c r="BH68" s="1172">
        <f t="shared" si="91"/>
        <v>16.562385480595164</v>
      </c>
      <c r="BI68" s="1172">
        <f t="shared" si="91"/>
        <v>8.9545902000468089</v>
      </c>
      <c r="BJ68" s="1172">
        <f t="shared" si="91"/>
        <v>21.808312945856962</v>
      </c>
      <c r="BK68" s="1172">
        <f t="shared" si="91"/>
        <v>162.98155386331808</v>
      </c>
      <c r="BL68" s="1172">
        <f t="shared" si="91"/>
        <v>332.2194993108177</v>
      </c>
      <c r="BM68" s="1172">
        <f t="shared" si="91"/>
        <v>54.378784873131217</v>
      </c>
      <c r="BN68" s="9"/>
      <c r="BO68" s="1180">
        <f t="shared" si="95"/>
        <v>3</v>
      </c>
      <c r="BP68" s="1180">
        <f t="shared" si="92"/>
        <v>41</v>
      </c>
    </row>
    <row r="69" spans="1:70" s="16" customFormat="1" ht="12" customHeight="1">
      <c r="A69" s="16" t="str">
        <f t="shared" si="87"/>
        <v>MP-523-20</v>
      </c>
      <c r="B69" s="17">
        <f t="shared" ref="B69:AF69" si="98">IF(ABS(B7-B$10)&gt;1.5*B$11,"outlier",B7)</f>
        <v>20.5</v>
      </c>
      <c r="C69" s="18">
        <f t="shared" si="98"/>
        <v>73</v>
      </c>
      <c r="D69" s="18">
        <f t="shared" si="98"/>
        <v>109</v>
      </c>
      <c r="E69" s="18">
        <f t="shared" si="98"/>
        <v>113</v>
      </c>
      <c r="F69" s="18">
        <f t="shared" si="98"/>
        <v>93</v>
      </c>
      <c r="G69" s="18">
        <f t="shared" si="98"/>
        <v>107</v>
      </c>
      <c r="H69" s="18">
        <f t="shared" si="98"/>
        <v>117</v>
      </c>
      <c r="I69" s="18">
        <f t="shared" si="98"/>
        <v>129</v>
      </c>
      <c r="J69" s="18" t="str">
        <f t="shared" si="98"/>
        <v>outlier</v>
      </c>
      <c r="K69" s="18" t="str">
        <f t="shared" si="98"/>
        <v>outlier</v>
      </c>
      <c r="L69" s="18" t="str">
        <f t="shared" si="98"/>
        <v>outlier</v>
      </c>
      <c r="M69" s="18" t="str">
        <f t="shared" si="98"/>
        <v>outlier</v>
      </c>
      <c r="N69" s="18" t="str">
        <f t="shared" si="98"/>
        <v>outlier</v>
      </c>
      <c r="O69" s="18">
        <f t="shared" si="98"/>
        <v>132</v>
      </c>
      <c r="P69" s="18">
        <f t="shared" si="98"/>
        <v>108</v>
      </c>
      <c r="Q69" s="21">
        <f t="shared" si="98"/>
        <v>91</v>
      </c>
      <c r="R69" s="18">
        <f t="shared" si="98"/>
        <v>0</v>
      </c>
      <c r="S69" s="18">
        <f t="shared" si="98"/>
        <v>0</v>
      </c>
      <c r="T69" s="18">
        <f t="shared" si="98"/>
        <v>25</v>
      </c>
      <c r="U69" s="18" t="str">
        <f t="shared" si="98"/>
        <v>outlier</v>
      </c>
      <c r="V69" s="18" t="str">
        <f t="shared" si="98"/>
        <v>outlier</v>
      </c>
      <c r="W69" s="18">
        <f t="shared" si="98"/>
        <v>35</v>
      </c>
      <c r="X69" s="18">
        <f t="shared" si="98"/>
        <v>35</v>
      </c>
      <c r="Y69" s="18">
        <f t="shared" si="98"/>
        <v>33</v>
      </c>
      <c r="Z69" s="18">
        <f t="shared" si="98"/>
        <v>33</v>
      </c>
      <c r="AA69" s="18">
        <f t="shared" si="98"/>
        <v>30</v>
      </c>
      <c r="AB69" s="18">
        <f t="shared" si="98"/>
        <v>30</v>
      </c>
      <c r="AC69" s="18" t="str">
        <f t="shared" si="98"/>
        <v>outlier</v>
      </c>
      <c r="AD69" s="18" t="str">
        <f t="shared" si="98"/>
        <v>outlier</v>
      </c>
      <c r="AE69" s="18" t="str">
        <f t="shared" si="98"/>
        <v>outlier</v>
      </c>
      <c r="AF69" s="21" t="str">
        <f t="shared" si="98"/>
        <v>outlier</v>
      </c>
      <c r="AG69" s="9"/>
      <c r="AH69" s="19">
        <f t="shared" si="89"/>
        <v>0.1176</v>
      </c>
      <c r="AI69" s="19">
        <f t="shared" si="89"/>
        <v>1.1272</v>
      </c>
      <c r="AJ69" s="19">
        <f t="shared" si="89"/>
        <v>1.6406000000000001</v>
      </c>
      <c r="AK69" s="22">
        <f t="shared" si="89"/>
        <v>1.3839000000000001</v>
      </c>
      <c r="AL69" s="9"/>
      <c r="AM69" s="18">
        <f t="shared" ref="AM69:BD69" si="99">IF(ABS(AM7-AM$10)&gt;1.5*AM$11,"outlier",AM7)</f>
        <v>21.451393108237131</v>
      </c>
      <c r="AN69" s="18">
        <f t="shared" si="99"/>
        <v>22.426569797612867</v>
      </c>
      <c r="AO69" s="18" t="str">
        <f t="shared" si="99"/>
        <v>outlier</v>
      </c>
      <c r="AP69" s="18">
        <f t="shared" si="99"/>
        <v>36.779186991869921</v>
      </c>
      <c r="AQ69" s="18" t="str">
        <f t="shared" si="99"/>
        <v>outlier</v>
      </c>
      <c r="AR69" s="18" t="str">
        <f t="shared" si="99"/>
        <v>outlier</v>
      </c>
      <c r="AS69" s="21">
        <f t="shared" si="99"/>
        <v>21.938981452924999</v>
      </c>
      <c r="AT69" s="21" t="str">
        <f t="shared" si="99"/>
        <v>outlier</v>
      </c>
      <c r="AU69" s="22" t="str">
        <f t="shared" si="99"/>
        <v>outlier</v>
      </c>
      <c r="AV69" s="21">
        <f t="shared" si="99"/>
        <v>21.451393108237131</v>
      </c>
      <c r="AW69" s="21">
        <f t="shared" si="99"/>
        <v>22.426569797612867</v>
      </c>
      <c r="AX69" s="21">
        <f t="shared" si="99"/>
        <v>9.0303996616094793</v>
      </c>
      <c r="AY69" s="21">
        <f t="shared" si="99"/>
        <v>6.7791869918699206</v>
      </c>
      <c r="AZ69" s="21">
        <f t="shared" si="99"/>
        <v>8.1545480631276916</v>
      </c>
      <c r="BA69" s="21">
        <f t="shared" si="99"/>
        <v>4.9153235057625331</v>
      </c>
      <c r="BB69" s="21">
        <f t="shared" si="99"/>
        <v>21.938981452924999</v>
      </c>
      <c r="BC69" s="21">
        <f t="shared" si="99"/>
        <v>7.2198645555924061</v>
      </c>
      <c r="BD69" s="21">
        <f t="shared" si="99"/>
        <v>67.091158853093319</v>
      </c>
      <c r="BE69" s="21"/>
      <c r="BF69" s="1172">
        <f t="shared" si="91"/>
        <v>40.062640507702568</v>
      </c>
      <c r="BG69" s="1172">
        <f t="shared" si="91"/>
        <v>8.9735142905874632</v>
      </c>
      <c r="BH69" s="1172">
        <f t="shared" si="91"/>
        <v>9.5803857038347466</v>
      </c>
      <c r="BI69" s="1172">
        <f t="shared" si="91"/>
        <v>4.9957943249907419</v>
      </c>
      <c r="BJ69" s="1172">
        <f t="shared" si="91"/>
        <v>6.5876892382618593</v>
      </c>
      <c r="BK69" s="1172">
        <f t="shared" si="91"/>
        <v>50.056306906220293</v>
      </c>
      <c r="BL69" s="1172" t="str">
        <f t="shared" si="91"/>
        <v>outlier</v>
      </c>
      <c r="BM69" s="1172">
        <f t="shared" si="91"/>
        <v>29.509997529533504</v>
      </c>
      <c r="BN69" s="9"/>
      <c r="BO69" s="1200">
        <f t="shared" si="95"/>
        <v>12</v>
      </c>
      <c r="BP69" s="1180">
        <f t="shared" si="92"/>
        <v>41</v>
      </c>
    </row>
    <row r="70" spans="1:70" s="16" customFormat="1" ht="12" customHeight="1">
      <c r="A70" s="16" t="str">
        <f t="shared" si="87"/>
        <v>MP-521-20</v>
      </c>
      <c r="B70" s="17">
        <f t="shared" ref="B70:AF70" si="100">IF(ABS(B8-B$10)&gt;1.5*B$11,"outlier",B8)</f>
        <v>22.5</v>
      </c>
      <c r="C70" s="18">
        <f t="shared" si="100"/>
        <v>92</v>
      </c>
      <c r="D70" s="18">
        <f t="shared" si="100"/>
        <v>108</v>
      </c>
      <c r="E70" s="18">
        <f t="shared" si="100"/>
        <v>122</v>
      </c>
      <c r="F70" s="18">
        <f t="shared" si="100"/>
        <v>118</v>
      </c>
      <c r="G70" s="18">
        <f t="shared" si="100"/>
        <v>121</v>
      </c>
      <c r="H70" s="18">
        <f t="shared" si="100"/>
        <v>118</v>
      </c>
      <c r="I70" s="18">
        <f t="shared" si="100"/>
        <v>115</v>
      </c>
      <c r="J70" s="18">
        <f t="shared" si="100"/>
        <v>110</v>
      </c>
      <c r="K70" s="18">
        <f t="shared" si="100"/>
        <v>112</v>
      </c>
      <c r="L70" s="18">
        <f t="shared" si="100"/>
        <v>109</v>
      </c>
      <c r="M70" s="18">
        <f t="shared" si="100"/>
        <v>110</v>
      </c>
      <c r="N70" s="18">
        <f t="shared" si="100"/>
        <v>115</v>
      </c>
      <c r="O70" s="18">
        <f t="shared" si="100"/>
        <v>115</v>
      </c>
      <c r="P70" s="18">
        <f t="shared" si="100"/>
        <v>112</v>
      </c>
      <c r="Q70" s="21">
        <f t="shared" si="100"/>
        <v>100</v>
      </c>
      <c r="R70" s="18">
        <f t="shared" si="100"/>
        <v>0</v>
      </c>
      <c r="S70" s="18">
        <f t="shared" si="100"/>
        <v>0</v>
      </c>
      <c r="T70" s="18">
        <f t="shared" si="100"/>
        <v>25</v>
      </c>
      <c r="U70" s="18">
        <f t="shared" si="100"/>
        <v>28</v>
      </c>
      <c r="V70" s="18">
        <f t="shared" si="100"/>
        <v>28</v>
      </c>
      <c r="W70" s="18">
        <f t="shared" si="100"/>
        <v>28</v>
      </c>
      <c r="X70" s="18">
        <f t="shared" si="100"/>
        <v>28</v>
      </c>
      <c r="Y70" s="18" t="str">
        <f t="shared" si="100"/>
        <v>outlier</v>
      </c>
      <c r="Z70" s="18" t="str">
        <f t="shared" si="100"/>
        <v>outlier</v>
      </c>
      <c r="AA70" s="18">
        <f t="shared" si="100"/>
        <v>30</v>
      </c>
      <c r="AB70" s="18">
        <f t="shared" si="100"/>
        <v>30</v>
      </c>
      <c r="AC70" s="18">
        <f t="shared" si="100"/>
        <v>32</v>
      </c>
      <c r="AD70" s="18">
        <f t="shared" si="100"/>
        <v>32</v>
      </c>
      <c r="AE70" s="18">
        <f t="shared" si="100"/>
        <v>32</v>
      </c>
      <c r="AF70" s="21">
        <f t="shared" si="100"/>
        <v>31.2</v>
      </c>
      <c r="AG70" s="9"/>
      <c r="AH70" s="19">
        <f t="shared" si="89"/>
        <v>0.23549999999999999</v>
      </c>
      <c r="AI70" s="19">
        <f t="shared" si="89"/>
        <v>1.5641</v>
      </c>
      <c r="AJ70" s="19">
        <f t="shared" si="89"/>
        <v>1.7861</v>
      </c>
      <c r="AK70" s="22">
        <f t="shared" si="89"/>
        <v>1.6751</v>
      </c>
      <c r="AL70" s="9"/>
      <c r="AM70" s="18">
        <f t="shared" ref="AM70:BD70" si="101">IF(ABS(AM8-AM$10)&gt;1.5*AM$11,"outlier",AM8)</f>
        <v>19.741451668386652</v>
      </c>
      <c r="AN70" s="18">
        <f t="shared" si="101"/>
        <v>18.493327543783472</v>
      </c>
      <c r="AO70" s="18">
        <f t="shared" si="101"/>
        <v>43.884289336316179</v>
      </c>
      <c r="AP70" s="18">
        <f t="shared" si="101"/>
        <v>42.846682181154456</v>
      </c>
      <c r="AQ70" s="18">
        <f t="shared" si="101"/>
        <v>48.305344459083592</v>
      </c>
      <c r="AR70" s="18">
        <f t="shared" si="101"/>
        <v>46.82472087413084</v>
      </c>
      <c r="AS70" s="21">
        <f t="shared" si="101"/>
        <v>19.117389606085062</v>
      </c>
      <c r="AT70" s="21">
        <f t="shared" si="101"/>
        <v>45.465259212671263</v>
      </c>
      <c r="AU70" s="22">
        <f t="shared" si="101"/>
        <v>2.3782148164307788</v>
      </c>
      <c r="AV70" s="21">
        <f t="shared" si="101"/>
        <v>19.741451668386652</v>
      </c>
      <c r="AW70" s="21">
        <f t="shared" si="101"/>
        <v>18.493327543783472</v>
      </c>
      <c r="AX70" s="21">
        <f t="shared" si="101"/>
        <v>13.884289336316179</v>
      </c>
      <c r="AY70" s="21">
        <f t="shared" si="101"/>
        <v>12.846682181154456</v>
      </c>
      <c r="AZ70" s="21" t="str">
        <f t="shared" si="101"/>
        <v>outlier</v>
      </c>
      <c r="BA70" s="21" t="str">
        <f t="shared" si="101"/>
        <v>outlier</v>
      </c>
      <c r="BB70" s="21">
        <f t="shared" si="101"/>
        <v>19.117389606085062</v>
      </c>
      <c r="BC70" s="21" t="str">
        <f t="shared" si="101"/>
        <v>outlier</v>
      </c>
      <c r="BD70" s="21" t="str">
        <f t="shared" si="101"/>
        <v>outlier</v>
      </c>
      <c r="BE70" s="21"/>
      <c r="BF70" s="1172">
        <f t="shared" si="91"/>
        <v>46.758931155140253</v>
      </c>
      <c r="BG70" s="1172">
        <f t="shared" si="91"/>
        <v>11.288617396947162</v>
      </c>
      <c r="BH70" s="1172">
        <f t="shared" si="91"/>
        <v>16.086246994431271</v>
      </c>
      <c r="BI70" s="1172">
        <f t="shared" si="91"/>
        <v>13.228040207888212</v>
      </c>
      <c r="BJ70" s="1172">
        <f t="shared" si="91"/>
        <v>2.63583021211819</v>
      </c>
      <c r="BK70" s="1172">
        <f t="shared" si="91"/>
        <v>391.91414601367092</v>
      </c>
      <c r="BL70" s="1172">
        <f t="shared" si="91"/>
        <v>241.26942378893034</v>
      </c>
      <c r="BM70" s="1172">
        <f t="shared" si="91"/>
        <v>44.66977328172792</v>
      </c>
      <c r="BN70" s="9"/>
      <c r="BO70" s="1180">
        <f t="shared" si="95"/>
        <v>3</v>
      </c>
      <c r="BP70" s="1180">
        <f t="shared" si="92"/>
        <v>41</v>
      </c>
    </row>
    <row r="71" spans="1:70" s="16" customFormat="1" ht="12" customHeight="1">
      <c r="A71" s="16" t="str">
        <f t="shared" si="87"/>
        <v>MP-533-20</v>
      </c>
      <c r="B71" s="17">
        <f t="shared" ref="B71:AF71" si="102">IF(ABS(B9-B$10)&gt;1.5*B$11,"outlier",B9)</f>
        <v>24.7</v>
      </c>
      <c r="C71" s="18" t="str">
        <f t="shared" si="102"/>
        <v>outlier</v>
      </c>
      <c r="D71" s="18">
        <f t="shared" si="102"/>
        <v>92</v>
      </c>
      <c r="E71" s="18">
        <f t="shared" si="102"/>
        <v>105</v>
      </c>
      <c r="F71" s="18">
        <f t="shared" si="102"/>
        <v>73</v>
      </c>
      <c r="G71" s="18" t="str">
        <f t="shared" si="102"/>
        <v>outlier</v>
      </c>
      <c r="H71" s="18" t="str">
        <f t="shared" si="102"/>
        <v>outlier</v>
      </c>
      <c r="I71" s="18">
        <f t="shared" si="102"/>
        <v>101</v>
      </c>
      <c r="J71" s="18">
        <f t="shared" si="102"/>
        <v>109</v>
      </c>
      <c r="K71" s="18">
        <f t="shared" si="102"/>
        <v>106</v>
      </c>
      <c r="L71" s="18">
        <f t="shared" si="102"/>
        <v>103</v>
      </c>
      <c r="M71" s="18">
        <f t="shared" si="102"/>
        <v>102</v>
      </c>
      <c r="N71" s="18">
        <f t="shared" si="102"/>
        <v>109</v>
      </c>
      <c r="O71" s="18">
        <f t="shared" si="102"/>
        <v>113</v>
      </c>
      <c r="P71" s="18" t="str">
        <f t="shared" si="102"/>
        <v>outlier</v>
      </c>
      <c r="Q71" s="21">
        <f t="shared" si="102"/>
        <v>75.5</v>
      </c>
      <c r="R71" s="18">
        <f t="shared" si="102"/>
        <v>0</v>
      </c>
      <c r="S71" s="18">
        <f t="shared" si="102"/>
        <v>0</v>
      </c>
      <c r="T71" s="18">
        <f t="shared" si="102"/>
        <v>25</v>
      </c>
      <c r="U71" s="18">
        <f t="shared" si="102"/>
        <v>25</v>
      </c>
      <c r="V71" s="18">
        <f t="shared" si="102"/>
        <v>30</v>
      </c>
      <c r="W71" s="18">
        <f t="shared" si="102"/>
        <v>32</v>
      </c>
      <c r="X71" s="18">
        <f t="shared" si="102"/>
        <v>33</v>
      </c>
      <c r="Y71" s="18">
        <f t="shared" si="102"/>
        <v>35</v>
      </c>
      <c r="Z71" s="18">
        <f t="shared" si="102"/>
        <v>35</v>
      </c>
      <c r="AA71" s="18">
        <f t="shared" si="102"/>
        <v>36</v>
      </c>
      <c r="AB71" s="18">
        <f t="shared" si="102"/>
        <v>38</v>
      </c>
      <c r="AC71" s="18">
        <f t="shared" si="102"/>
        <v>40</v>
      </c>
      <c r="AD71" s="18">
        <f t="shared" si="102"/>
        <v>40</v>
      </c>
      <c r="AE71" s="18">
        <f t="shared" si="102"/>
        <v>39</v>
      </c>
      <c r="AF71" s="21">
        <f t="shared" si="102"/>
        <v>38.6</v>
      </c>
      <c r="AG71" s="9"/>
      <c r="AH71" s="19">
        <f t="shared" si="89"/>
        <v>0.1676</v>
      </c>
      <c r="AI71" s="19">
        <f t="shared" si="89"/>
        <v>1.9068000000000001</v>
      </c>
      <c r="AJ71" s="19">
        <f t="shared" si="89"/>
        <v>1.8875</v>
      </c>
      <c r="AK71" s="22">
        <f t="shared" si="89"/>
        <v>1.8971499999999999</v>
      </c>
      <c r="AL71" s="9"/>
      <c r="AM71" s="18">
        <f t="shared" ref="AM71:BD71" si="103">IF(ABS(AM9-AM$10)&gt;1.5*AM$11,"outlier",AM9)</f>
        <v>17.978026296894406</v>
      </c>
      <c r="AN71" s="18">
        <f t="shared" si="103"/>
        <v>21.599806279764309</v>
      </c>
      <c r="AO71" s="18">
        <f t="shared" si="103"/>
        <v>47.101273366203017</v>
      </c>
      <c r="AP71" s="18" t="str">
        <f t="shared" si="103"/>
        <v>outlier</v>
      </c>
      <c r="AQ71" s="18">
        <f t="shared" si="103"/>
        <v>47.959306550399674</v>
      </c>
      <c r="AR71" s="18">
        <f t="shared" si="103"/>
        <v>48.79603633360859</v>
      </c>
      <c r="AS71" s="21">
        <f t="shared" si="103"/>
        <v>19.788916288329357</v>
      </c>
      <c r="AT71" s="21">
        <f t="shared" si="103"/>
        <v>48.242335010665634</v>
      </c>
      <c r="AU71" s="22">
        <f t="shared" si="103"/>
        <v>2.4378462320908834</v>
      </c>
      <c r="AV71" s="21">
        <f t="shared" si="103"/>
        <v>17.978026296894406</v>
      </c>
      <c r="AW71" s="21">
        <f t="shared" si="103"/>
        <v>21.599806279764309</v>
      </c>
      <c r="AX71" s="21">
        <f t="shared" si="103"/>
        <v>11.101273366203017</v>
      </c>
      <c r="AY71" s="21">
        <f t="shared" si="103"/>
        <v>11.112723792451263</v>
      </c>
      <c r="AZ71" s="21">
        <f t="shared" si="103"/>
        <v>7.9593065503996741</v>
      </c>
      <c r="BA71" s="21">
        <f t="shared" si="103"/>
        <v>9.7960363336085905</v>
      </c>
      <c r="BB71" s="21">
        <f t="shared" si="103"/>
        <v>19.788916288329357</v>
      </c>
      <c r="BC71" s="21">
        <f t="shared" si="103"/>
        <v>9.9923350106656361</v>
      </c>
      <c r="BD71" s="21">
        <f t="shared" si="103"/>
        <v>49.505395520023086</v>
      </c>
      <c r="BE71" s="21"/>
      <c r="BF71" s="1172">
        <f t="shared" si="91"/>
        <v>47.463362940721886</v>
      </c>
      <c r="BG71" s="1172">
        <f t="shared" si="91"/>
        <v>11.995042837402746</v>
      </c>
      <c r="BH71" s="1172">
        <f t="shared" si="91"/>
        <v>13.58133238190808</v>
      </c>
      <c r="BI71" s="1172">
        <f t="shared" si="91"/>
        <v>8.047636492971483</v>
      </c>
      <c r="BJ71" s="1172">
        <f t="shared" si="91"/>
        <v>23.980330963904922</v>
      </c>
      <c r="BK71" s="1172">
        <f t="shared" si="91"/>
        <v>397.42745471332398</v>
      </c>
      <c r="BL71" s="1172">
        <f t="shared" si="91"/>
        <v>268.46590183522841</v>
      </c>
      <c r="BM71" s="1172">
        <f t="shared" si="91"/>
        <v>53.117596217510986</v>
      </c>
      <c r="BN71" s="9"/>
      <c r="BO71" s="1180">
        <f t="shared" si="95"/>
        <v>2</v>
      </c>
      <c r="BP71" s="1180">
        <f t="shared" si="92"/>
        <v>41</v>
      </c>
    </row>
    <row r="72" spans="1:70" s="53" customFormat="1" ht="12" customHeight="1">
      <c r="A72" s="53" t="s">
        <v>109</v>
      </c>
      <c r="B72" s="8">
        <f t="shared" ref="B72:AF72" si="104">AVERAGE(B66:B71)</f>
        <v>23.083333333333332</v>
      </c>
      <c r="C72" s="864">
        <f t="shared" si="104"/>
        <v>86.2</v>
      </c>
      <c r="D72" s="864">
        <f t="shared" si="104"/>
        <v>96.166666666666671</v>
      </c>
      <c r="E72" s="864">
        <f t="shared" si="104"/>
        <v>115.6</v>
      </c>
      <c r="F72" s="864">
        <f t="shared" si="104"/>
        <v>106.83333333333333</v>
      </c>
      <c r="G72" s="864">
        <f t="shared" si="104"/>
        <v>109.8</v>
      </c>
      <c r="H72" s="864">
        <f t="shared" si="104"/>
        <v>113.8</v>
      </c>
      <c r="I72" s="864">
        <f t="shared" si="104"/>
        <v>114.33333333333333</v>
      </c>
      <c r="J72" s="864">
        <f t="shared" si="104"/>
        <v>111.8</v>
      </c>
      <c r="K72" s="864">
        <f t="shared" si="104"/>
        <v>111.2</v>
      </c>
      <c r="L72" s="864">
        <f t="shared" si="104"/>
        <v>109</v>
      </c>
      <c r="M72" s="864">
        <f t="shared" si="104"/>
        <v>113</v>
      </c>
      <c r="N72" s="864">
        <f t="shared" si="104"/>
        <v>113</v>
      </c>
      <c r="O72" s="864">
        <f t="shared" si="104"/>
        <v>119.83333333333333</v>
      </c>
      <c r="P72" s="864">
        <f t="shared" si="104"/>
        <v>114.8</v>
      </c>
      <c r="Q72" s="864">
        <f t="shared" si="104"/>
        <v>88.916666666666671</v>
      </c>
      <c r="R72" s="864">
        <f t="shared" si="104"/>
        <v>0</v>
      </c>
      <c r="S72" s="864">
        <f t="shared" si="104"/>
        <v>0</v>
      </c>
      <c r="T72" s="864">
        <f t="shared" si="104"/>
        <v>25</v>
      </c>
      <c r="U72" s="864">
        <f t="shared" si="104"/>
        <v>25.6</v>
      </c>
      <c r="V72" s="864">
        <f t="shared" si="104"/>
        <v>28</v>
      </c>
      <c r="W72" s="864">
        <f t="shared" si="104"/>
        <v>31.166666666666668</v>
      </c>
      <c r="X72" s="864">
        <f t="shared" si="104"/>
        <v>32.166666666666664</v>
      </c>
      <c r="Y72" s="864">
        <f t="shared" si="104"/>
        <v>33.4</v>
      </c>
      <c r="Z72" s="864">
        <f t="shared" si="104"/>
        <v>33.4</v>
      </c>
      <c r="AA72" s="864">
        <f t="shared" si="104"/>
        <v>32.833333333333336</v>
      </c>
      <c r="AB72" s="864">
        <f t="shared" si="104"/>
        <v>33.333333333333336</v>
      </c>
      <c r="AC72" s="864">
        <f t="shared" si="104"/>
        <v>34.6</v>
      </c>
      <c r="AD72" s="864">
        <f t="shared" si="104"/>
        <v>34.6</v>
      </c>
      <c r="AE72" s="864">
        <f t="shared" si="104"/>
        <v>34</v>
      </c>
      <c r="AF72" s="864">
        <f t="shared" si="104"/>
        <v>34.119999999999997</v>
      </c>
      <c r="AG72" s="865"/>
      <c r="AH72" s="8">
        <f>AVERAGE(AH66:AH71)</f>
        <v>0.24891999999999997</v>
      </c>
      <c r="AI72" s="8">
        <f>AVERAGE(AI66:AI71)</f>
        <v>1.5851600000000001</v>
      </c>
      <c r="AJ72" s="8">
        <f>AVERAGE(AJ66:AJ71)</f>
        <v>1.8789200000000001</v>
      </c>
      <c r="AK72" s="8">
        <f>AVERAGE(AK66:AK71)</f>
        <v>1.73204</v>
      </c>
      <c r="AL72" s="8"/>
      <c r="AM72" s="864">
        <f t="shared" ref="AM72:BD72" si="105">AVERAGE(AM66:AM71)</f>
        <v>19.189162979725335</v>
      </c>
      <c r="AN72" s="864">
        <f t="shared" si="105"/>
        <v>18.587046356094984</v>
      </c>
      <c r="AO72" s="864">
        <f t="shared" si="105"/>
        <v>44.696412694343167</v>
      </c>
      <c r="AP72" s="864">
        <f t="shared" si="105"/>
        <v>41.152601548216737</v>
      </c>
      <c r="AQ72" s="864">
        <f t="shared" si="105"/>
        <v>44.527696113528137</v>
      </c>
      <c r="AR72" s="864">
        <f t="shared" si="105"/>
        <v>43.786805429840321</v>
      </c>
      <c r="AS72" s="864">
        <f t="shared" si="105"/>
        <v>19.324689080981756</v>
      </c>
      <c r="AT72" s="864">
        <f t="shared" si="105"/>
        <v>44.157555786511161</v>
      </c>
      <c r="AU72" s="8">
        <f t="shared" si="105"/>
        <v>2.5319877036362377</v>
      </c>
      <c r="AV72" s="864">
        <f t="shared" si="105"/>
        <v>19.189162979725335</v>
      </c>
      <c r="AW72" s="864">
        <f t="shared" si="105"/>
        <v>18.587046356094984</v>
      </c>
      <c r="AX72" s="864">
        <f t="shared" si="105"/>
        <v>10.918743855554217</v>
      </c>
      <c r="AY72" s="864">
        <f t="shared" si="105"/>
        <v>9.1459552555891559</v>
      </c>
      <c r="AZ72" s="864">
        <f t="shared" si="105"/>
        <v>8.2975368343369613</v>
      </c>
      <c r="BA72" s="864">
        <f t="shared" si="105"/>
        <v>7.8049259561666586</v>
      </c>
      <c r="BB72" s="864">
        <f t="shared" si="105"/>
        <v>19.324689080981756</v>
      </c>
      <c r="BC72" s="864">
        <f t="shared" si="105"/>
        <v>8.7084768550953857</v>
      </c>
      <c r="BD72" s="864">
        <f t="shared" si="105"/>
        <v>51.724554079358271</v>
      </c>
      <c r="BE72" s="864"/>
      <c r="BF72" s="15">
        <f t="shared" ref="BF72:BM72" si="106">AVERAGE(BF66:BF71)</f>
        <v>51.71832313494513</v>
      </c>
      <c r="BG72" s="15">
        <f t="shared" si="106"/>
        <v>10.268262470538678</v>
      </c>
      <c r="BH72" s="15">
        <f t="shared" si="106"/>
        <v>12.200789628529002</v>
      </c>
      <c r="BI72" s="15">
        <f t="shared" si="106"/>
        <v>7.9600637363483635</v>
      </c>
      <c r="BJ72" s="15">
        <f t="shared" si="106"/>
        <v>15.257705944220406</v>
      </c>
      <c r="BK72" s="15">
        <f t="shared" si="106"/>
        <v>231.98666726841029</v>
      </c>
      <c r="BL72" s="15">
        <f t="shared" si="106"/>
        <v>268.16591467728063</v>
      </c>
      <c r="BM72" s="15">
        <f t="shared" si="106"/>
        <v>42.590220346606429</v>
      </c>
      <c r="BN72" s="28"/>
      <c r="BO72" s="1178"/>
      <c r="BP72" s="1178"/>
    </row>
    <row r="73" spans="1:70" s="52" customFormat="1" ht="12" customHeight="1">
      <c r="A73" s="53" t="s">
        <v>111</v>
      </c>
      <c r="B73" s="7">
        <f t="shared" ref="B73:AF73" si="107">STDEV(B66:B71)</f>
        <v>1.9062178959045226</v>
      </c>
      <c r="C73" s="5">
        <f t="shared" si="107"/>
        <v>8.1670067956381676</v>
      </c>
      <c r="D73" s="5">
        <f t="shared" si="107"/>
        <v>12.781497043252294</v>
      </c>
      <c r="E73" s="5">
        <f t="shared" si="107"/>
        <v>7.9874902190863439</v>
      </c>
      <c r="F73" s="5">
        <f t="shared" si="107"/>
        <v>23.970120288948607</v>
      </c>
      <c r="G73" s="5">
        <f t="shared" si="107"/>
        <v>9.3648278147545234</v>
      </c>
      <c r="H73" s="5">
        <f t="shared" si="107"/>
        <v>6.3796551630946317</v>
      </c>
      <c r="I73" s="5">
        <f t="shared" si="107"/>
        <v>17.060676031935714</v>
      </c>
      <c r="J73" s="5">
        <f t="shared" si="107"/>
        <v>5.7619441163551732</v>
      </c>
      <c r="K73" s="5">
        <f t="shared" si="107"/>
        <v>7.1902712048990196</v>
      </c>
      <c r="L73" s="5">
        <f t="shared" si="107"/>
        <v>5.0990195135927845</v>
      </c>
      <c r="M73" s="5">
        <f t="shared" si="107"/>
        <v>7.4833147735478827</v>
      </c>
      <c r="N73" s="5">
        <f t="shared" si="107"/>
        <v>5.873670062235365</v>
      </c>
      <c r="O73" s="5">
        <f t="shared" si="107"/>
        <v>9.0866202004192225</v>
      </c>
      <c r="P73" s="5">
        <f t="shared" si="107"/>
        <v>4.7644516998286379</v>
      </c>
      <c r="Q73" s="5">
        <f t="shared" si="107"/>
        <v>9.4202795429152033</v>
      </c>
      <c r="R73" s="5">
        <f t="shared" si="107"/>
        <v>0</v>
      </c>
      <c r="S73" s="5">
        <f t="shared" si="107"/>
        <v>0</v>
      </c>
      <c r="T73" s="5">
        <f t="shared" si="107"/>
        <v>0</v>
      </c>
      <c r="U73" s="5">
        <f t="shared" si="107"/>
        <v>1.3416407864998738</v>
      </c>
      <c r="V73" s="5">
        <f t="shared" si="107"/>
        <v>2.1213203435596424</v>
      </c>
      <c r="W73" s="5">
        <f t="shared" si="107"/>
        <v>3.3115957885386114</v>
      </c>
      <c r="X73" s="5">
        <f t="shared" si="107"/>
        <v>2.9944392908634274</v>
      </c>
      <c r="Y73" s="5">
        <f t="shared" si="107"/>
        <v>2.0736441353327719</v>
      </c>
      <c r="Z73" s="5">
        <f t="shared" si="107"/>
        <v>2.0736441353327719</v>
      </c>
      <c r="AA73" s="5">
        <f t="shared" si="107"/>
        <v>3.1251666622224592</v>
      </c>
      <c r="AB73" s="5">
        <f t="shared" si="107"/>
        <v>3.7771241264574038</v>
      </c>
      <c r="AC73" s="5">
        <f t="shared" si="107"/>
        <v>3.8470768123342691</v>
      </c>
      <c r="AD73" s="5">
        <f t="shared" si="107"/>
        <v>3.8470768123342691</v>
      </c>
      <c r="AE73" s="5">
        <f t="shared" si="107"/>
        <v>3.3911649915626341</v>
      </c>
      <c r="AF73" s="5">
        <f t="shared" si="107"/>
        <v>3.505994865940337</v>
      </c>
      <c r="AG73" s="22"/>
      <c r="AH73" s="7">
        <f>STDEV(AH66:AH71)</f>
        <v>0.11797519654571473</v>
      </c>
      <c r="AI73" s="7">
        <f>STDEV(AI66:AI71)</f>
        <v>0.50007905675002917</v>
      </c>
      <c r="AJ73" s="7">
        <f>STDEV(AJ66:AJ71)</f>
        <v>0.51920210130545452</v>
      </c>
      <c r="AK73" s="7">
        <f>STDEV(AK66:AK71)</f>
        <v>0.49792501117136156</v>
      </c>
      <c r="AL73" s="7"/>
      <c r="AM73" s="5">
        <f t="shared" ref="AM73:BD73" si="108">STDEV(AM66:AM71)</f>
        <v>2.2297513806233589</v>
      </c>
      <c r="AN73" s="5">
        <f t="shared" si="108"/>
        <v>3.1425649956238826</v>
      </c>
      <c r="AO73" s="5">
        <f t="shared" si="108"/>
        <v>1.8217222556531889</v>
      </c>
      <c r="AP73" s="5">
        <f t="shared" si="108"/>
        <v>2.515159575029057</v>
      </c>
      <c r="AQ73" s="5">
        <f t="shared" si="108"/>
        <v>3.3122352502096515</v>
      </c>
      <c r="AR73" s="5">
        <f t="shared" si="108"/>
        <v>4.0031616817832436</v>
      </c>
      <c r="AS73" s="5">
        <f t="shared" si="108"/>
        <v>2.1394669646066569</v>
      </c>
      <c r="AT73" s="5">
        <f t="shared" si="108"/>
        <v>2.6856871133124915</v>
      </c>
      <c r="AU73" s="7">
        <f t="shared" si="108"/>
        <v>0.36394880882417657</v>
      </c>
      <c r="AV73" s="5">
        <f t="shared" si="108"/>
        <v>2.2297513806233589</v>
      </c>
      <c r="AW73" s="5">
        <f t="shared" si="108"/>
        <v>3.1425649956238826</v>
      </c>
      <c r="AX73" s="5">
        <f t="shared" si="108"/>
        <v>2.0086203975612822</v>
      </c>
      <c r="AY73" s="5">
        <f t="shared" si="108"/>
        <v>2.9655064323657085</v>
      </c>
      <c r="AZ73" s="5">
        <f t="shared" si="108"/>
        <v>2.1559803899640402</v>
      </c>
      <c r="BA73" s="5">
        <f t="shared" si="108"/>
        <v>2.8413528493038842</v>
      </c>
      <c r="BB73" s="5">
        <f t="shared" si="108"/>
        <v>2.1394669646066569</v>
      </c>
      <c r="BC73" s="5">
        <f t="shared" si="108"/>
        <v>2.1185520815452281</v>
      </c>
      <c r="BD73" s="5">
        <f t="shared" si="108"/>
        <v>11.098756986129596</v>
      </c>
      <c r="BE73" s="5"/>
      <c r="BF73" s="12">
        <f t="shared" ref="BF73:BM73" si="109">STDEV(BF66:BF71)</f>
        <v>19.432731260383093</v>
      </c>
      <c r="BG73" s="12">
        <f t="shared" si="109"/>
        <v>2.4867840027035366</v>
      </c>
      <c r="BH73" s="12">
        <f t="shared" si="109"/>
        <v>3.8206144026767443</v>
      </c>
      <c r="BI73" s="12">
        <f t="shared" si="109"/>
        <v>3.6223952587365154</v>
      </c>
      <c r="BJ73" s="12">
        <f t="shared" si="109"/>
        <v>9.1518699435784363</v>
      </c>
      <c r="BK73" s="12">
        <f t="shared" si="109"/>
        <v>148.64442243949341</v>
      </c>
      <c r="BL73" s="12">
        <f t="shared" si="109"/>
        <v>37.193728139675358</v>
      </c>
      <c r="BM73" s="12">
        <f t="shared" si="109"/>
        <v>10.159050490958814</v>
      </c>
      <c r="BN73" s="9"/>
      <c r="BO73" s="1181"/>
      <c r="BP73" s="1181"/>
    </row>
    <row r="74" spans="1:70" s="52" customFormat="1" ht="12" customHeight="1">
      <c r="A74" s="53" t="s">
        <v>38</v>
      </c>
      <c r="B74" s="7">
        <f t="shared" ref="B74:AF74" si="110">B73/SQRT(COUNT(B66:B71))</f>
        <v>0.77821019725464347</v>
      </c>
      <c r="C74" s="5">
        <f t="shared" si="110"/>
        <v>3.6523964735499348</v>
      </c>
      <c r="D74" s="5">
        <f t="shared" si="110"/>
        <v>5.2180243174766696</v>
      </c>
      <c r="E74" s="5">
        <f t="shared" si="110"/>
        <v>3.5721142198983507</v>
      </c>
      <c r="F74" s="5">
        <f t="shared" si="110"/>
        <v>9.7857606301764282</v>
      </c>
      <c r="G74" s="5">
        <f t="shared" si="110"/>
        <v>4.1880783182743846</v>
      </c>
      <c r="H74" s="5">
        <f t="shared" si="110"/>
        <v>2.8530685235374205</v>
      </c>
      <c r="I74" s="5">
        <f t="shared" si="110"/>
        <v>6.9649918241955575</v>
      </c>
      <c r="J74" s="5">
        <f t="shared" si="110"/>
        <v>2.5768197453450248</v>
      </c>
      <c r="K74" s="5">
        <f t="shared" si="110"/>
        <v>3.2155870381627052</v>
      </c>
      <c r="L74" s="5">
        <f t="shared" si="110"/>
        <v>2.2803508501982757</v>
      </c>
      <c r="M74" s="5">
        <f t="shared" si="110"/>
        <v>3.3466401061363018</v>
      </c>
      <c r="N74" s="5">
        <f t="shared" si="110"/>
        <v>2.6267851073127391</v>
      </c>
      <c r="O74" s="5">
        <f t="shared" si="110"/>
        <v>3.7095971629155522</v>
      </c>
      <c r="P74" s="5">
        <f t="shared" si="110"/>
        <v>2.1307275752662513</v>
      </c>
      <c r="Q74" s="5">
        <f t="shared" si="110"/>
        <v>3.8458130190868332</v>
      </c>
      <c r="R74" s="5">
        <f t="shared" si="110"/>
        <v>0</v>
      </c>
      <c r="S74" s="5">
        <f t="shared" si="110"/>
        <v>0</v>
      </c>
      <c r="T74" s="5">
        <f t="shared" si="110"/>
        <v>0</v>
      </c>
      <c r="U74" s="5">
        <f t="shared" si="110"/>
        <v>0.6</v>
      </c>
      <c r="V74" s="5">
        <f t="shared" si="110"/>
        <v>0.94868329805051366</v>
      </c>
      <c r="W74" s="5">
        <f t="shared" si="110"/>
        <v>1.3519533193782167</v>
      </c>
      <c r="X74" s="5">
        <f t="shared" si="110"/>
        <v>1.2224747213928167</v>
      </c>
      <c r="Y74" s="5">
        <f t="shared" si="110"/>
        <v>0.92736184954957024</v>
      </c>
      <c r="Z74" s="5">
        <f t="shared" si="110"/>
        <v>0.92736184954957024</v>
      </c>
      <c r="AA74" s="5">
        <f t="shared" si="110"/>
        <v>1.2758439472669758</v>
      </c>
      <c r="AB74" s="5">
        <f t="shared" si="110"/>
        <v>1.5420044674960471</v>
      </c>
      <c r="AC74" s="5">
        <f t="shared" si="110"/>
        <v>1.7204650534085253</v>
      </c>
      <c r="AD74" s="5">
        <f t="shared" si="110"/>
        <v>1.7204650534085253</v>
      </c>
      <c r="AE74" s="5">
        <f t="shared" si="110"/>
        <v>1.51657508881031</v>
      </c>
      <c r="AF74" s="5">
        <f t="shared" si="110"/>
        <v>1.567928569801571</v>
      </c>
      <c r="AG74" s="22"/>
      <c r="AH74" s="7">
        <f>AH73/SQRT(COUNT(AH66:AH71))</f>
        <v>5.2760111827023295E-2</v>
      </c>
      <c r="AI74" s="7">
        <f>AI73/SQRT(COUNT(AI66:AI71))</f>
        <v>0.22364215300340803</v>
      </c>
      <c r="AJ74" s="7">
        <f>AJ73/SQRT(COUNT(AJ66:AJ71))</f>
        <v>0.2321942385159457</v>
      </c>
      <c r="AK74" s="7">
        <f>AK73/SQRT(COUNT(AK66:AK71))</f>
        <v>0.22267883453530132</v>
      </c>
      <c r="AL74" s="7"/>
      <c r="AM74" s="5">
        <f t="shared" ref="AM74:BD74" si="111">AM73/SQRT(COUNT(AM66:AM71))</f>
        <v>0.99717513199956753</v>
      </c>
      <c r="AN74" s="5">
        <f t="shared" si="111"/>
        <v>1.2829467871350273</v>
      </c>
      <c r="AO74" s="5">
        <f t="shared" si="111"/>
        <v>0.81469895995295616</v>
      </c>
      <c r="AP74" s="5">
        <f t="shared" si="111"/>
        <v>1.1248135568048907</v>
      </c>
      <c r="AQ74" s="5">
        <f t="shared" si="111"/>
        <v>1.4812766353879609</v>
      </c>
      <c r="AR74" s="5">
        <f t="shared" si="111"/>
        <v>1.7902683290779429</v>
      </c>
      <c r="AS74" s="5">
        <f t="shared" si="111"/>
        <v>0.95679871369512426</v>
      </c>
      <c r="AT74" s="5">
        <f t="shared" si="111"/>
        <v>1.2010757903323823</v>
      </c>
      <c r="AU74" s="7">
        <f t="shared" si="111"/>
        <v>0.16276285537218682</v>
      </c>
      <c r="AV74" s="5">
        <f t="shared" si="111"/>
        <v>0.99717513199956753</v>
      </c>
      <c r="AW74" s="5">
        <f t="shared" si="111"/>
        <v>1.2829467871350273</v>
      </c>
      <c r="AX74" s="5">
        <f t="shared" si="111"/>
        <v>0.82001584349523837</v>
      </c>
      <c r="AY74" s="5">
        <f t="shared" si="111"/>
        <v>1.21066293137289</v>
      </c>
      <c r="AZ74" s="5">
        <f t="shared" si="111"/>
        <v>0.96418374202321977</v>
      </c>
      <c r="BA74" s="5">
        <f t="shared" si="111"/>
        <v>1.2706916238212402</v>
      </c>
      <c r="BB74" s="5">
        <f t="shared" si="111"/>
        <v>0.95679871369512426</v>
      </c>
      <c r="BC74" s="5">
        <f t="shared" si="111"/>
        <v>0.94744529364176155</v>
      </c>
      <c r="BD74" s="5">
        <f t="shared" si="111"/>
        <v>4.9635150173472926</v>
      </c>
      <c r="BE74" s="5"/>
      <c r="BF74" s="12">
        <f t="shared" ref="BF74:BM74" si="112">BF73/SQRT(COUNT(BF66:BF71))</f>
        <v>7.9333793160950687</v>
      </c>
      <c r="BG74" s="12">
        <f t="shared" si="112"/>
        <v>1.0152253178566015</v>
      </c>
      <c r="BH74" s="12">
        <f t="shared" si="112"/>
        <v>1.5597592984143942</v>
      </c>
      <c r="BI74" s="12">
        <f t="shared" si="112"/>
        <v>1.4788366717635852</v>
      </c>
      <c r="BJ74" s="12">
        <f t="shared" si="112"/>
        <v>3.7362352590135073</v>
      </c>
      <c r="BK74" s="12">
        <f t="shared" si="112"/>
        <v>60.683831347911472</v>
      </c>
      <c r="BL74" s="12">
        <f t="shared" si="112"/>
        <v>16.633540891392176</v>
      </c>
      <c r="BM74" s="12">
        <f t="shared" si="112"/>
        <v>4.1474149956700046</v>
      </c>
      <c r="BN74" s="9"/>
      <c r="BO74" s="1181"/>
      <c r="BP74" s="1181"/>
    </row>
    <row r="75" spans="1:70" s="52" customFormat="1" ht="12" customHeight="1">
      <c r="AG75" s="9"/>
      <c r="AU75" s="12"/>
      <c r="BF75" s="12"/>
      <c r="BG75" s="12"/>
      <c r="BH75" s="12"/>
      <c r="BI75" s="12"/>
      <c r="BJ75" s="12"/>
      <c r="BK75" s="12"/>
      <c r="BL75" s="12"/>
      <c r="BM75" s="12"/>
      <c r="BN75" s="9"/>
      <c r="BO75" s="1181"/>
      <c r="BP75" s="1181"/>
    </row>
    <row r="76" spans="1:70" s="52" customFormat="1" ht="12" customHeight="1">
      <c r="A76" s="1028" t="str">
        <f>+A14</f>
        <v>Lipid#2</v>
      </c>
      <c r="B76" s="53" t="s">
        <v>101</v>
      </c>
      <c r="C76" s="1205" t="s">
        <v>102</v>
      </c>
      <c r="D76" s="1205"/>
      <c r="E76" s="1205"/>
      <c r="F76" s="1205"/>
      <c r="G76" s="1205"/>
      <c r="H76" s="1205"/>
      <c r="I76" s="1205"/>
      <c r="J76" s="1205"/>
      <c r="K76" s="1205"/>
      <c r="L76" s="1205"/>
      <c r="M76" s="1205"/>
      <c r="N76" s="1205"/>
      <c r="O76" s="1205"/>
      <c r="P76" s="1205"/>
      <c r="Q76" s="1206"/>
      <c r="R76" s="1207" t="s">
        <v>103</v>
      </c>
      <c r="S76" s="1207"/>
      <c r="T76" s="1207"/>
      <c r="U76" s="1207"/>
      <c r="V76" s="1207"/>
      <c r="W76" s="1207"/>
      <c r="X76" s="1207"/>
      <c r="Y76" s="1207"/>
      <c r="Z76" s="1207"/>
      <c r="AA76" s="1207"/>
      <c r="AB76" s="1207"/>
      <c r="AC76" s="1207"/>
      <c r="AD76" s="1207"/>
      <c r="AE76" s="1207"/>
      <c r="AF76" s="1207"/>
      <c r="AG76" s="9"/>
      <c r="AH76" s="1208" t="s">
        <v>104</v>
      </c>
      <c r="AI76" s="1209"/>
      <c r="AJ76" s="1209"/>
      <c r="AK76" s="1209"/>
      <c r="AL76" s="9"/>
      <c r="AM76" s="1202" t="s">
        <v>154</v>
      </c>
      <c r="AN76" s="1202"/>
      <c r="AO76" s="1202"/>
      <c r="AP76" s="1202"/>
      <c r="AQ76" s="1202"/>
      <c r="AR76" s="1202"/>
      <c r="AS76" s="1203"/>
      <c r="AT76" s="1203"/>
      <c r="AU76" s="12"/>
      <c r="AV76" s="1202" t="s">
        <v>105</v>
      </c>
      <c r="AW76" s="1202"/>
      <c r="AX76" s="1202"/>
      <c r="AY76" s="1202"/>
      <c r="AZ76" s="1202"/>
      <c r="BA76" s="1202"/>
      <c r="BB76" s="1202"/>
      <c r="BC76" s="1202"/>
      <c r="BD76" s="1203"/>
      <c r="BF76" s="1204" t="s">
        <v>106</v>
      </c>
      <c r="BG76" s="1204"/>
      <c r="BH76" s="1204"/>
      <c r="BI76" s="1204"/>
      <c r="BJ76" s="1204"/>
      <c r="BK76" s="1204"/>
      <c r="BL76" s="1204"/>
      <c r="BM76" s="1204"/>
      <c r="BN76" s="9"/>
      <c r="BO76" s="1177" t="s">
        <v>351</v>
      </c>
      <c r="BP76" s="1177" t="s">
        <v>352</v>
      </c>
    </row>
    <row r="77" spans="1:70" s="53" customFormat="1" ht="12" customHeight="1">
      <c r="A77" s="53" t="s">
        <v>107</v>
      </c>
      <c r="B77" s="53" t="s">
        <v>108</v>
      </c>
      <c r="C77" s="53">
        <v>-10</v>
      </c>
      <c r="D77" s="53">
        <v>0</v>
      </c>
      <c r="E77" s="53">
        <v>10</v>
      </c>
      <c r="F77" s="53">
        <v>20</v>
      </c>
      <c r="G77" s="53">
        <v>30</v>
      </c>
      <c r="H77" s="53">
        <v>40</v>
      </c>
      <c r="I77" s="53">
        <v>50</v>
      </c>
      <c r="J77" s="53">
        <v>60</v>
      </c>
      <c r="K77" s="53">
        <v>70</v>
      </c>
      <c r="L77" s="53">
        <v>80</v>
      </c>
      <c r="M77" s="53">
        <v>90</v>
      </c>
      <c r="N77" s="53">
        <v>100</v>
      </c>
      <c r="O77" s="53">
        <v>110</v>
      </c>
      <c r="P77" s="53">
        <v>120</v>
      </c>
      <c r="Q77" s="53" t="s">
        <v>97</v>
      </c>
      <c r="R77" s="53">
        <v>-10</v>
      </c>
      <c r="S77" s="53">
        <v>0</v>
      </c>
      <c r="T77" s="53">
        <v>10</v>
      </c>
      <c r="U77" s="53">
        <v>20</v>
      </c>
      <c r="V77" s="53">
        <v>30</v>
      </c>
      <c r="W77" s="53">
        <v>40</v>
      </c>
      <c r="X77" s="53">
        <v>50</v>
      </c>
      <c r="Y77" s="53">
        <v>60</v>
      </c>
      <c r="Z77" s="53">
        <v>70</v>
      </c>
      <c r="AA77" s="53">
        <v>80</v>
      </c>
      <c r="AB77" s="53">
        <v>90</v>
      </c>
      <c r="AC77" s="53">
        <v>100</v>
      </c>
      <c r="AD77" s="53">
        <v>110</v>
      </c>
      <c r="AE77" s="53">
        <v>120</v>
      </c>
      <c r="AF77" s="14" t="s">
        <v>313</v>
      </c>
      <c r="AG77" s="28"/>
      <c r="AH77" s="53">
        <v>-10</v>
      </c>
      <c r="AI77" s="53">
        <v>100</v>
      </c>
      <c r="AJ77" s="53">
        <v>120</v>
      </c>
      <c r="AK77" s="1045" t="s">
        <v>110</v>
      </c>
      <c r="AM77" s="53">
        <v>-10</v>
      </c>
      <c r="AN77" s="53">
        <v>0</v>
      </c>
      <c r="AO77" s="53">
        <v>80</v>
      </c>
      <c r="AP77" s="53">
        <v>90</v>
      </c>
      <c r="AQ77" s="53">
        <v>100</v>
      </c>
      <c r="AR77" s="53">
        <v>120</v>
      </c>
      <c r="AS77" s="1039" t="s">
        <v>314</v>
      </c>
      <c r="AT77" s="53" t="s">
        <v>110</v>
      </c>
      <c r="AU77" s="15" t="s">
        <v>311</v>
      </c>
      <c r="AV77" s="53">
        <v>-10</v>
      </c>
      <c r="AW77" s="53">
        <v>0</v>
      </c>
      <c r="AX77" s="53">
        <v>80</v>
      </c>
      <c r="AY77" s="53">
        <v>90</v>
      </c>
      <c r="AZ77" s="53">
        <v>100</v>
      </c>
      <c r="BA77" s="53">
        <v>120</v>
      </c>
      <c r="BB77" s="1039" t="s">
        <v>314</v>
      </c>
      <c r="BC77" s="53" t="s">
        <v>110</v>
      </c>
      <c r="BD77" s="53" t="s">
        <v>129</v>
      </c>
      <c r="BF77" s="1171" t="s">
        <v>39</v>
      </c>
      <c r="BG77" s="1171" t="s">
        <v>136</v>
      </c>
      <c r="BH77" s="1171" t="s">
        <v>40</v>
      </c>
      <c r="BI77" s="1171" t="s">
        <v>133</v>
      </c>
      <c r="BJ77" s="1171" t="s">
        <v>134</v>
      </c>
      <c r="BK77" s="1171" t="s">
        <v>135</v>
      </c>
      <c r="BL77" s="1171" t="s">
        <v>41</v>
      </c>
      <c r="BM77" s="1171" t="s">
        <v>42</v>
      </c>
      <c r="BN77" s="28"/>
      <c r="BO77" s="1178"/>
      <c r="BP77" s="1178"/>
    </row>
    <row r="78" spans="1:70" s="16" customFormat="1" ht="12" customHeight="1">
      <c r="A78" s="16" t="str">
        <f t="shared" ref="A78:A88" si="113">+A16</f>
        <v>MP-514-20</v>
      </c>
      <c r="B78" s="17">
        <f t="shared" ref="B78:AF78" si="114">IF(ABS(B16-B$23)&gt;1.5*B$24,"outlier",B16)</f>
        <v>20.6</v>
      </c>
      <c r="C78" s="18">
        <f t="shared" si="114"/>
        <v>94</v>
      </c>
      <c r="D78" s="18">
        <f t="shared" si="114"/>
        <v>88</v>
      </c>
      <c r="E78" s="18">
        <f t="shared" si="114"/>
        <v>98</v>
      </c>
      <c r="F78" s="18">
        <f t="shared" si="114"/>
        <v>77</v>
      </c>
      <c r="G78" s="18">
        <f t="shared" si="114"/>
        <v>99</v>
      </c>
      <c r="H78" s="18">
        <f t="shared" si="114"/>
        <v>92</v>
      </c>
      <c r="I78" s="18">
        <f t="shared" si="114"/>
        <v>106</v>
      </c>
      <c r="J78" s="18">
        <f t="shared" si="114"/>
        <v>98</v>
      </c>
      <c r="K78" s="18">
        <f t="shared" si="114"/>
        <v>110</v>
      </c>
      <c r="L78" s="18">
        <f t="shared" si="114"/>
        <v>112</v>
      </c>
      <c r="M78" s="18" t="str">
        <f t="shared" si="114"/>
        <v>outlier</v>
      </c>
      <c r="N78" s="18" t="str">
        <f t="shared" si="114"/>
        <v>outlier</v>
      </c>
      <c r="O78" s="18" t="str">
        <f t="shared" si="114"/>
        <v>outlier</v>
      </c>
      <c r="P78" s="18" t="str">
        <f t="shared" si="114"/>
        <v>outlier</v>
      </c>
      <c r="Q78" s="21">
        <f t="shared" si="114"/>
        <v>91</v>
      </c>
      <c r="R78" s="18">
        <f t="shared" si="114"/>
        <v>0</v>
      </c>
      <c r="S78" s="18">
        <f t="shared" si="114"/>
        <v>0</v>
      </c>
      <c r="T78" s="18">
        <f t="shared" si="114"/>
        <v>25</v>
      </c>
      <c r="U78" s="862" t="str">
        <f t="shared" si="114"/>
        <v>outlier</v>
      </c>
      <c r="V78" s="18" t="str">
        <f t="shared" si="114"/>
        <v>outlier</v>
      </c>
      <c r="W78" s="18" t="str">
        <f t="shared" si="114"/>
        <v>outlier</v>
      </c>
      <c r="X78" s="18" t="str">
        <f t="shared" si="114"/>
        <v>outlier</v>
      </c>
      <c r="Y78" s="18" t="str">
        <f t="shared" si="114"/>
        <v>outlier</v>
      </c>
      <c r="Z78" s="18" t="str">
        <f t="shared" si="114"/>
        <v>outlier</v>
      </c>
      <c r="AA78" s="18" t="str">
        <f t="shared" si="114"/>
        <v>outlier</v>
      </c>
      <c r="AB78" s="18" t="str">
        <f t="shared" si="114"/>
        <v>outlier</v>
      </c>
      <c r="AC78" s="18" t="str">
        <f t="shared" si="114"/>
        <v>outlier</v>
      </c>
      <c r="AD78" s="18" t="str">
        <f t="shared" si="114"/>
        <v>outlier</v>
      </c>
      <c r="AE78" s="18">
        <f t="shared" si="114"/>
        <v>50</v>
      </c>
      <c r="AF78" s="21" t="str">
        <f t="shared" si="114"/>
        <v>outlier</v>
      </c>
      <c r="AG78" s="9"/>
      <c r="AH78" s="19" t="str">
        <f t="shared" ref="AH78:AK84" si="115">IF(ABS(AH16-AH$23)&gt;1.5*AH$24,"outlier",AH16)</f>
        <v>outlier</v>
      </c>
      <c r="AI78" s="19">
        <f t="shared" si="115"/>
        <v>1.2566999999999999</v>
      </c>
      <c r="AJ78" s="19">
        <f t="shared" si="115"/>
        <v>1.2393000000000001</v>
      </c>
      <c r="AK78" s="22">
        <f t="shared" si="115"/>
        <v>1.248</v>
      </c>
      <c r="AL78" s="9"/>
      <c r="AM78" s="18">
        <f t="shared" ref="AM78:BD78" si="116">IF(ABS(AM16-AM$23)&gt;1.5*AM$24,"outlier",AM16)</f>
        <v>17.196844660194174</v>
      </c>
      <c r="AN78" s="18">
        <f t="shared" si="116"/>
        <v>16.761057173678534</v>
      </c>
      <c r="AO78" s="18" t="str">
        <f t="shared" si="116"/>
        <v>outlier</v>
      </c>
      <c r="AP78" s="18" t="str">
        <f t="shared" si="116"/>
        <v>outlier</v>
      </c>
      <c r="AQ78" s="18">
        <f t="shared" si="116"/>
        <v>75.368782673637043</v>
      </c>
      <c r="AR78" s="18">
        <f t="shared" si="116"/>
        <v>58.840186366120932</v>
      </c>
      <c r="AS78" s="21">
        <f t="shared" si="116"/>
        <v>16.978950916936355</v>
      </c>
      <c r="AT78" s="21" t="str">
        <f t="shared" si="116"/>
        <v>outlier</v>
      </c>
      <c r="AU78" s="22">
        <f t="shared" si="116"/>
        <v>4.4569247618812264</v>
      </c>
      <c r="AV78" s="21">
        <f t="shared" si="116"/>
        <v>17.196844660194174</v>
      </c>
      <c r="AW78" s="21">
        <f t="shared" si="116"/>
        <v>16.761057173678534</v>
      </c>
      <c r="AX78" s="21">
        <f t="shared" si="116"/>
        <v>14.639313190767894</v>
      </c>
      <c r="AY78" s="21">
        <f t="shared" si="116"/>
        <v>13.847344859312557</v>
      </c>
      <c r="AZ78" s="21">
        <f t="shared" si="116"/>
        <v>10.368782673637043</v>
      </c>
      <c r="BA78" s="21">
        <f t="shared" si="116"/>
        <v>8.8401863661209319</v>
      </c>
      <c r="BB78" s="21">
        <f t="shared" si="116"/>
        <v>16.978950916936355</v>
      </c>
      <c r="BC78" s="21">
        <f t="shared" si="116"/>
        <v>11.923906772459606</v>
      </c>
      <c r="BD78" s="21">
        <f t="shared" si="116"/>
        <v>29.772417443261389</v>
      </c>
      <c r="BE78" s="21"/>
      <c r="BF78" s="1172">
        <f t="shared" ref="BF78:BM84" si="117">IF(ABS(BF16-BF$23)&gt;1.5*BF$24,"outlier",BF16)</f>
        <v>70.062302979708221</v>
      </c>
      <c r="BG78" s="1172">
        <f t="shared" si="117"/>
        <v>6.6618665803488621</v>
      </c>
      <c r="BH78" s="1172">
        <f t="shared" si="117"/>
        <v>15.940955665234211</v>
      </c>
      <c r="BI78" s="1172" t="str">
        <f t="shared" si="117"/>
        <v>outlier</v>
      </c>
      <c r="BJ78" s="1172" t="str">
        <f t="shared" si="117"/>
        <v>outlier</v>
      </c>
      <c r="BK78" s="1172">
        <f t="shared" si="117"/>
        <v>210.70675124431597</v>
      </c>
      <c r="BL78" s="1172" t="str">
        <f t="shared" si="117"/>
        <v>outlier</v>
      </c>
      <c r="BM78" s="1172">
        <f t="shared" si="117"/>
        <v>37.78695367413151</v>
      </c>
      <c r="BN78" s="9"/>
      <c r="BO78" s="1199">
        <f>COUNTIF(BF78:BM78,"outlier")+COUNTIF(AV78:BC78,"outlier")+COUNTIF(AM78:AT78,"outlier")+COUNTIF(AH78:AK78,"outlier")+COUNTIF(AA78:AF78,"outlier")+COUNTIF(L78:Q78,"outlier")+COUNTIF(B78,"outlier")</f>
        <v>16</v>
      </c>
      <c r="BP78" s="1180">
        <f t="shared" ref="BP78:BP84" si="118">COUNT(BF16:BM16,AV16:BC16,AM16:AT16,AH16:AK16,AA16:AF16,L16:Q16,B16)</f>
        <v>41</v>
      </c>
    </row>
    <row r="79" spans="1:70" s="16" customFormat="1" ht="12" customHeight="1">
      <c r="A79" s="31" t="str">
        <f t="shared" si="113"/>
        <v>MP-517-20</v>
      </c>
      <c r="B79" s="17">
        <f t="shared" ref="B79:AF79" si="119">IF(ABS(B17-B$23)&gt;1.5*B$24,"outlier",B17)</f>
        <v>22.2</v>
      </c>
      <c r="C79" s="18">
        <f t="shared" si="119"/>
        <v>83</v>
      </c>
      <c r="D79" s="18">
        <f t="shared" si="119"/>
        <v>92</v>
      </c>
      <c r="E79" s="18">
        <f t="shared" si="119"/>
        <v>118</v>
      </c>
      <c r="F79" s="18">
        <f t="shared" si="119"/>
        <v>99</v>
      </c>
      <c r="G79" s="18">
        <f t="shared" si="119"/>
        <v>100</v>
      </c>
      <c r="H79" s="18">
        <f t="shared" si="119"/>
        <v>114</v>
      </c>
      <c r="I79" s="18">
        <f t="shared" si="119"/>
        <v>117</v>
      </c>
      <c r="J79" s="18">
        <f t="shared" si="119"/>
        <v>115</v>
      </c>
      <c r="K79" s="18">
        <f t="shared" si="119"/>
        <v>113</v>
      </c>
      <c r="L79" s="18">
        <f t="shared" si="119"/>
        <v>86</v>
      </c>
      <c r="M79" s="18">
        <f t="shared" si="119"/>
        <v>77</v>
      </c>
      <c r="N79" s="18">
        <f t="shared" si="119"/>
        <v>104</v>
      </c>
      <c r="O79" s="18">
        <f t="shared" si="119"/>
        <v>97</v>
      </c>
      <c r="P79" s="18">
        <f t="shared" si="119"/>
        <v>91</v>
      </c>
      <c r="Q79" s="21">
        <f t="shared" si="119"/>
        <v>87.5</v>
      </c>
      <c r="R79" s="18">
        <f t="shared" si="119"/>
        <v>0</v>
      </c>
      <c r="S79" s="18">
        <f t="shared" si="119"/>
        <v>0</v>
      </c>
      <c r="T79" s="18">
        <f t="shared" si="119"/>
        <v>25</v>
      </c>
      <c r="U79" s="18">
        <f t="shared" si="119"/>
        <v>25</v>
      </c>
      <c r="V79" s="18">
        <f t="shared" si="119"/>
        <v>30</v>
      </c>
      <c r="W79" s="18">
        <f t="shared" si="119"/>
        <v>33</v>
      </c>
      <c r="X79" s="18">
        <f t="shared" si="119"/>
        <v>33</v>
      </c>
      <c r="Y79" s="18">
        <f t="shared" si="119"/>
        <v>33</v>
      </c>
      <c r="Z79" s="18">
        <f t="shared" si="119"/>
        <v>33</v>
      </c>
      <c r="AA79" s="18">
        <f t="shared" si="119"/>
        <v>33</v>
      </c>
      <c r="AB79" s="18">
        <f t="shared" si="119"/>
        <v>35</v>
      </c>
      <c r="AC79" s="18">
        <f t="shared" si="119"/>
        <v>40</v>
      </c>
      <c r="AD79" s="18">
        <f t="shared" si="119"/>
        <v>40</v>
      </c>
      <c r="AE79" s="18">
        <f t="shared" si="119"/>
        <v>40</v>
      </c>
      <c r="AF79" s="21">
        <f t="shared" si="119"/>
        <v>37.6</v>
      </c>
      <c r="AG79" s="9"/>
      <c r="AH79" s="19">
        <f t="shared" si="115"/>
        <v>8.1100000000000005E-2</v>
      </c>
      <c r="AI79" s="19">
        <f t="shared" si="115"/>
        <v>0.80420000000000003</v>
      </c>
      <c r="AJ79" s="19">
        <f t="shared" si="115"/>
        <v>0.74770000000000003</v>
      </c>
      <c r="AK79" s="22">
        <f t="shared" si="115"/>
        <v>0.77595000000000003</v>
      </c>
      <c r="AL79" s="9"/>
      <c r="AM79" s="18">
        <f t="shared" ref="AM79:BD79" si="120">IF(ABS(AM17-AM$23)&gt;1.5*AM$24,"outlier",AM17)</f>
        <v>12.708734375401043</v>
      </c>
      <c r="AN79" s="18">
        <f t="shared" si="120"/>
        <v>14.354236079324696</v>
      </c>
      <c r="AO79" s="18">
        <f t="shared" si="120"/>
        <v>45.214251280782314</v>
      </c>
      <c r="AP79" s="18">
        <f t="shared" si="120"/>
        <v>56.933582227020189</v>
      </c>
      <c r="AQ79" s="18">
        <f t="shared" si="120"/>
        <v>73.000469076671621</v>
      </c>
      <c r="AR79" s="18">
        <f t="shared" si="120"/>
        <v>59.867738298489208</v>
      </c>
      <c r="AS79" s="21">
        <f t="shared" si="120"/>
        <v>13.53148522736287</v>
      </c>
      <c r="AT79" s="21">
        <f t="shared" si="120"/>
        <v>58.754010220740831</v>
      </c>
      <c r="AU79" s="22">
        <f t="shared" si="120"/>
        <v>4.3420222712825822</v>
      </c>
      <c r="AV79" s="21">
        <f t="shared" si="120"/>
        <v>12.708734375401043</v>
      </c>
      <c r="AW79" s="21">
        <f t="shared" si="120"/>
        <v>14.354236079324696</v>
      </c>
      <c r="AX79" s="21">
        <f t="shared" si="120"/>
        <v>12.214251280782314</v>
      </c>
      <c r="AY79" s="21">
        <f t="shared" si="120"/>
        <v>21.933582227020189</v>
      </c>
      <c r="AZ79" s="21" t="str">
        <f t="shared" si="120"/>
        <v>outlier</v>
      </c>
      <c r="BA79" s="21">
        <f t="shared" si="120"/>
        <v>19.867738298489208</v>
      </c>
      <c r="BB79" s="21">
        <f t="shared" si="120"/>
        <v>13.53148522736287</v>
      </c>
      <c r="BC79" s="21">
        <f t="shared" si="120"/>
        <v>21.754010220740831</v>
      </c>
      <c r="BD79" s="21">
        <f t="shared" si="120"/>
        <v>-60.765872003101883</v>
      </c>
      <c r="BE79" s="21"/>
      <c r="BF79" s="1172" t="str">
        <f t="shared" si="117"/>
        <v>outlier</v>
      </c>
      <c r="BG79" s="1172" t="str">
        <f t="shared" si="117"/>
        <v>outlier</v>
      </c>
      <c r="BH79" s="1172">
        <f t="shared" si="117"/>
        <v>17.237189252276242</v>
      </c>
      <c r="BI79" s="1172">
        <f t="shared" si="117"/>
        <v>3.046617564952065</v>
      </c>
      <c r="BJ79" s="1172">
        <f t="shared" si="117"/>
        <v>12.071740041381272</v>
      </c>
      <c r="BK79" s="1172">
        <f t="shared" si="117"/>
        <v>134.63731167417725</v>
      </c>
      <c r="BL79" s="1172">
        <f t="shared" si="117"/>
        <v>286.24754323415749</v>
      </c>
      <c r="BM79" s="1172">
        <f t="shared" si="117"/>
        <v>61.430604258571229</v>
      </c>
      <c r="BN79" s="9"/>
      <c r="BO79" s="1180">
        <f t="shared" ref="BO79:BO84" si="121">COUNTIF(BF79:BM79,"outlier")+COUNTIF(AV79:BC79,"outlier")+COUNTIF(AM79:AT79,"outlier")+COUNTIF(AH79:AK79,"outlier")+COUNTIF(AA79:AF79,"outlier")+COUNTIF(L79:Q79,"outlier")+COUNTIF(B79,"outlier")</f>
        <v>3</v>
      </c>
      <c r="BP79" s="1180">
        <f t="shared" si="118"/>
        <v>41</v>
      </c>
    </row>
    <row r="80" spans="1:70" s="16" customFormat="1" ht="12" customHeight="1">
      <c r="A80" s="16" t="str">
        <f t="shared" si="113"/>
        <v>MP-520-20</v>
      </c>
      <c r="B80" s="17">
        <f t="shared" ref="B80:AF80" si="122">IF(ABS(B18-B$23)&gt;1.5*B$24,"outlier",B18)</f>
        <v>21.7</v>
      </c>
      <c r="C80" s="18">
        <f t="shared" si="122"/>
        <v>81</v>
      </c>
      <c r="D80" s="18">
        <f t="shared" si="122"/>
        <v>91</v>
      </c>
      <c r="E80" s="18">
        <f t="shared" si="122"/>
        <v>108</v>
      </c>
      <c r="F80" s="18">
        <f t="shared" si="122"/>
        <v>116</v>
      </c>
      <c r="G80" s="18">
        <f t="shared" si="122"/>
        <v>103</v>
      </c>
      <c r="H80" s="18">
        <f t="shared" si="122"/>
        <v>119</v>
      </c>
      <c r="I80" s="18">
        <f t="shared" si="122"/>
        <v>116</v>
      </c>
      <c r="J80" s="18">
        <f t="shared" si="122"/>
        <v>106</v>
      </c>
      <c r="K80" s="18">
        <f t="shared" si="122"/>
        <v>92</v>
      </c>
      <c r="L80" s="18">
        <f t="shared" si="122"/>
        <v>118</v>
      </c>
      <c r="M80" s="18">
        <f t="shared" si="122"/>
        <v>121</v>
      </c>
      <c r="N80" s="18">
        <f t="shared" si="122"/>
        <v>109</v>
      </c>
      <c r="O80" s="18">
        <f t="shared" si="122"/>
        <v>115</v>
      </c>
      <c r="P80" s="18">
        <f t="shared" si="122"/>
        <v>108</v>
      </c>
      <c r="Q80" s="21">
        <f t="shared" si="122"/>
        <v>86</v>
      </c>
      <c r="R80" s="18">
        <f t="shared" si="122"/>
        <v>0</v>
      </c>
      <c r="S80" s="18">
        <f t="shared" si="122"/>
        <v>0</v>
      </c>
      <c r="T80" s="18">
        <f t="shared" si="122"/>
        <v>25</v>
      </c>
      <c r="U80" s="18">
        <f t="shared" si="122"/>
        <v>27</v>
      </c>
      <c r="V80" s="18">
        <f t="shared" si="122"/>
        <v>27</v>
      </c>
      <c r="W80" s="18">
        <f t="shared" si="122"/>
        <v>33</v>
      </c>
      <c r="X80" s="18">
        <f t="shared" si="122"/>
        <v>33</v>
      </c>
      <c r="Y80" s="18">
        <f t="shared" si="122"/>
        <v>33</v>
      </c>
      <c r="Z80" s="18">
        <f t="shared" si="122"/>
        <v>34</v>
      </c>
      <c r="AA80" s="18">
        <f t="shared" si="122"/>
        <v>36</v>
      </c>
      <c r="AB80" s="18">
        <f t="shared" si="122"/>
        <v>35</v>
      </c>
      <c r="AC80" s="18">
        <f t="shared" si="122"/>
        <v>33</v>
      </c>
      <c r="AD80" s="18">
        <f t="shared" si="122"/>
        <v>33</v>
      </c>
      <c r="AE80" s="18">
        <f t="shared" si="122"/>
        <v>33</v>
      </c>
      <c r="AF80" s="21">
        <f t="shared" si="122"/>
        <v>34</v>
      </c>
      <c r="AG80" s="9"/>
      <c r="AH80" s="19">
        <f t="shared" si="115"/>
        <v>9.9099999999999994E-2</v>
      </c>
      <c r="AI80" s="19" t="str">
        <f t="shared" si="115"/>
        <v>outlier</v>
      </c>
      <c r="AJ80" s="19">
        <f t="shared" si="115"/>
        <v>1.5153000000000001</v>
      </c>
      <c r="AK80" s="22">
        <f t="shared" si="115"/>
        <v>1.50685</v>
      </c>
      <c r="AL80" s="9"/>
      <c r="AM80" s="18">
        <f t="shared" ref="AM80:BD80" si="123">IF(ABS(AM18-AM$23)&gt;1.5*AM$24,"outlier",AM18)</f>
        <v>17.034761335836606</v>
      </c>
      <c r="AN80" s="18">
        <f t="shared" si="123"/>
        <v>19.49478998503038</v>
      </c>
      <c r="AO80" s="18">
        <f t="shared" si="123"/>
        <v>52.408147950669949</v>
      </c>
      <c r="AP80" s="18">
        <f t="shared" si="123"/>
        <v>52.472432816345417</v>
      </c>
      <c r="AQ80" s="18">
        <f t="shared" si="123"/>
        <v>46.301717472590163</v>
      </c>
      <c r="AR80" s="18">
        <f t="shared" si="123"/>
        <v>45.430099948408092</v>
      </c>
      <c r="AS80" s="21">
        <f t="shared" si="123"/>
        <v>18.264775660433493</v>
      </c>
      <c r="AT80" s="21">
        <f t="shared" si="123"/>
        <v>49.153099547003407</v>
      </c>
      <c r="AU80" s="22">
        <f t="shared" si="123"/>
        <v>2.6911417069021266</v>
      </c>
      <c r="AV80" s="21">
        <f t="shared" si="123"/>
        <v>17.034761335836606</v>
      </c>
      <c r="AW80" s="21">
        <f t="shared" si="123"/>
        <v>19.49478998503038</v>
      </c>
      <c r="AX80" s="21">
        <f t="shared" si="123"/>
        <v>16.408147950669949</v>
      </c>
      <c r="AY80" s="21">
        <f t="shared" si="123"/>
        <v>17.472432816345417</v>
      </c>
      <c r="AZ80" s="21">
        <f t="shared" si="123"/>
        <v>13.301717472590163</v>
      </c>
      <c r="BA80" s="21">
        <f t="shared" si="123"/>
        <v>12.430099948408092</v>
      </c>
      <c r="BB80" s="21">
        <f t="shared" si="123"/>
        <v>18.264775660433493</v>
      </c>
      <c r="BC80" s="21">
        <f t="shared" si="123"/>
        <v>14.903099547003405</v>
      </c>
      <c r="BD80" s="21">
        <f t="shared" si="123"/>
        <v>18.405241739225954</v>
      </c>
      <c r="BE80" s="21"/>
      <c r="BF80" s="1172">
        <f t="shared" si="117"/>
        <v>78.780327071317899</v>
      </c>
      <c r="BG80" s="1172">
        <f t="shared" si="117"/>
        <v>13.961726258382933</v>
      </c>
      <c r="BH80" s="1172">
        <f t="shared" si="117"/>
        <v>15.679541526089567</v>
      </c>
      <c r="BI80" s="1172">
        <f t="shared" si="117"/>
        <v>8.0576870192303787</v>
      </c>
      <c r="BJ80" s="1172">
        <f t="shared" si="117"/>
        <v>11.805599026206542</v>
      </c>
      <c r="BK80" s="1172">
        <f t="shared" si="117"/>
        <v>271.88413979905158</v>
      </c>
      <c r="BL80" s="1172">
        <f t="shared" si="117"/>
        <v>303.60736513844091</v>
      </c>
      <c r="BM80" s="1172">
        <f t="shared" si="117"/>
        <v>63.795159913224786</v>
      </c>
      <c r="BN80" s="9"/>
      <c r="BO80" s="1180">
        <f t="shared" si="121"/>
        <v>1</v>
      </c>
      <c r="BP80" s="1180">
        <f t="shared" si="118"/>
        <v>41</v>
      </c>
    </row>
    <row r="81" spans="1:68" s="16" customFormat="1" ht="12" customHeight="1">
      <c r="A81" s="16" t="str">
        <f t="shared" si="113"/>
        <v>MP-524-20</v>
      </c>
      <c r="B81" s="17">
        <f t="shared" ref="B81:AF81" si="124">IF(ABS(B19-B$23)&gt;1.5*B$24,"outlier",B19)</f>
        <v>21.3</v>
      </c>
      <c r="C81" s="18">
        <f t="shared" si="124"/>
        <v>91</v>
      </c>
      <c r="D81" s="18">
        <f t="shared" si="124"/>
        <v>96</v>
      </c>
      <c r="E81" s="18">
        <f t="shared" si="124"/>
        <v>131</v>
      </c>
      <c r="F81" s="18">
        <f t="shared" si="124"/>
        <v>97</v>
      </c>
      <c r="G81" s="18">
        <f t="shared" si="124"/>
        <v>101</v>
      </c>
      <c r="H81" s="18">
        <f t="shared" si="124"/>
        <v>125</v>
      </c>
      <c r="I81" s="18">
        <f t="shared" si="124"/>
        <v>120</v>
      </c>
      <c r="J81" s="18" t="str">
        <f t="shared" si="124"/>
        <v>outlier</v>
      </c>
      <c r="K81" s="18">
        <f t="shared" si="124"/>
        <v>123</v>
      </c>
      <c r="L81" s="18">
        <f t="shared" si="124"/>
        <v>95</v>
      </c>
      <c r="M81" s="18">
        <f t="shared" si="124"/>
        <v>80</v>
      </c>
      <c r="N81" s="18">
        <f t="shared" si="124"/>
        <v>81</v>
      </c>
      <c r="O81" s="18">
        <f t="shared" si="124"/>
        <v>80</v>
      </c>
      <c r="P81" s="18">
        <f t="shared" si="124"/>
        <v>88</v>
      </c>
      <c r="Q81" s="21">
        <f t="shared" si="124"/>
        <v>93.5</v>
      </c>
      <c r="R81" s="18">
        <f t="shared" si="124"/>
        <v>0</v>
      </c>
      <c r="S81" s="18">
        <f t="shared" si="124"/>
        <v>0</v>
      </c>
      <c r="T81" s="18">
        <f t="shared" si="124"/>
        <v>25</v>
      </c>
      <c r="U81" s="18">
        <f t="shared" si="124"/>
        <v>25</v>
      </c>
      <c r="V81" s="18">
        <f t="shared" si="124"/>
        <v>30</v>
      </c>
      <c r="W81" s="18">
        <f t="shared" si="124"/>
        <v>33</v>
      </c>
      <c r="X81" s="18">
        <f t="shared" si="124"/>
        <v>33</v>
      </c>
      <c r="Y81" s="18">
        <f t="shared" si="124"/>
        <v>33</v>
      </c>
      <c r="Z81" s="18">
        <f t="shared" si="124"/>
        <v>31</v>
      </c>
      <c r="AA81" s="18">
        <f t="shared" si="124"/>
        <v>31</v>
      </c>
      <c r="AB81" s="18">
        <f t="shared" si="124"/>
        <v>33</v>
      </c>
      <c r="AC81" s="18">
        <f t="shared" si="124"/>
        <v>35</v>
      </c>
      <c r="AD81" s="18">
        <f t="shared" si="124"/>
        <v>35</v>
      </c>
      <c r="AE81" s="18">
        <f t="shared" si="124"/>
        <v>35</v>
      </c>
      <c r="AF81" s="21">
        <f t="shared" si="124"/>
        <v>33.799999999999997</v>
      </c>
      <c r="AG81" s="9"/>
      <c r="AH81" s="19">
        <f t="shared" si="115"/>
        <v>0.30969999999999998</v>
      </c>
      <c r="AI81" s="19">
        <f t="shared" si="115"/>
        <v>0.86270000000000002</v>
      </c>
      <c r="AJ81" s="19">
        <f t="shared" si="115"/>
        <v>0.59860000000000002</v>
      </c>
      <c r="AK81" s="22">
        <f t="shared" si="115"/>
        <v>0.73065000000000002</v>
      </c>
      <c r="AL81" s="9"/>
      <c r="AM81" s="18">
        <f t="shared" ref="AM81:BD81" si="125">IF(ABS(AM19-AM$23)&gt;1.5*AM$24,"outlier",AM19)</f>
        <v>21.958535017165868</v>
      </c>
      <c r="AN81" s="18">
        <f t="shared" si="125"/>
        <v>23.094321311157206</v>
      </c>
      <c r="AO81" s="18">
        <f t="shared" si="125"/>
        <v>41.994297908664102</v>
      </c>
      <c r="AP81" s="18">
        <f t="shared" si="125"/>
        <v>45.296297224260421</v>
      </c>
      <c r="AQ81" s="18">
        <f t="shared" si="125"/>
        <v>54.480728272071445</v>
      </c>
      <c r="AR81" s="18">
        <f t="shared" si="125"/>
        <v>55.775708367854179</v>
      </c>
      <c r="AS81" s="21">
        <f t="shared" si="125"/>
        <v>22.526428164161537</v>
      </c>
      <c r="AT81" s="21">
        <f t="shared" si="125"/>
        <v>49.386757943212537</v>
      </c>
      <c r="AU81" s="22">
        <f t="shared" si="125"/>
        <v>2.1923918689330648</v>
      </c>
      <c r="AV81" s="21">
        <f t="shared" si="125"/>
        <v>21.958535017165868</v>
      </c>
      <c r="AW81" s="21">
        <f t="shared" si="125"/>
        <v>23.094321311157206</v>
      </c>
      <c r="AX81" s="21">
        <f t="shared" si="125"/>
        <v>10.994297908664102</v>
      </c>
      <c r="AY81" s="21">
        <f t="shared" si="125"/>
        <v>12.296297224260421</v>
      </c>
      <c r="AZ81" s="21">
        <f t="shared" si="125"/>
        <v>19.480728272071445</v>
      </c>
      <c r="BA81" s="21">
        <f t="shared" si="125"/>
        <v>20.775708367854179</v>
      </c>
      <c r="BB81" s="21">
        <f t="shared" si="125"/>
        <v>22.526428164161537</v>
      </c>
      <c r="BC81" s="21">
        <f t="shared" si="125"/>
        <v>15.886757943212537</v>
      </c>
      <c r="BD81" s="21">
        <f t="shared" si="125"/>
        <v>29.475024502607987</v>
      </c>
      <c r="BE81" s="21"/>
      <c r="BF81" s="1172">
        <f t="shared" si="117"/>
        <v>108.04097818473194</v>
      </c>
      <c r="BG81" s="1172">
        <f t="shared" si="117"/>
        <v>9.8491943997969429</v>
      </c>
      <c r="BH81" s="1172">
        <f t="shared" si="117"/>
        <v>13.135898538150979</v>
      </c>
      <c r="BI81" s="1172">
        <f t="shared" si="117"/>
        <v>6.1013297739217487</v>
      </c>
      <c r="BJ81" s="1172">
        <f t="shared" si="117"/>
        <v>10.910497308516216</v>
      </c>
      <c r="BK81" s="1172">
        <f t="shared" si="117"/>
        <v>103.76103268992134</v>
      </c>
      <c r="BL81" s="1172">
        <f t="shared" si="117"/>
        <v>205.15217333063202</v>
      </c>
      <c r="BM81" s="1172">
        <f t="shared" si="117"/>
        <v>49.412999779342485</v>
      </c>
      <c r="BN81" s="9"/>
      <c r="BO81" s="1180">
        <f t="shared" si="121"/>
        <v>0</v>
      </c>
      <c r="BP81" s="1180">
        <f t="shared" si="118"/>
        <v>41</v>
      </c>
    </row>
    <row r="82" spans="1:68" s="16" customFormat="1" ht="12" customHeight="1">
      <c r="A82" s="16" t="str">
        <f t="shared" si="113"/>
        <v>MP-526-20</v>
      </c>
      <c r="B82" s="17">
        <f t="shared" ref="B82:AF82" si="126">IF(ABS(B20-B$23)&gt;1.5*B$24,"outlier",B20)</f>
        <v>23.7</v>
      </c>
      <c r="C82" s="18" t="str">
        <f t="shared" si="126"/>
        <v>outlier</v>
      </c>
      <c r="D82" s="18">
        <f t="shared" si="126"/>
        <v>85</v>
      </c>
      <c r="E82" s="18">
        <f t="shared" si="126"/>
        <v>121</v>
      </c>
      <c r="F82" s="18">
        <f t="shared" si="126"/>
        <v>105</v>
      </c>
      <c r="G82" s="18">
        <f t="shared" si="126"/>
        <v>91</v>
      </c>
      <c r="H82" s="18">
        <f t="shared" si="126"/>
        <v>111</v>
      </c>
      <c r="I82" s="18">
        <f t="shared" si="126"/>
        <v>121</v>
      </c>
      <c r="J82" s="18">
        <f t="shared" si="126"/>
        <v>114</v>
      </c>
      <c r="K82" s="18">
        <f t="shared" si="126"/>
        <v>108</v>
      </c>
      <c r="L82" s="18">
        <f t="shared" si="126"/>
        <v>103</v>
      </c>
      <c r="M82" s="18">
        <f t="shared" si="126"/>
        <v>107</v>
      </c>
      <c r="N82" s="18">
        <f t="shared" si="126"/>
        <v>108</v>
      </c>
      <c r="O82" s="18">
        <f t="shared" si="126"/>
        <v>117</v>
      </c>
      <c r="P82" s="18">
        <f t="shared" si="126"/>
        <v>112</v>
      </c>
      <c r="Q82" s="21">
        <f t="shared" si="126"/>
        <v>80.5</v>
      </c>
      <c r="R82" s="18">
        <f t="shared" si="126"/>
        <v>0</v>
      </c>
      <c r="S82" s="18">
        <f t="shared" si="126"/>
        <v>0</v>
      </c>
      <c r="T82" s="18">
        <f t="shared" si="126"/>
        <v>25</v>
      </c>
      <c r="U82" s="18">
        <f t="shared" si="126"/>
        <v>25</v>
      </c>
      <c r="V82" s="18">
        <f t="shared" si="126"/>
        <v>27</v>
      </c>
      <c r="W82" s="18">
        <f t="shared" si="126"/>
        <v>32</v>
      </c>
      <c r="X82" s="18">
        <f t="shared" si="126"/>
        <v>32</v>
      </c>
      <c r="Y82" s="18">
        <f t="shared" si="126"/>
        <v>32</v>
      </c>
      <c r="Z82" s="18">
        <f t="shared" si="126"/>
        <v>32</v>
      </c>
      <c r="AA82" s="18">
        <f t="shared" si="126"/>
        <v>35</v>
      </c>
      <c r="AB82" s="18">
        <f t="shared" si="126"/>
        <v>37</v>
      </c>
      <c r="AC82" s="18">
        <f t="shared" si="126"/>
        <v>37</v>
      </c>
      <c r="AD82" s="18">
        <f t="shared" si="126"/>
        <v>37</v>
      </c>
      <c r="AE82" s="18">
        <f t="shared" si="126"/>
        <v>35</v>
      </c>
      <c r="AF82" s="21">
        <f t="shared" si="126"/>
        <v>36.200000000000003</v>
      </c>
      <c r="AG82" s="9"/>
      <c r="AH82" s="19">
        <f t="shared" si="115"/>
        <v>5.0099999999999999E-2</v>
      </c>
      <c r="AI82" s="19">
        <f t="shared" si="115"/>
        <v>1.3037000000000001</v>
      </c>
      <c r="AJ82" s="19">
        <f t="shared" si="115"/>
        <v>1.6406000000000001</v>
      </c>
      <c r="AK82" s="22">
        <f t="shared" si="115"/>
        <v>1.4721500000000001</v>
      </c>
      <c r="AL82" s="9"/>
      <c r="AM82" s="18">
        <f t="shared" ref="AM82:BD82" si="127">IF(ABS(AM20-AM$23)&gt;1.5*AM$24,"outlier",AM20)</f>
        <v>18.908522142174235</v>
      </c>
      <c r="AN82" s="18">
        <f t="shared" si="127"/>
        <v>20.19916818437197</v>
      </c>
      <c r="AO82" s="18">
        <f t="shared" si="127"/>
        <v>48.628943888154161</v>
      </c>
      <c r="AP82" s="18">
        <f t="shared" si="127"/>
        <v>49.257932117600987</v>
      </c>
      <c r="AQ82" s="18">
        <f t="shared" si="127"/>
        <v>48.451130904254214</v>
      </c>
      <c r="AR82" s="18">
        <f t="shared" si="127"/>
        <v>43.512243993603448</v>
      </c>
      <c r="AS82" s="21">
        <f t="shared" si="127"/>
        <v>19.553845163273103</v>
      </c>
      <c r="AT82" s="21">
        <f t="shared" si="127"/>
        <v>47.462562725903204</v>
      </c>
      <c r="AU82" s="22">
        <f t="shared" si="127"/>
        <v>2.4272751640198877</v>
      </c>
      <c r="AV82" s="21">
        <f t="shared" si="127"/>
        <v>18.908522142174235</v>
      </c>
      <c r="AW82" s="21">
        <f t="shared" si="127"/>
        <v>20.19916818437197</v>
      </c>
      <c r="AX82" s="21">
        <f t="shared" si="127"/>
        <v>13.628943888154161</v>
      </c>
      <c r="AY82" s="21">
        <f t="shared" si="127"/>
        <v>12.257932117600987</v>
      </c>
      <c r="AZ82" s="21">
        <f t="shared" si="127"/>
        <v>11.451130904254214</v>
      </c>
      <c r="BA82" s="21">
        <f t="shared" si="127"/>
        <v>8.5122439936034482</v>
      </c>
      <c r="BB82" s="21">
        <f t="shared" si="127"/>
        <v>19.553845163273103</v>
      </c>
      <c r="BC82" s="21">
        <f t="shared" si="127"/>
        <v>11.462562725903203</v>
      </c>
      <c r="BD82" s="21">
        <f t="shared" si="127"/>
        <v>41.379495284985204</v>
      </c>
      <c r="BE82" s="21"/>
      <c r="BF82" s="1172">
        <f t="shared" si="117"/>
        <v>73.225015837428217</v>
      </c>
      <c r="BG82" s="1172">
        <f t="shared" si="117"/>
        <v>12.232184916901627</v>
      </c>
      <c r="BH82" s="1172">
        <f t="shared" si="117"/>
        <v>12.547958593071856</v>
      </c>
      <c r="BI82" s="1172">
        <f t="shared" si="117"/>
        <v>9.5914910908867217</v>
      </c>
      <c r="BJ82" s="1172">
        <f t="shared" si="117"/>
        <v>16.344636856556601</v>
      </c>
      <c r="BK82" s="1172">
        <f t="shared" si="117"/>
        <v>186.16818648359774</v>
      </c>
      <c r="BL82" s="1172">
        <f t="shared" si="117"/>
        <v>239.79861356687979</v>
      </c>
      <c r="BM82" s="1172">
        <f t="shared" si="117"/>
        <v>51.790190051313978</v>
      </c>
      <c r="BN82" s="9"/>
      <c r="BO82" s="1180">
        <f t="shared" si="121"/>
        <v>0</v>
      </c>
      <c r="BP82" s="1180">
        <f t="shared" si="118"/>
        <v>41</v>
      </c>
    </row>
    <row r="83" spans="1:68" s="16" customFormat="1" ht="12" customHeight="1">
      <c r="A83" s="16" t="str">
        <f t="shared" si="113"/>
        <v>MP-530-20</v>
      </c>
      <c r="B83" s="17">
        <f t="shared" ref="B83:AF83" si="128">IF(ABS(B21-B$23)&gt;1.5*B$24,"outlier",B21)</f>
        <v>21.1</v>
      </c>
      <c r="C83" s="18">
        <f t="shared" si="128"/>
        <v>91</v>
      </c>
      <c r="D83" s="18" t="str">
        <f t="shared" si="128"/>
        <v>outlier</v>
      </c>
      <c r="E83" s="18">
        <f t="shared" si="128"/>
        <v>102</v>
      </c>
      <c r="F83" s="18">
        <f t="shared" si="128"/>
        <v>71</v>
      </c>
      <c r="G83" s="18">
        <f t="shared" si="128"/>
        <v>100</v>
      </c>
      <c r="H83" s="18">
        <f t="shared" si="128"/>
        <v>101</v>
      </c>
      <c r="I83" s="18">
        <f t="shared" si="128"/>
        <v>100</v>
      </c>
      <c r="J83" s="18">
        <f t="shared" si="128"/>
        <v>113</v>
      </c>
      <c r="K83" s="18" t="str">
        <f t="shared" si="128"/>
        <v>outlier</v>
      </c>
      <c r="L83" s="18">
        <f t="shared" si="128"/>
        <v>77</v>
      </c>
      <c r="M83" s="18">
        <f t="shared" si="128"/>
        <v>84</v>
      </c>
      <c r="N83" s="18">
        <f t="shared" si="128"/>
        <v>90</v>
      </c>
      <c r="O83" s="18">
        <f t="shared" si="128"/>
        <v>102</v>
      </c>
      <c r="P83" s="18">
        <f t="shared" si="128"/>
        <v>109</v>
      </c>
      <c r="Q83" s="21">
        <f t="shared" si="128"/>
        <v>82</v>
      </c>
      <c r="R83" s="18">
        <f t="shared" si="128"/>
        <v>0</v>
      </c>
      <c r="S83" s="18">
        <f t="shared" si="128"/>
        <v>0</v>
      </c>
      <c r="T83" s="18">
        <f t="shared" si="128"/>
        <v>25</v>
      </c>
      <c r="U83" s="18">
        <f t="shared" si="128"/>
        <v>25</v>
      </c>
      <c r="V83" s="18">
        <f t="shared" si="128"/>
        <v>35</v>
      </c>
      <c r="W83" s="18">
        <f t="shared" si="128"/>
        <v>35</v>
      </c>
      <c r="X83" s="18">
        <f t="shared" si="128"/>
        <v>38</v>
      </c>
      <c r="Y83" s="18">
        <f t="shared" si="128"/>
        <v>40</v>
      </c>
      <c r="Z83" s="18">
        <f t="shared" si="128"/>
        <v>40</v>
      </c>
      <c r="AA83" s="18">
        <f t="shared" si="128"/>
        <v>43</v>
      </c>
      <c r="AB83" s="18">
        <f t="shared" si="128"/>
        <v>46</v>
      </c>
      <c r="AC83" s="18">
        <f t="shared" si="128"/>
        <v>48</v>
      </c>
      <c r="AD83" s="18">
        <f t="shared" si="128"/>
        <v>49</v>
      </c>
      <c r="AE83" s="18">
        <f t="shared" si="128"/>
        <v>49</v>
      </c>
      <c r="AF83" s="21">
        <f t="shared" si="128"/>
        <v>47</v>
      </c>
      <c r="AG83" s="9"/>
      <c r="AH83" s="19">
        <f t="shared" si="115"/>
        <v>0.21740000000000001</v>
      </c>
      <c r="AI83" s="19">
        <f t="shared" si="115"/>
        <v>0.78590000000000004</v>
      </c>
      <c r="AJ83" s="19">
        <f t="shared" si="115"/>
        <v>0.93320000000000003</v>
      </c>
      <c r="AK83" s="22">
        <f t="shared" si="115"/>
        <v>0.85955000000000004</v>
      </c>
      <c r="AL83" s="9"/>
      <c r="AM83" s="18">
        <f t="shared" ref="AM83:BD83" si="129">IF(ABS(AM21-AM$23)&gt;1.5*AM$24,"outlier",AM21)</f>
        <v>23.540083440687379</v>
      </c>
      <c r="AN83" s="18" t="str">
        <f t="shared" si="129"/>
        <v>outlier</v>
      </c>
      <c r="AO83" s="18">
        <f t="shared" si="129"/>
        <v>59.221097086011923</v>
      </c>
      <c r="AP83" s="18">
        <f t="shared" si="129"/>
        <v>60.619698924731189</v>
      </c>
      <c r="AQ83" s="18">
        <f t="shared" si="129"/>
        <v>64.128828415634729</v>
      </c>
      <c r="AR83" s="18">
        <f t="shared" si="129"/>
        <v>61.444121943941745</v>
      </c>
      <c r="AS83" s="21" t="str">
        <f t="shared" si="129"/>
        <v>outlier</v>
      </c>
      <c r="AT83" s="21">
        <f t="shared" si="129"/>
        <v>61.353436592579897</v>
      </c>
      <c r="AU83" s="22">
        <f t="shared" si="129"/>
        <v>2.3822326309880495</v>
      </c>
      <c r="AV83" s="21">
        <f t="shared" si="129"/>
        <v>23.540083440687379</v>
      </c>
      <c r="AW83" s="21" t="str">
        <f t="shared" si="129"/>
        <v>outlier</v>
      </c>
      <c r="AX83" s="21">
        <f t="shared" si="129"/>
        <v>16.221097086011923</v>
      </c>
      <c r="AY83" s="21">
        <f t="shared" si="129"/>
        <v>14.619698924731189</v>
      </c>
      <c r="AZ83" s="21">
        <f t="shared" si="129"/>
        <v>16.128828415634729</v>
      </c>
      <c r="BA83" s="21">
        <f t="shared" si="129"/>
        <v>12.444121943941745</v>
      </c>
      <c r="BB83" s="21" t="str">
        <f t="shared" si="129"/>
        <v>outlier</v>
      </c>
      <c r="BC83" s="21">
        <f t="shared" si="129"/>
        <v>14.853436592579897</v>
      </c>
      <c r="BD83" s="21">
        <f t="shared" si="129"/>
        <v>42.327042626598086</v>
      </c>
      <c r="BE83" s="21"/>
      <c r="BF83" s="1172">
        <f t="shared" si="117"/>
        <v>81.137026707645617</v>
      </c>
      <c r="BG83" s="1172">
        <f t="shared" si="117"/>
        <v>8.9962917812761685</v>
      </c>
      <c r="BH83" s="1172">
        <f t="shared" si="117"/>
        <v>17.986192023334251</v>
      </c>
      <c r="BI83" s="1172">
        <f t="shared" si="117"/>
        <v>7.1121321351876619</v>
      </c>
      <c r="BJ83" s="1172">
        <f t="shared" si="117"/>
        <v>8.77551974902096</v>
      </c>
      <c r="BK83" s="1172">
        <f t="shared" si="117"/>
        <v>149.91236915700114</v>
      </c>
      <c r="BL83" s="1172">
        <f t="shared" si="117"/>
        <v>247.4940359601282</v>
      </c>
      <c r="BM83" s="1172">
        <f t="shared" si="117"/>
        <v>41.207587088534183</v>
      </c>
      <c r="BN83" s="9"/>
      <c r="BO83" s="1180">
        <f t="shared" si="121"/>
        <v>4</v>
      </c>
      <c r="BP83" s="1180">
        <f t="shared" si="118"/>
        <v>41</v>
      </c>
    </row>
    <row r="84" spans="1:68" s="16" customFormat="1" ht="12" customHeight="1">
      <c r="A84" s="16" t="str">
        <f t="shared" si="113"/>
        <v>MP-532-20</v>
      </c>
      <c r="B84" s="17" t="str">
        <f t="shared" ref="B84:AF84" si="130">IF(ABS(B22-B$23)&gt;1.5*B$24,"outlier",B22)</f>
        <v>outlier</v>
      </c>
      <c r="C84" s="18">
        <f t="shared" si="130"/>
        <v>94</v>
      </c>
      <c r="D84" s="18">
        <f t="shared" si="130"/>
        <v>97</v>
      </c>
      <c r="E84" s="18" t="str">
        <f t="shared" si="130"/>
        <v>outlier</v>
      </c>
      <c r="F84" s="18" t="str">
        <f t="shared" si="130"/>
        <v>outlier</v>
      </c>
      <c r="G84" s="18" t="str">
        <f t="shared" si="130"/>
        <v>outlier</v>
      </c>
      <c r="H84" s="18">
        <f t="shared" si="130"/>
        <v>88</v>
      </c>
      <c r="I84" s="18">
        <f t="shared" si="130"/>
        <v>99</v>
      </c>
      <c r="J84" s="18">
        <f t="shared" si="130"/>
        <v>103</v>
      </c>
      <c r="K84" s="18">
        <f t="shared" si="130"/>
        <v>95</v>
      </c>
      <c r="L84" s="18">
        <f t="shared" si="130"/>
        <v>79</v>
      </c>
      <c r="M84" s="18">
        <f t="shared" si="130"/>
        <v>87</v>
      </c>
      <c r="N84" s="18">
        <f t="shared" si="130"/>
        <v>113</v>
      </c>
      <c r="O84" s="18">
        <f t="shared" si="130"/>
        <v>162</v>
      </c>
      <c r="P84" s="18">
        <f t="shared" si="130"/>
        <v>155</v>
      </c>
      <c r="Q84" s="21">
        <f t="shared" si="130"/>
        <v>95.5</v>
      </c>
      <c r="R84" s="18">
        <f t="shared" si="130"/>
        <v>0</v>
      </c>
      <c r="S84" s="18">
        <f t="shared" si="130"/>
        <v>0</v>
      </c>
      <c r="T84" s="18">
        <f t="shared" si="130"/>
        <v>25</v>
      </c>
      <c r="U84" s="18">
        <f t="shared" si="130"/>
        <v>25</v>
      </c>
      <c r="V84" s="18">
        <f t="shared" si="130"/>
        <v>25</v>
      </c>
      <c r="W84" s="18">
        <f t="shared" si="130"/>
        <v>25</v>
      </c>
      <c r="X84" s="18">
        <f t="shared" si="130"/>
        <v>30</v>
      </c>
      <c r="Y84" s="18">
        <f t="shared" si="130"/>
        <v>32</v>
      </c>
      <c r="Z84" s="18">
        <f t="shared" si="130"/>
        <v>32</v>
      </c>
      <c r="AA84" s="18">
        <f t="shared" si="130"/>
        <v>35</v>
      </c>
      <c r="AB84" s="18">
        <f t="shared" si="130"/>
        <v>40</v>
      </c>
      <c r="AC84" s="18">
        <f t="shared" si="130"/>
        <v>40</v>
      </c>
      <c r="AD84" s="18">
        <f t="shared" si="130"/>
        <v>40</v>
      </c>
      <c r="AE84" s="18">
        <f t="shared" si="130"/>
        <v>35</v>
      </c>
      <c r="AF84" s="21">
        <f t="shared" si="130"/>
        <v>38</v>
      </c>
      <c r="AG84" s="9"/>
      <c r="AH84" s="19">
        <f t="shared" si="115"/>
        <v>0.15820000000000001</v>
      </c>
      <c r="AI84" s="19">
        <f t="shared" si="115"/>
        <v>0.755</v>
      </c>
      <c r="AJ84" s="19">
        <f t="shared" si="115"/>
        <v>0.88560000000000005</v>
      </c>
      <c r="AK84" s="22">
        <f t="shared" si="115"/>
        <v>0.82030000000000003</v>
      </c>
      <c r="AL84" s="9"/>
      <c r="AM84" s="18">
        <f t="shared" ref="AM84:BD84" si="131">IF(ABS(AM22-AM$23)&gt;1.5*AM$24,"outlier",AM22)</f>
        <v>12.240320098807317</v>
      </c>
      <c r="AN84" s="18">
        <f t="shared" si="131"/>
        <v>12.771421655982438</v>
      </c>
      <c r="AO84" s="18">
        <f t="shared" si="131"/>
        <v>58.639758667424481</v>
      </c>
      <c r="AP84" s="18">
        <f t="shared" si="131"/>
        <v>70.086500185021137</v>
      </c>
      <c r="AQ84" s="18">
        <f t="shared" si="131"/>
        <v>63.103547012502062</v>
      </c>
      <c r="AR84" s="18">
        <f t="shared" si="131"/>
        <v>52.790100146711744</v>
      </c>
      <c r="AS84" s="21">
        <f t="shared" si="131"/>
        <v>12.505870877394877</v>
      </c>
      <c r="AT84" s="21">
        <f t="shared" si="131"/>
        <v>61.154976502914856</v>
      </c>
      <c r="AU84" s="22">
        <f t="shared" si="131"/>
        <v>4.8901013853786228</v>
      </c>
      <c r="AV84" s="21">
        <f t="shared" si="131"/>
        <v>12.240320098807317</v>
      </c>
      <c r="AW84" s="21">
        <f t="shared" si="131"/>
        <v>12.771421655982438</v>
      </c>
      <c r="AX84" s="21" t="str">
        <f t="shared" si="131"/>
        <v>outlier</v>
      </c>
      <c r="AY84" s="21" t="str">
        <f t="shared" si="131"/>
        <v>outlier</v>
      </c>
      <c r="AZ84" s="21">
        <f t="shared" si="131"/>
        <v>23.103547012502062</v>
      </c>
      <c r="BA84" s="21">
        <f t="shared" si="131"/>
        <v>17.790100146711744</v>
      </c>
      <c r="BB84" s="21">
        <f t="shared" si="131"/>
        <v>12.505870877394877</v>
      </c>
      <c r="BC84" s="21" t="str">
        <f t="shared" si="131"/>
        <v>outlier</v>
      </c>
      <c r="BD84" s="21" t="str">
        <f t="shared" si="131"/>
        <v>outlier</v>
      </c>
      <c r="BE84" s="21"/>
      <c r="BF84" s="1172">
        <f t="shared" si="117"/>
        <v>30.743561790833223</v>
      </c>
      <c r="BG84" s="1172">
        <f t="shared" si="117"/>
        <v>8.7394505482316873</v>
      </c>
      <c r="BH84" s="1172">
        <f t="shared" si="117"/>
        <v>12.304945065754255</v>
      </c>
      <c r="BI84" s="1172">
        <f t="shared" si="117"/>
        <v>4.8032076557505645</v>
      </c>
      <c r="BJ84" s="1172">
        <f t="shared" si="117"/>
        <v>12.953844835717387</v>
      </c>
      <c r="BK84" s="1172">
        <f t="shared" si="117"/>
        <v>231.12168899913428</v>
      </c>
      <c r="BL84" s="1172">
        <f t="shared" si="117"/>
        <v>251.13508775037198</v>
      </c>
      <c r="BM84" s="1172">
        <f t="shared" si="117"/>
        <v>37.287111560949171</v>
      </c>
      <c r="BN84" s="9"/>
      <c r="BO84" s="1180">
        <f t="shared" si="121"/>
        <v>4</v>
      </c>
      <c r="BP84" s="1180">
        <f t="shared" si="118"/>
        <v>41</v>
      </c>
    </row>
    <row r="85" spans="1:68" s="53" customFormat="1" ht="12" customHeight="1">
      <c r="A85" s="53" t="str">
        <f t="shared" si="113"/>
        <v>average</v>
      </c>
      <c r="B85" s="8">
        <f t="shared" ref="B85:AF85" si="132">AVERAGE(B78:B84)</f>
        <v>21.766666666666666</v>
      </c>
      <c r="C85" s="864">
        <f t="shared" si="132"/>
        <v>89</v>
      </c>
      <c r="D85" s="864">
        <f t="shared" si="132"/>
        <v>91.5</v>
      </c>
      <c r="E85" s="864">
        <f t="shared" si="132"/>
        <v>113</v>
      </c>
      <c r="F85" s="864">
        <f t="shared" si="132"/>
        <v>94.166666666666671</v>
      </c>
      <c r="G85" s="864">
        <f t="shared" si="132"/>
        <v>99</v>
      </c>
      <c r="H85" s="864">
        <f t="shared" si="132"/>
        <v>107.14285714285714</v>
      </c>
      <c r="I85" s="864">
        <f t="shared" si="132"/>
        <v>111.28571428571429</v>
      </c>
      <c r="J85" s="864">
        <f t="shared" si="132"/>
        <v>108.16666666666667</v>
      </c>
      <c r="K85" s="864">
        <f t="shared" si="132"/>
        <v>106.83333333333333</v>
      </c>
      <c r="L85" s="864">
        <f t="shared" si="132"/>
        <v>95.714285714285708</v>
      </c>
      <c r="M85" s="864">
        <f t="shared" si="132"/>
        <v>92.666666666666671</v>
      </c>
      <c r="N85" s="864">
        <f t="shared" si="132"/>
        <v>100.83333333333333</v>
      </c>
      <c r="O85" s="864">
        <f t="shared" si="132"/>
        <v>112.16666666666667</v>
      </c>
      <c r="P85" s="864">
        <f t="shared" si="132"/>
        <v>110.5</v>
      </c>
      <c r="Q85" s="864">
        <f t="shared" si="132"/>
        <v>88</v>
      </c>
      <c r="R85" s="864">
        <f t="shared" si="132"/>
        <v>0</v>
      </c>
      <c r="S85" s="864">
        <f t="shared" si="132"/>
        <v>0</v>
      </c>
      <c r="T85" s="864">
        <f t="shared" si="132"/>
        <v>25</v>
      </c>
      <c r="U85" s="864">
        <f t="shared" si="132"/>
        <v>25.333333333333332</v>
      </c>
      <c r="V85" s="864">
        <f t="shared" si="132"/>
        <v>29</v>
      </c>
      <c r="W85" s="864">
        <f t="shared" si="132"/>
        <v>31.833333333333332</v>
      </c>
      <c r="X85" s="864">
        <f t="shared" si="132"/>
        <v>33.166666666666664</v>
      </c>
      <c r="Y85" s="864">
        <f t="shared" si="132"/>
        <v>33.833333333333336</v>
      </c>
      <c r="Z85" s="864">
        <f t="shared" si="132"/>
        <v>33.666666666666664</v>
      </c>
      <c r="AA85" s="864">
        <f t="shared" si="132"/>
        <v>35.5</v>
      </c>
      <c r="AB85" s="864">
        <f t="shared" si="132"/>
        <v>37.666666666666664</v>
      </c>
      <c r="AC85" s="864">
        <f t="shared" si="132"/>
        <v>38.833333333333336</v>
      </c>
      <c r="AD85" s="864">
        <f t="shared" si="132"/>
        <v>39</v>
      </c>
      <c r="AE85" s="864">
        <f t="shared" si="132"/>
        <v>39.571428571428569</v>
      </c>
      <c r="AF85" s="864">
        <f t="shared" si="132"/>
        <v>37.766666666666666</v>
      </c>
      <c r="AG85" s="866"/>
      <c r="AH85" s="8">
        <f>AVERAGE(AH78:AH84)</f>
        <v>0.15260000000000001</v>
      </c>
      <c r="AI85" s="8">
        <f>AVERAGE(AI78:AI84)</f>
        <v>0.9613666666666667</v>
      </c>
      <c r="AJ85" s="8">
        <f>AVERAGE(AJ78:AJ84)</f>
        <v>1.0800428571428573</v>
      </c>
      <c r="AK85" s="8">
        <f>AVERAGE(AK78:AK84)</f>
        <v>1.0590642857142856</v>
      </c>
      <c r="AL85" s="28"/>
      <c r="AM85" s="864">
        <f t="shared" ref="AM85:BD85" si="133">AVERAGE(AM78:AM84)</f>
        <v>17.655400152895233</v>
      </c>
      <c r="AN85" s="864">
        <f t="shared" si="133"/>
        <v>17.779165731590869</v>
      </c>
      <c r="AO85" s="864">
        <f t="shared" si="133"/>
        <v>51.017749463617825</v>
      </c>
      <c r="AP85" s="864">
        <f t="shared" si="133"/>
        <v>55.777740582496563</v>
      </c>
      <c r="AQ85" s="864">
        <f t="shared" si="133"/>
        <v>60.690743403908755</v>
      </c>
      <c r="AR85" s="864">
        <f t="shared" si="133"/>
        <v>53.951457009304193</v>
      </c>
      <c r="AS85" s="864">
        <f t="shared" si="133"/>
        <v>17.226892668260373</v>
      </c>
      <c r="AT85" s="864">
        <f t="shared" si="133"/>
        <v>54.544140588725789</v>
      </c>
      <c r="AU85" s="8">
        <f t="shared" si="133"/>
        <v>3.3402985413407942</v>
      </c>
      <c r="AV85" s="864">
        <f t="shared" si="133"/>
        <v>17.655400152895233</v>
      </c>
      <c r="AW85" s="864">
        <f t="shared" si="133"/>
        <v>17.779165731590869</v>
      </c>
      <c r="AX85" s="864">
        <f t="shared" si="133"/>
        <v>14.017675217508391</v>
      </c>
      <c r="AY85" s="864">
        <f t="shared" si="133"/>
        <v>15.404548028211792</v>
      </c>
      <c r="AZ85" s="864">
        <f t="shared" si="133"/>
        <v>15.639122458448277</v>
      </c>
      <c r="BA85" s="864">
        <f t="shared" si="133"/>
        <v>14.380028437875621</v>
      </c>
      <c r="BB85" s="864">
        <f t="shared" si="133"/>
        <v>17.226892668260373</v>
      </c>
      <c r="BC85" s="864">
        <f t="shared" si="133"/>
        <v>15.130628966983245</v>
      </c>
      <c r="BD85" s="864">
        <f t="shared" si="133"/>
        <v>16.765558265596123</v>
      </c>
      <c r="BE85" s="864"/>
      <c r="BF85" s="15">
        <f t="shared" ref="BF85:BM85" si="134">AVERAGE(BF78:BF84)</f>
        <v>73.664868761944177</v>
      </c>
      <c r="BG85" s="15">
        <f t="shared" si="134"/>
        <v>10.073452414156371</v>
      </c>
      <c r="BH85" s="15">
        <f t="shared" si="134"/>
        <v>14.976097237701623</v>
      </c>
      <c r="BI85" s="15">
        <f t="shared" si="134"/>
        <v>6.4520775399881893</v>
      </c>
      <c r="BJ85" s="15">
        <f t="shared" si="134"/>
        <v>12.143639636233162</v>
      </c>
      <c r="BK85" s="15">
        <f t="shared" si="134"/>
        <v>184.02735429245703</v>
      </c>
      <c r="BL85" s="15">
        <f t="shared" si="134"/>
        <v>255.57246983010171</v>
      </c>
      <c r="BM85" s="15">
        <f t="shared" si="134"/>
        <v>48.95865804658105</v>
      </c>
      <c r="BN85" s="28"/>
      <c r="BO85" s="1178"/>
      <c r="BP85" s="1178"/>
    </row>
    <row r="86" spans="1:68" s="52" customFormat="1" ht="12" customHeight="1">
      <c r="A86" s="53" t="str">
        <f t="shared" si="113"/>
        <v>sd</v>
      </c>
      <c r="B86" s="7">
        <f t="shared" ref="B86:AF86" si="135">STDEV(B78:B84)</f>
        <v>1.0911767348448485</v>
      </c>
      <c r="C86" s="5">
        <f t="shared" si="135"/>
        <v>5.6213877290220786</v>
      </c>
      <c r="D86" s="5">
        <f t="shared" si="135"/>
        <v>4.5934736311423405</v>
      </c>
      <c r="E86" s="5">
        <f t="shared" si="135"/>
        <v>12.521980673998822</v>
      </c>
      <c r="F86" s="5">
        <f t="shared" si="135"/>
        <v>17.069465916268943</v>
      </c>
      <c r="G86" s="5">
        <f t="shared" si="135"/>
        <v>4.1472882706655438</v>
      </c>
      <c r="H86" s="5">
        <f t="shared" si="135"/>
        <v>13.873578863299507</v>
      </c>
      <c r="I86" s="5">
        <f t="shared" si="135"/>
        <v>9.4112394811432019</v>
      </c>
      <c r="J86" s="5">
        <f t="shared" si="135"/>
        <v>6.9113433330045666</v>
      </c>
      <c r="K86" s="5">
        <f t="shared" si="135"/>
        <v>11.583033569262703</v>
      </c>
      <c r="L86" s="5">
        <f t="shared" si="135"/>
        <v>16.017847189039752</v>
      </c>
      <c r="M86" s="5">
        <f t="shared" si="135"/>
        <v>17.443241289011258</v>
      </c>
      <c r="N86" s="5">
        <f t="shared" si="135"/>
        <v>12.544587146122712</v>
      </c>
      <c r="O86" s="5">
        <f t="shared" si="135"/>
        <v>27.866945772126979</v>
      </c>
      <c r="P86" s="5">
        <f t="shared" si="135"/>
        <v>23.989581071790312</v>
      </c>
      <c r="Q86" s="5">
        <f t="shared" si="135"/>
        <v>5.6568542494923806</v>
      </c>
      <c r="R86" s="5">
        <f t="shared" si="135"/>
        <v>0</v>
      </c>
      <c r="S86" s="5">
        <f t="shared" si="135"/>
        <v>0</v>
      </c>
      <c r="T86" s="5">
        <f t="shared" si="135"/>
        <v>0</v>
      </c>
      <c r="U86" s="5">
        <f t="shared" si="135"/>
        <v>0.81649658092772603</v>
      </c>
      <c r="V86" s="5">
        <f t="shared" si="135"/>
        <v>3.5213633723318019</v>
      </c>
      <c r="W86" s="5">
        <f t="shared" si="135"/>
        <v>3.488074922742725</v>
      </c>
      <c r="X86" s="5">
        <f t="shared" si="135"/>
        <v>2.6394443859772205</v>
      </c>
      <c r="Y86" s="5">
        <f t="shared" si="135"/>
        <v>3.0605010483034745</v>
      </c>
      <c r="Z86" s="5">
        <f t="shared" si="135"/>
        <v>3.2659863237109041</v>
      </c>
      <c r="AA86" s="5">
        <f t="shared" si="135"/>
        <v>4.0865633483405102</v>
      </c>
      <c r="AB86" s="5">
        <f t="shared" si="135"/>
        <v>4.7187568984497164</v>
      </c>
      <c r="AC86" s="5">
        <f t="shared" si="135"/>
        <v>5.2694085689635779</v>
      </c>
      <c r="AD86" s="5">
        <f t="shared" si="135"/>
        <v>5.6213877290220786</v>
      </c>
      <c r="AE86" s="5">
        <f t="shared" si="135"/>
        <v>7.114706432386912</v>
      </c>
      <c r="AF86" s="5">
        <f t="shared" si="135"/>
        <v>4.8520785923835392</v>
      </c>
      <c r="AG86" s="861"/>
      <c r="AH86" s="7">
        <f>STDEV(AH78:AH84)</f>
        <v>9.7356622784482386E-2</v>
      </c>
      <c r="AI86" s="7">
        <f>STDEV(AI78:AI84)</f>
        <v>0.24989042131835817</v>
      </c>
      <c r="AJ86" s="7">
        <f>STDEV(AJ78:AJ84)</f>
        <v>0.39383705961197862</v>
      </c>
      <c r="AK86" s="7">
        <f>STDEV(AK78:AK84)</f>
        <v>0.3395272530964763</v>
      </c>
      <c r="AL86" s="9"/>
      <c r="AM86" s="5">
        <f t="shared" ref="AM86:BD86" si="136">STDEV(AM78:AM84)</f>
        <v>4.2642866102330164</v>
      </c>
      <c r="AN86" s="5">
        <f t="shared" si="136"/>
        <v>3.870267333684061</v>
      </c>
      <c r="AO86" s="5">
        <f t="shared" si="136"/>
        <v>7.0446122060719212</v>
      </c>
      <c r="AP86" s="5">
        <f t="shared" si="136"/>
        <v>8.8635743194018417</v>
      </c>
      <c r="AQ86" s="5">
        <f t="shared" si="136"/>
        <v>11.401993261964924</v>
      </c>
      <c r="AR86" s="5">
        <f t="shared" si="136"/>
        <v>7.0864827214403237</v>
      </c>
      <c r="AS86" s="5">
        <f t="shared" si="136"/>
        <v>3.7571942592291352</v>
      </c>
      <c r="AT86" s="5">
        <f t="shared" si="136"/>
        <v>6.5361048058303179</v>
      </c>
      <c r="AU86" s="7">
        <f t="shared" si="136"/>
        <v>1.1649599208617845</v>
      </c>
      <c r="AV86" s="5">
        <f t="shared" si="136"/>
        <v>4.2642866102330164</v>
      </c>
      <c r="AW86" s="5">
        <f t="shared" si="136"/>
        <v>3.870267333684061</v>
      </c>
      <c r="AX86" s="5">
        <f t="shared" si="136"/>
        <v>2.1679539608579845</v>
      </c>
      <c r="AY86" s="5">
        <f t="shared" si="136"/>
        <v>3.7284774275792998</v>
      </c>
      <c r="AZ86" s="5">
        <f t="shared" si="136"/>
        <v>4.9293934281655263</v>
      </c>
      <c r="BA86" s="5">
        <f t="shared" si="136"/>
        <v>5.0878772566452657</v>
      </c>
      <c r="BB86" s="5">
        <f t="shared" si="136"/>
        <v>3.7571942592291352</v>
      </c>
      <c r="BC86" s="5">
        <f t="shared" si="136"/>
        <v>3.6961410333618567</v>
      </c>
      <c r="BD86" s="5">
        <f t="shared" si="136"/>
        <v>38.996808939792082</v>
      </c>
      <c r="BE86" s="5"/>
      <c r="BF86" s="12">
        <f t="shared" ref="BF86:BM86" si="137">STDEV(BF78:BF84)</f>
        <v>24.976502957967579</v>
      </c>
      <c r="BG86" s="12">
        <f t="shared" si="137"/>
        <v>2.6232744832313295</v>
      </c>
      <c r="BH86" s="12">
        <f t="shared" si="137"/>
        <v>2.3099868623718613</v>
      </c>
      <c r="BI86" s="12">
        <f t="shared" si="137"/>
        <v>2.3370290902836919</v>
      </c>
      <c r="BJ86" s="12">
        <f t="shared" si="137"/>
        <v>2.5015644181689578</v>
      </c>
      <c r="BK86" s="12">
        <f t="shared" si="137"/>
        <v>58.735218579417015</v>
      </c>
      <c r="BL86" s="12">
        <f t="shared" si="137"/>
        <v>34.997953053422066</v>
      </c>
      <c r="BM86" s="12">
        <f t="shared" si="137"/>
        <v>10.839790179442316</v>
      </c>
      <c r="BN86" s="9"/>
      <c r="BO86" s="1181"/>
      <c r="BP86" s="1181"/>
    </row>
    <row r="87" spans="1:68" s="52" customFormat="1" ht="12" customHeight="1">
      <c r="A87" s="1134" t="str">
        <f t="shared" si="113"/>
        <v>sem</v>
      </c>
      <c r="B87" s="7">
        <f t="shared" ref="B87:AF87" si="138">B86/SQRT(COUNT(B78:B84))</f>
        <v>0.44547103659434939</v>
      </c>
      <c r="C87" s="5">
        <f t="shared" si="138"/>
        <v>2.294921930407801</v>
      </c>
      <c r="D87" s="5">
        <f t="shared" si="138"/>
        <v>1.8752777572046939</v>
      </c>
      <c r="E87" s="5">
        <f t="shared" si="138"/>
        <v>5.1120772033815509</v>
      </c>
      <c r="F87" s="5">
        <f t="shared" si="138"/>
        <v>6.9685802794479734</v>
      </c>
      <c r="G87" s="5">
        <f t="shared" si="138"/>
        <v>1.6931233465600393</v>
      </c>
      <c r="H87" s="5">
        <f t="shared" si="138"/>
        <v>5.2437199238189516</v>
      </c>
      <c r="I87" s="5">
        <f t="shared" si="138"/>
        <v>3.5571141708539233</v>
      </c>
      <c r="J87" s="5">
        <f t="shared" si="138"/>
        <v>2.8215441005079316</v>
      </c>
      <c r="K87" s="5">
        <f t="shared" si="138"/>
        <v>4.7287536530370362</v>
      </c>
      <c r="L87" s="5">
        <f t="shared" si="138"/>
        <v>6.0541771715477415</v>
      </c>
      <c r="M87" s="5">
        <f t="shared" si="138"/>
        <v>7.121173436387517</v>
      </c>
      <c r="N87" s="5">
        <f t="shared" si="138"/>
        <v>5.1213062569795476</v>
      </c>
      <c r="O87" s="5">
        <f t="shared" si="138"/>
        <v>11.376632971920015</v>
      </c>
      <c r="P87" s="5">
        <f t="shared" si="138"/>
        <v>9.7937054615026415</v>
      </c>
      <c r="Q87" s="5">
        <f t="shared" si="138"/>
        <v>2.1380899352993952</v>
      </c>
      <c r="R87" s="5">
        <f t="shared" si="138"/>
        <v>0</v>
      </c>
      <c r="S87" s="5">
        <f t="shared" si="138"/>
        <v>0</v>
      </c>
      <c r="T87" s="5">
        <f t="shared" si="138"/>
        <v>0</v>
      </c>
      <c r="U87" s="5">
        <f t="shared" si="138"/>
        <v>0.33333333333333337</v>
      </c>
      <c r="V87" s="5">
        <f t="shared" si="138"/>
        <v>1.4375905768565218</v>
      </c>
      <c r="W87" s="5">
        <f t="shared" si="138"/>
        <v>1.4240006242195886</v>
      </c>
      <c r="X87" s="5">
        <f t="shared" si="138"/>
        <v>1.077548658349641</v>
      </c>
      <c r="Y87" s="5">
        <f t="shared" si="138"/>
        <v>1.2494443209327541</v>
      </c>
      <c r="Z87" s="5">
        <f t="shared" si="138"/>
        <v>1.3333333333333335</v>
      </c>
      <c r="AA87" s="5">
        <f t="shared" si="138"/>
        <v>1.6683325008322933</v>
      </c>
      <c r="AB87" s="5">
        <f t="shared" si="138"/>
        <v>1.9264244369066574</v>
      </c>
      <c r="AC87" s="5">
        <f t="shared" si="138"/>
        <v>2.1512270400350118</v>
      </c>
      <c r="AD87" s="5">
        <f t="shared" si="138"/>
        <v>2.294921930407801</v>
      </c>
      <c r="AE87" s="5">
        <f t="shared" si="138"/>
        <v>2.6891062673324782</v>
      </c>
      <c r="AF87" s="5">
        <f t="shared" si="138"/>
        <v>1.9808527905368869</v>
      </c>
      <c r="AG87" s="861"/>
      <c r="AH87" s="7">
        <f>AH86/SQRT(COUNT(AH78:AH84))</f>
        <v>3.9745674817100111E-2</v>
      </c>
      <c r="AI87" s="7">
        <f>AI86/SQRT(COUNT(AI78:AI84))</f>
        <v>0.1020173373065142</v>
      </c>
      <c r="AJ87" s="7">
        <f>AJ86/SQRT(COUNT(AJ78:AJ84))</f>
        <v>0.1488564166877451</v>
      </c>
      <c r="AK87" s="7">
        <f>AK86/SQRT(COUNT(AK78:AK84))</f>
        <v>0.12832923928888018</v>
      </c>
      <c r="AL87" s="9"/>
      <c r="AM87" s="5">
        <f t="shared" ref="AM87:BD87" si="139">AM86/SQRT(COUNT(AM78:AM84))</f>
        <v>1.611748841397026</v>
      </c>
      <c r="AN87" s="5">
        <f t="shared" si="139"/>
        <v>1.5800300226146513</v>
      </c>
      <c r="AO87" s="5">
        <f t="shared" si="139"/>
        <v>2.8759508901097246</v>
      </c>
      <c r="AP87" s="5">
        <f t="shared" si="139"/>
        <v>3.6185390632952004</v>
      </c>
      <c r="AQ87" s="5">
        <f t="shared" si="139"/>
        <v>4.3095483745133318</v>
      </c>
      <c r="AR87" s="5">
        <f t="shared" si="139"/>
        <v>2.6784387072981861</v>
      </c>
      <c r="AS87" s="5">
        <f t="shared" si="139"/>
        <v>1.5338681332709347</v>
      </c>
      <c r="AT87" s="5">
        <f t="shared" si="139"/>
        <v>2.6683536132728669</v>
      </c>
      <c r="AU87" s="7">
        <f t="shared" si="139"/>
        <v>0.44031346256539539</v>
      </c>
      <c r="AV87" s="5">
        <f t="shared" si="139"/>
        <v>1.611748841397026</v>
      </c>
      <c r="AW87" s="5">
        <f t="shared" si="139"/>
        <v>1.5800300226146513</v>
      </c>
      <c r="AX87" s="5">
        <f t="shared" si="139"/>
        <v>0.88506349832463282</v>
      </c>
      <c r="AY87" s="5">
        <f t="shared" si="139"/>
        <v>1.5221445358423509</v>
      </c>
      <c r="AZ87" s="5">
        <f t="shared" si="139"/>
        <v>2.0124164400723776</v>
      </c>
      <c r="BA87" s="5">
        <f t="shared" si="139"/>
        <v>1.9230368460435605</v>
      </c>
      <c r="BB87" s="5">
        <f t="shared" si="139"/>
        <v>1.5338681332709347</v>
      </c>
      <c r="BC87" s="5">
        <f t="shared" si="139"/>
        <v>1.5089432581833142</v>
      </c>
      <c r="BD87" s="5">
        <f t="shared" si="139"/>
        <v>15.920380583216009</v>
      </c>
      <c r="BE87" s="5"/>
      <c r="BF87" s="12">
        <f t="shared" ref="BF87:BM87" si="140">BF86/SQRT(COUNT(BF78:BF84))</f>
        <v>10.196614634355884</v>
      </c>
      <c r="BG87" s="12">
        <f t="shared" si="140"/>
        <v>1.070947323196664</v>
      </c>
      <c r="BH87" s="12">
        <f t="shared" si="140"/>
        <v>0.87309296709461881</v>
      </c>
      <c r="BI87" s="12">
        <f t="shared" si="140"/>
        <v>0.95408813087263422</v>
      </c>
      <c r="BJ87" s="12">
        <f t="shared" si="140"/>
        <v>1.0212593972027053</v>
      </c>
      <c r="BK87" s="12">
        <f t="shared" si="140"/>
        <v>22.199825937451124</v>
      </c>
      <c r="BL87" s="12">
        <f t="shared" si="140"/>
        <v>14.287854503794094</v>
      </c>
      <c r="BM87" s="12">
        <f t="shared" si="140"/>
        <v>4.0970555827035113</v>
      </c>
      <c r="BN87" s="9"/>
      <c r="BO87" s="1181"/>
      <c r="BP87" s="1181"/>
    </row>
    <row r="88" spans="1:68" s="20" customFormat="1" ht="12" customHeight="1">
      <c r="A88" s="863" t="str">
        <f t="shared" si="113"/>
        <v>ttest (A vs B)</v>
      </c>
      <c r="B88" s="33">
        <f t="shared" ref="B88:Q88" si="141">TTEST(B66:B71,B78:B84,2,2)</f>
        <v>0.17274531297373852</v>
      </c>
      <c r="C88" s="33">
        <f t="shared" si="141"/>
        <v>0.51781900775168355</v>
      </c>
      <c r="D88" s="33">
        <f t="shared" si="141"/>
        <v>0.41966413934257174</v>
      </c>
      <c r="E88" s="33">
        <f t="shared" si="141"/>
        <v>0.69877893214214182</v>
      </c>
      <c r="F88" s="33">
        <f t="shared" si="141"/>
        <v>0.31651912586436703</v>
      </c>
      <c r="G88" s="33">
        <f t="shared" si="141"/>
        <v>3.0678814432746726E-2</v>
      </c>
      <c r="H88" s="33">
        <f t="shared" si="141"/>
        <v>0.34531670991143348</v>
      </c>
      <c r="I88" s="33">
        <f t="shared" si="141"/>
        <v>0.6913857084314694</v>
      </c>
      <c r="J88" s="33">
        <f t="shared" si="141"/>
        <v>0.3748026226564648</v>
      </c>
      <c r="K88" s="33">
        <f t="shared" si="141"/>
        <v>0.48380397266978414</v>
      </c>
      <c r="L88" s="33">
        <f t="shared" si="141"/>
        <v>0.10716689094463556</v>
      </c>
      <c r="M88" s="33">
        <f t="shared" si="141"/>
        <v>3.9164128935201367E-2</v>
      </c>
      <c r="N88" s="33">
        <f t="shared" si="141"/>
        <v>7.8792849798815554E-2</v>
      </c>
      <c r="O88" s="33">
        <f t="shared" si="141"/>
        <v>0.53612532252928491</v>
      </c>
      <c r="P88" s="33">
        <f t="shared" si="141"/>
        <v>0.70487715120472161</v>
      </c>
      <c r="Q88" s="33">
        <f t="shared" si="141"/>
        <v>0.83238105612118063</v>
      </c>
      <c r="R88" s="52"/>
      <c r="S88" s="52"/>
      <c r="T88" s="33" t="e">
        <f t="shared" ref="T88:AF88" si="142">TTEST(T66:T71,T78:T84,2,2)</f>
        <v>#DIV/0!</v>
      </c>
      <c r="U88" s="33">
        <f t="shared" si="142"/>
        <v>0.69346631551197535</v>
      </c>
      <c r="V88" s="33">
        <f t="shared" si="142"/>
        <v>0.59313258099096156</v>
      </c>
      <c r="W88" s="33">
        <f t="shared" si="142"/>
        <v>0.74124082652822265</v>
      </c>
      <c r="X88" s="33">
        <f t="shared" si="142"/>
        <v>0.55314706130508684</v>
      </c>
      <c r="Y88" s="33">
        <f t="shared" si="142"/>
        <v>0.79452412366016889</v>
      </c>
      <c r="Z88" s="33">
        <f t="shared" si="142"/>
        <v>0.87847296544927611</v>
      </c>
      <c r="AA88" s="33">
        <f t="shared" si="142"/>
        <v>0.23294854551033353</v>
      </c>
      <c r="AB88" s="33">
        <f t="shared" si="142"/>
        <v>0.10959093478810274</v>
      </c>
      <c r="AC88" s="33">
        <f t="shared" si="142"/>
        <v>0.17031115405655556</v>
      </c>
      <c r="AD88" s="33">
        <f t="shared" si="142"/>
        <v>0.1732305262306629</v>
      </c>
      <c r="AE88" s="33">
        <f t="shared" si="142"/>
        <v>0.13869717108463261</v>
      </c>
      <c r="AF88" s="33">
        <f t="shared" si="142"/>
        <v>0.19544942073505525</v>
      </c>
      <c r="AG88" s="861"/>
      <c r="AH88" s="33">
        <f>TTEST(AH66:AH71,AH78:AH84,2,2)</f>
        <v>0.17132957552089237</v>
      </c>
      <c r="AI88" s="33">
        <f>TTEST(AI66:AI71,AI78:AI84,2,2)</f>
        <v>2.4491746267745199E-2</v>
      </c>
      <c r="AJ88" s="33">
        <f>TTEST(AJ66:AJ71,AJ78:AJ84,2,2)</f>
        <v>1.2378318080543382E-2</v>
      </c>
      <c r="AK88" s="33">
        <f>TTEST(AK66:AK71,AK78:AK84,2,2)</f>
        <v>1.875458421299914E-2</v>
      </c>
      <c r="AL88" s="9"/>
      <c r="AM88" s="33">
        <f t="shared" ref="AM88:BD88" si="143">TTEST(AM66:AM71,AM78:AM84,2,2)</f>
        <v>0.48253647237994624</v>
      </c>
      <c r="AN88" s="33">
        <f t="shared" si="143"/>
        <v>0.69975514063104449</v>
      </c>
      <c r="AO88" s="33">
        <f t="shared" si="143"/>
        <v>8.4712569368710952E-2</v>
      </c>
      <c r="AP88" s="33">
        <f t="shared" si="143"/>
        <v>6.2792874710391623E-3</v>
      </c>
      <c r="AQ88" s="33">
        <f t="shared" si="143"/>
        <v>1.2440036886084511E-2</v>
      </c>
      <c r="AR88" s="33">
        <f t="shared" si="143"/>
        <v>1.6619072000330023E-2</v>
      </c>
      <c r="AS88" s="33">
        <f t="shared" si="143"/>
        <v>0.29891495804391438</v>
      </c>
      <c r="AT88" s="33">
        <f t="shared" si="143"/>
        <v>9.1597984714269654E-3</v>
      </c>
      <c r="AU88" s="33">
        <f t="shared" si="143"/>
        <v>0.16906366447760807</v>
      </c>
      <c r="AV88" s="33">
        <f t="shared" si="143"/>
        <v>0.48253647237994624</v>
      </c>
      <c r="AW88" s="33">
        <f t="shared" si="143"/>
        <v>0.69975514063104449</v>
      </c>
      <c r="AX88" s="33">
        <f t="shared" si="143"/>
        <v>2.7966209923531913E-2</v>
      </c>
      <c r="AY88" s="33">
        <f t="shared" si="143"/>
        <v>9.2070253587124146E-3</v>
      </c>
      <c r="AZ88" s="33">
        <f t="shared" si="143"/>
        <v>1.3287437282085384E-2</v>
      </c>
      <c r="BA88" s="33">
        <f t="shared" si="143"/>
        <v>2.6835510824798361E-2</v>
      </c>
      <c r="BB88" s="33">
        <f t="shared" si="143"/>
        <v>0.29891495804391438</v>
      </c>
      <c r="BC88" s="33">
        <f t="shared" si="143"/>
        <v>7.558410380986951E-3</v>
      </c>
      <c r="BD88" s="33">
        <f t="shared" si="143"/>
        <v>8.6383043205571497E-2</v>
      </c>
      <c r="BE88" s="33"/>
      <c r="BF88" s="1173">
        <f t="shared" ref="BF88:BM88" si="144">TTEST(BF66:BF71,BF78:BF84,2,2)</f>
        <v>0.12021318960423523</v>
      </c>
      <c r="BG88" s="1173">
        <f t="shared" si="144"/>
        <v>0.89759133006753966</v>
      </c>
      <c r="BH88" s="1173">
        <f t="shared" si="144"/>
        <v>0.13469400843053525</v>
      </c>
      <c r="BI88" s="1173">
        <f t="shared" si="144"/>
        <v>0.41158568991646971</v>
      </c>
      <c r="BJ88" s="1173">
        <f t="shared" si="144"/>
        <v>0.4401001860867263</v>
      </c>
      <c r="BK88" s="1173">
        <f t="shared" si="144"/>
        <v>0.44656023359387687</v>
      </c>
      <c r="BL88" s="1173">
        <f t="shared" si="144"/>
        <v>0.57752848113377131</v>
      </c>
      <c r="BM88" s="1173">
        <f t="shared" si="144"/>
        <v>0.30050598093575759</v>
      </c>
      <c r="BN88" s="1041"/>
      <c r="BO88" s="1181"/>
      <c r="BP88" s="1181"/>
    </row>
    <row r="89" spans="1:68" s="52" customFormat="1" ht="12" customHeight="1">
      <c r="AG89" s="861"/>
      <c r="AL89" s="9"/>
      <c r="AU89" s="12"/>
      <c r="BF89" s="12"/>
      <c r="BG89" s="12"/>
      <c r="BH89" s="12"/>
      <c r="BI89" s="12"/>
      <c r="BJ89" s="12"/>
      <c r="BK89" s="12"/>
      <c r="BL89" s="12"/>
      <c r="BM89" s="12"/>
      <c r="BN89" s="9"/>
      <c r="BO89" s="1181"/>
      <c r="BP89" s="1181"/>
    </row>
    <row r="90" spans="1:68" s="52" customFormat="1" ht="12" customHeight="1">
      <c r="A90" s="1029" t="str">
        <f>+A28</f>
        <v>Lipid#3</v>
      </c>
      <c r="B90" s="53" t="s">
        <v>101</v>
      </c>
      <c r="C90" s="1205" t="s">
        <v>102</v>
      </c>
      <c r="D90" s="1205"/>
      <c r="E90" s="1205"/>
      <c r="F90" s="1205"/>
      <c r="G90" s="1205"/>
      <c r="H90" s="1205"/>
      <c r="I90" s="1205"/>
      <c r="J90" s="1205"/>
      <c r="K90" s="1205"/>
      <c r="L90" s="1205"/>
      <c r="M90" s="1205"/>
      <c r="N90" s="1205"/>
      <c r="O90" s="1205"/>
      <c r="P90" s="1205"/>
      <c r="Q90" s="1206"/>
      <c r="R90" s="1207" t="s">
        <v>103</v>
      </c>
      <c r="S90" s="1207"/>
      <c r="T90" s="1207"/>
      <c r="U90" s="1207"/>
      <c r="V90" s="1207"/>
      <c r="W90" s="1207"/>
      <c r="X90" s="1207"/>
      <c r="Y90" s="1207"/>
      <c r="Z90" s="1207"/>
      <c r="AA90" s="1207"/>
      <c r="AB90" s="1207"/>
      <c r="AC90" s="1207"/>
      <c r="AD90" s="1207"/>
      <c r="AE90" s="1207"/>
      <c r="AF90" s="1207"/>
      <c r="AG90" s="861"/>
      <c r="AH90" s="1208" t="s">
        <v>104</v>
      </c>
      <c r="AI90" s="1209"/>
      <c r="AJ90" s="1209"/>
      <c r="AK90" s="1209"/>
      <c r="AL90" s="9"/>
      <c r="AM90" s="1202" t="s">
        <v>154</v>
      </c>
      <c r="AN90" s="1202"/>
      <c r="AO90" s="1202"/>
      <c r="AP90" s="1202"/>
      <c r="AQ90" s="1202"/>
      <c r="AR90" s="1202"/>
      <c r="AS90" s="1203"/>
      <c r="AT90" s="1203"/>
      <c r="AU90" s="12"/>
      <c r="AV90" s="1202" t="s">
        <v>105</v>
      </c>
      <c r="AW90" s="1202"/>
      <c r="AX90" s="1202"/>
      <c r="AY90" s="1202"/>
      <c r="AZ90" s="1202"/>
      <c r="BA90" s="1202"/>
      <c r="BB90" s="1202"/>
      <c r="BC90" s="1202"/>
      <c r="BD90" s="1203"/>
      <c r="BF90" s="1204" t="s">
        <v>106</v>
      </c>
      <c r="BG90" s="1204"/>
      <c r="BH90" s="1204"/>
      <c r="BI90" s="1204"/>
      <c r="BJ90" s="1204"/>
      <c r="BK90" s="1204"/>
      <c r="BL90" s="1204"/>
      <c r="BM90" s="1204"/>
      <c r="BN90" s="9"/>
      <c r="BO90" s="1177" t="s">
        <v>351</v>
      </c>
      <c r="BP90" s="1177" t="s">
        <v>352</v>
      </c>
    </row>
    <row r="91" spans="1:68" s="53" customFormat="1" ht="12" customHeight="1">
      <c r="A91" s="53" t="s">
        <v>107</v>
      </c>
      <c r="B91" s="53" t="s">
        <v>108</v>
      </c>
      <c r="C91" s="53">
        <v>-10</v>
      </c>
      <c r="D91" s="53">
        <v>0</v>
      </c>
      <c r="E91" s="53">
        <v>10</v>
      </c>
      <c r="F91" s="53">
        <v>20</v>
      </c>
      <c r="G91" s="53">
        <v>30</v>
      </c>
      <c r="H91" s="53">
        <v>40</v>
      </c>
      <c r="I91" s="53">
        <v>50</v>
      </c>
      <c r="J91" s="53">
        <v>60</v>
      </c>
      <c r="K91" s="53">
        <v>70</v>
      </c>
      <c r="L91" s="53">
        <v>80</v>
      </c>
      <c r="M91" s="53">
        <v>90</v>
      </c>
      <c r="N91" s="53">
        <v>100</v>
      </c>
      <c r="O91" s="53">
        <v>110</v>
      </c>
      <c r="P91" s="53">
        <v>120</v>
      </c>
      <c r="Q91" s="53" t="s">
        <v>97</v>
      </c>
      <c r="R91" s="53">
        <v>-10</v>
      </c>
      <c r="S91" s="53">
        <v>0</v>
      </c>
      <c r="T91" s="53">
        <v>10</v>
      </c>
      <c r="U91" s="53">
        <v>20</v>
      </c>
      <c r="V91" s="53">
        <v>30</v>
      </c>
      <c r="W91" s="53">
        <v>40</v>
      </c>
      <c r="X91" s="53">
        <v>50</v>
      </c>
      <c r="Y91" s="53">
        <v>60</v>
      </c>
      <c r="Z91" s="53">
        <v>70</v>
      </c>
      <c r="AA91" s="53">
        <v>80</v>
      </c>
      <c r="AB91" s="53">
        <v>90</v>
      </c>
      <c r="AC91" s="53">
        <v>100</v>
      </c>
      <c r="AD91" s="53">
        <v>110</v>
      </c>
      <c r="AE91" s="53">
        <v>120</v>
      </c>
      <c r="AF91" s="14" t="s">
        <v>313</v>
      </c>
      <c r="AG91" s="861"/>
      <c r="AH91" s="53">
        <v>-10</v>
      </c>
      <c r="AI91" s="53">
        <v>100</v>
      </c>
      <c r="AJ91" s="53">
        <v>120</v>
      </c>
      <c r="AK91" s="1045" t="s">
        <v>110</v>
      </c>
      <c r="AL91" s="9"/>
      <c r="AM91" s="53">
        <v>-10</v>
      </c>
      <c r="AN91" s="53">
        <v>0</v>
      </c>
      <c r="AO91" s="53">
        <v>80</v>
      </c>
      <c r="AP91" s="53">
        <v>90</v>
      </c>
      <c r="AQ91" s="53">
        <v>100</v>
      </c>
      <c r="AR91" s="53">
        <v>120</v>
      </c>
      <c r="AS91" s="1039" t="s">
        <v>314</v>
      </c>
      <c r="AT91" s="53" t="s">
        <v>110</v>
      </c>
      <c r="AU91" s="15" t="s">
        <v>311</v>
      </c>
      <c r="AV91" s="53">
        <v>-10</v>
      </c>
      <c r="AW91" s="53">
        <v>0</v>
      </c>
      <c r="AX91" s="53">
        <v>80</v>
      </c>
      <c r="AY91" s="53">
        <v>90</v>
      </c>
      <c r="AZ91" s="53">
        <v>100</v>
      </c>
      <c r="BA91" s="53">
        <v>120</v>
      </c>
      <c r="BB91" s="1039" t="s">
        <v>314</v>
      </c>
      <c r="BC91" s="53" t="s">
        <v>110</v>
      </c>
      <c r="BD91" s="53" t="s">
        <v>129</v>
      </c>
      <c r="BF91" s="1171" t="s">
        <v>39</v>
      </c>
      <c r="BG91" s="1171" t="s">
        <v>136</v>
      </c>
      <c r="BH91" s="1171" t="s">
        <v>40</v>
      </c>
      <c r="BI91" s="1171" t="s">
        <v>133</v>
      </c>
      <c r="BJ91" s="1171" t="s">
        <v>134</v>
      </c>
      <c r="BK91" s="1171" t="s">
        <v>135</v>
      </c>
      <c r="BL91" s="1171" t="s">
        <v>41</v>
      </c>
      <c r="BM91" s="1171" t="s">
        <v>42</v>
      </c>
      <c r="BN91" s="28"/>
      <c r="BO91" s="1178"/>
      <c r="BP91" s="1178"/>
    </row>
    <row r="92" spans="1:68" s="16" customFormat="1" ht="12" customHeight="1">
      <c r="A92" s="16" t="str">
        <f t="shared" ref="A92:A98" si="145">+A30</f>
        <v>MP-515-20</v>
      </c>
      <c r="B92" s="17">
        <f t="shared" ref="B92:AF92" si="146">IF(ABS(B30-B$37)&gt;1.5*B$38,"outlier",B30)</f>
        <v>22.7</v>
      </c>
      <c r="C92" s="18">
        <f t="shared" si="146"/>
        <v>72</v>
      </c>
      <c r="D92" s="18">
        <f t="shared" si="146"/>
        <v>67</v>
      </c>
      <c r="E92" s="18">
        <f t="shared" si="146"/>
        <v>110</v>
      </c>
      <c r="F92" s="18">
        <f t="shared" si="146"/>
        <v>79</v>
      </c>
      <c r="G92" s="18">
        <f t="shared" si="146"/>
        <v>115</v>
      </c>
      <c r="H92" s="18">
        <f t="shared" si="146"/>
        <v>94</v>
      </c>
      <c r="I92" s="18">
        <f t="shared" si="146"/>
        <v>101</v>
      </c>
      <c r="J92" s="18">
        <f t="shared" si="146"/>
        <v>114</v>
      </c>
      <c r="K92" s="18">
        <f t="shared" si="146"/>
        <v>117</v>
      </c>
      <c r="L92" s="18">
        <f t="shared" si="146"/>
        <v>120</v>
      </c>
      <c r="M92" s="18">
        <f t="shared" si="146"/>
        <v>109</v>
      </c>
      <c r="N92" s="18">
        <f t="shared" si="146"/>
        <v>109</v>
      </c>
      <c r="O92" s="18">
        <f t="shared" si="146"/>
        <v>100</v>
      </c>
      <c r="P92" s="18">
        <f t="shared" si="146"/>
        <v>98</v>
      </c>
      <c r="Q92" s="21">
        <f t="shared" si="146"/>
        <v>69.5</v>
      </c>
      <c r="R92" s="18">
        <f t="shared" si="146"/>
        <v>0</v>
      </c>
      <c r="S92" s="18">
        <f t="shared" si="146"/>
        <v>0</v>
      </c>
      <c r="T92" s="18">
        <f t="shared" si="146"/>
        <v>25</v>
      </c>
      <c r="U92" s="862">
        <f t="shared" si="146"/>
        <v>25</v>
      </c>
      <c r="V92" s="18">
        <f t="shared" si="146"/>
        <v>30</v>
      </c>
      <c r="W92" s="18">
        <f t="shared" si="146"/>
        <v>30</v>
      </c>
      <c r="X92" s="18">
        <f t="shared" si="146"/>
        <v>34</v>
      </c>
      <c r="Y92" s="18">
        <f t="shared" si="146"/>
        <v>36</v>
      </c>
      <c r="Z92" s="18">
        <f t="shared" si="146"/>
        <v>36</v>
      </c>
      <c r="AA92" s="18">
        <f t="shared" si="146"/>
        <v>36</v>
      </c>
      <c r="AB92" s="18">
        <f t="shared" si="146"/>
        <v>36</v>
      </c>
      <c r="AC92" s="18">
        <f t="shared" si="146"/>
        <v>36</v>
      </c>
      <c r="AD92" s="18">
        <f t="shared" si="146"/>
        <v>36</v>
      </c>
      <c r="AE92" s="18">
        <f t="shared" si="146"/>
        <v>36</v>
      </c>
      <c r="AF92" s="21">
        <f t="shared" si="146"/>
        <v>36</v>
      </c>
      <c r="AG92" s="861"/>
      <c r="AH92" s="19">
        <f t="shared" ref="AH92:AK98" si="147">IF(ABS(AH30-AH$37)&gt;1.5*AH$38,"outlier",AH30)</f>
        <v>0.1336</v>
      </c>
      <c r="AI92" s="19" t="str">
        <f t="shared" si="147"/>
        <v>outlier</v>
      </c>
      <c r="AJ92" s="19">
        <f t="shared" si="147"/>
        <v>1.1373</v>
      </c>
      <c r="AK92" s="22" t="str">
        <f t="shared" si="147"/>
        <v>outlier</v>
      </c>
      <c r="AL92" s="9"/>
      <c r="AM92" s="18">
        <f t="shared" ref="AM92:BD92" si="148">IF(ABS(AM30-AM$37)&gt;1.5*AM$38,"outlier",AM30)</f>
        <v>17.598435641017396</v>
      </c>
      <c r="AN92" s="18">
        <f t="shared" si="148"/>
        <v>20.34587074109184</v>
      </c>
      <c r="AO92" s="18">
        <f t="shared" si="148"/>
        <v>50.589030055553032</v>
      </c>
      <c r="AP92" s="18">
        <f t="shared" si="148"/>
        <v>54.368658413835476</v>
      </c>
      <c r="AQ92" s="18">
        <f t="shared" si="148"/>
        <v>55.21014018356064</v>
      </c>
      <c r="AR92" s="18">
        <f t="shared" si="148"/>
        <v>55.671274706775051</v>
      </c>
      <c r="AS92" s="21">
        <f t="shared" si="148"/>
        <v>18.972153191054616</v>
      </c>
      <c r="AT92" s="21">
        <f t="shared" si="148"/>
        <v>53.959775839931048</v>
      </c>
      <c r="AU92" s="22">
        <f t="shared" si="148"/>
        <v>2.8441566593175689</v>
      </c>
      <c r="AV92" s="21">
        <f t="shared" si="148"/>
        <v>17.598435641017396</v>
      </c>
      <c r="AW92" s="21">
        <f t="shared" si="148"/>
        <v>20.34587074109184</v>
      </c>
      <c r="AX92" s="21">
        <f t="shared" si="148"/>
        <v>14.589030055553032</v>
      </c>
      <c r="AY92" s="21">
        <f t="shared" si="148"/>
        <v>18.368658413835476</v>
      </c>
      <c r="AZ92" s="21">
        <f t="shared" si="148"/>
        <v>19.21014018356064</v>
      </c>
      <c r="BA92" s="21" t="str">
        <f t="shared" si="148"/>
        <v>outlier</v>
      </c>
      <c r="BB92" s="21">
        <f t="shared" si="148"/>
        <v>18.972153191054616</v>
      </c>
      <c r="BC92" s="21">
        <f t="shared" si="148"/>
        <v>17.959775839931048</v>
      </c>
      <c r="BD92" s="21">
        <f t="shared" si="148"/>
        <v>5.3361225841298019</v>
      </c>
      <c r="BE92" s="21"/>
      <c r="BF92" s="1172">
        <f t="shared" ref="BF92:BM92" si="149">IF(ABS(BF30-BF$37)&gt;1.5*BF$38,"outlier",BF30)</f>
        <v>38.770244911837416</v>
      </c>
      <c r="BG92" s="1172">
        <f t="shared" si="149"/>
        <v>9.1064572563587074</v>
      </c>
      <c r="BH92" s="1172">
        <f t="shared" si="149"/>
        <v>12.710057883846456</v>
      </c>
      <c r="BI92" s="1172">
        <f t="shared" si="149"/>
        <v>12.775224329773023</v>
      </c>
      <c r="BJ92" s="1172">
        <f t="shared" si="149"/>
        <v>4.8746096951924471</v>
      </c>
      <c r="BK92" s="1172">
        <f t="shared" si="149"/>
        <v>125.85976756609246</v>
      </c>
      <c r="BL92" s="1172" t="str">
        <f t="shared" si="149"/>
        <v>outlier</v>
      </c>
      <c r="BM92" s="1172">
        <f t="shared" si="149"/>
        <v>36.834464043607589</v>
      </c>
      <c r="BN92" s="9"/>
      <c r="BO92" s="1180">
        <f>COUNTIF(BF92:BM92,"outlier")+COUNTIF(AV92:BC92,"outlier")+COUNTIF(AM92:AT92,"outlier")+COUNTIF(AH92:AK92,"outlier")+COUNTIF(AA92:AF92,"outlier")+COUNTIF(L92:Q92,"outlier")+COUNTIF(B92,"outlier")</f>
        <v>4</v>
      </c>
      <c r="BP92" s="1180">
        <f t="shared" ref="BP92:BP98" si="150">COUNT(BF30:BM30,AV30:BC30,AM30:AT30,AH30:AK30,AA30:AF30,L30:Q30,B30)</f>
        <v>41</v>
      </c>
    </row>
    <row r="93" spans="1:68" s="16" customFormat="1" ht="12" customHeight="1">
      <c r="A93" s="31" t="str">
        <f t="shared" si="145"/>
        <v>MP-518-20</v>
      </c>
      <c r="B93" s="17">
        <f t="shared" ref="B93:AF93" si="151">IF(ABS(B31-B$37)&gt;1.5*B$38,"outlier",B31)</f>
        <v>21.2</v>
      </c>
      <c r="C93" s="18">
        <f t="shared" si="151"/>
        <v>78</v>
      </c>
      <c r="D93" s="18">
        <f t="shared" si="151"/>
        <v>99</v>
      </c>
      <c r="E93" s="18">
        <f t="shared" si="151"/>
        <v>123</v>
      </c>
      <c r="F93" s="18">
        <f t="shared" si="151"/>
        <v>88</v>
      </c>
      <c r="G93" s="18">
        <f t="shared" si="151"/>
        <v>93</v>
      </c>
      <c r="H93" s="18">
        <f t="shared" si="151"/>
        <v>97</v>
      </c>
      <c r="I93" s="18">
        <f t="shared" si="151"/>
        <v>100</v>
      </c>
      <c r="J93" s="18">
        <f t="shared" si="151"/>
        <v>99</v>
      </c>
      <c r="K93" s="18">
        <f t="shared" si="151"/>
        <v>100</v>
      </c>
      <c r="L93" s="18">
        <f t="shared" si="151"/>
        <v>108</v>
      </c>
      <c r="M93" s="18">
        <f t="shared" si="151"/>
        <v>110</v>
      </c>
      <c r="N93" s="18">
        <f t="shared" si="151"/>
        <v>110</v>
      </c>
      <c r="O93" s="18">
        <f t="shared" si="151"/>
        <v>115</v>
      </c>
      <c r="P93" s="18">
        <f t="shared" si="151"/>
        <v>114</v>
      </c>
      <c r="Q93" s="21">
        <f t="shared" si="151"/>
        <v>88.5</v>
      </c>
      <c r="R93" s="18">
        <f t="shared" si="151"/>
        <v>0</v>
      </c>
      <c r="S93" s="18">
        <f t="shared" si="151"/>
        <v>0</v>
      </c>
      <c r="T93" s="18">
        <f t="shared" si="151"/>
        <v>25</v>
      </c>
      <c r="U93" s="18">
        <f t="shared" si="151"/>
        <v>25</v>
      </c>
      <c r="V93" s="18">
        <f t="shared" si="151"/>
        <v>30</v>
      </c>
      <c r="W93" s="18">
        <f t="shared" si="151"/>
        <v>32</v>
      </c>
      <c r="X93" s="18">
        <f t="shared" si="151"/>
        <v>36</v>
      </c>
      <c r="Y93" s="18">
        <f t="shared" si="151"/>
        <v>36</v>
      </c>
      <c r="Z93" s="18">
        <f t="shared" si="151"/>
        <v>39</v>
      </c>
      <c r="AA93" s="18">
        <f t="shared" si="151"/>
        <v>41</v>
      </c>
      <c r="AB93" s="18">
        <f t="shared" si="151"/>
        <v>41</v>
      </c>
      <c r="AC93" s="18">
        <f t="shared" si="151"/>
        <v>41</v>
      </c>
      <c r="AD93" s="18">
        <f t="shared" si="151"/>
        <v>41</v>
      </c>
      <c r="AE93" s="18">
        <f t="shared" si="151"/>
        <v>41</v>
      </c>
      <c r="AF93" s="21">
        <f t="shared" si="151"/>
        <v>41</v>
      </c>
      <c r="AG93" s="861"/>
      <c r="AH93" s="19">
        <f t="shared" si="147"/>
        <v>0.11890000000000001</v>
      </c>
      <c r="AI93" s="19">
        <f t="shared" si="147"/>
        <v>1.4265000000000001</v>
      </c>
      <c r="AJ93" s="19">
        <f t="shared" si="147"/>
        <v>1.4151</v>
      </c>
      <c r="AK93" s="22">
        <f t="shared" si="147"/>
        <v>1.4208000000000001</v>
      </c>
      <c r="AL93" s="9"/>
      <c r="AM93" s="18">
        <f t="shared" ref="AM93:BD93" si="152">IF(ABS(AM31-AM$37)&gt;1.5*AM$38,"outlier",AM31)</f>
        <v>26.172754024580232</v>
      </c>
      <c r="AN93" s="18" t="str">
        <f t="shared" si="152"/>
        <v>outlier</v>
      </c>
      <c r="AO93" s="18">
        <f t="shared" si="152"/>
        <v>51.66632130003272</v>
      </c>
      <c r="AP93" s="18">
        <f t="shared" si="152"/>
        <v>52.690787478007643</v>
      </c>
      <c r="AQ93" s="18">
        <f t="shared" si="152"/>
        <v>51.610917342522171</v>
      </c>
      <c r="AR93" s="18">
        <f t="shared" si="152"/>
        <v>52.760642688679248</v>
      </c>
      <c r="AS93" s="21">
        <f t="shared" si="152"/>
        <v>27.543286752218727</v>
      </c>
      <c r="AT93" s="21">
        <f t="shared" si="152"/>
        <v>52.182167202310438</v>
      </c>
      <c r="AU93" s="22" t="str">
        <f t="shared" si="152"/>
        <v>outlier</v>
      </c>
      <c r="AV93" s="21">
        <f t="shared" si="152"/>
        <v>26.172754024580232</v>
      </c>
      <c r="AW93" s="21" t="str">
        <f t="shared" si="152"/>
        <v>outlier</v>
      </c>
      <c r="AX93" s="21">
        <f t="shared" si="152"/>
        <v>10.66632130003272</v>
      </c>
      <c r="AY93" s="21">
        <f t="shared" si="152"/>
        <v>11.690787478007643</v>
      </c>
      <c r="AZ93" s="21">
        <f t="shared" si="152"/>
        <v>10.610917342522171</v>
      </c>
      <c r="BA93" s="21">
        <f t="shared" si="152"/>
        <v>11.760642688679248</v>
      </c>
      <c r="BB93" s="21">
        <f t="shared" si="152"/>
        <v>27.543286752218727</v>
      </c>
      <c r="BC93" s="21" t="str">
        <f t="shared" si="152"/>
        <v>outlier</v>
      </c>
      <c r="BD93" s="21" t="str">
        <f t="shared" si="152"/>
        <v>outlier</v>
      </c>
      <c r="BE93" s="21"/>
      <c r="BF93" s="1172">
        <f t="shared" ref="BF93:BH98" si="153">IF(ABS(BF31-BF$37)&gt;1.5*BF$38,"outlier",BF31)</f>
        <v>69.843951103407917</v>
      </c>
      <c r="BG93" s="1172">
        <f t="shared" si="153"/>
        <v>15.316858349348376</v>
      </c>
      <c r="BH93" s="1172">
        <f t="shared" si="153"/>
        <v>13.216329306824496</v>
      </c>
      <c r="BI93" s="1172" t="s">
        <v>385</v>
      </c>
      <c r="BJ93" s="1172" t="str">
        <f t="shared" ref="BJ93:BM98" si="154">IF(ABS(BJ31-BJ$37)&gt;1.5*BJ$38,"outlier",BJ31)</f>
        <v>outlier</v>
      </c>
      <c r="BK93" s="1172">
        <f t="shared" si="154"/>
        <v>96.966101554406933</v>
      </c>
      <c r="BL93" s="1172">
        <f t="shared" si="154"/>
        <v>273.00570139965077</v>
      </c>
      <c r="BM93" s="1172">
        <f t="shared" si="154"/>
        <v>45.096024737717705</v>
      </c>
      <c r="BN93" s="9"/>
      <c r="BO93" s="1180">
        <f t="shared" ref="BO93:BO98" si="155">COUNTIF(BF93:BM93,"outlier")+COUNTIF(AV93:BC93,"outlier")+COUNTIF(AM93:AT93,"outlier")+COUNTIF(AH93:AK93,"outlier")+COUNTIF(AA93:AF93,"outlier")+COUNTIF(L93:Q93,"outlier")+COUNTIF(B93,"outlier")</f>
        <v>4</v>
      </c>
      <c r="BP93" s="1180">
        <f t="shared" si="150"/>
        <v>40</v>
      </c>
    </row>
    <row r="94" spans="1:68" s="16" customFormat="1" ht="12" customHeight="1">
      <c r="A94" s="16" t="str">
        <f t="shared" si="145"/>
        <v>MP-522-20</v>
      </c>
      <c r="B94" s="17">
        <f t="shared" ref="B94:AF94" si="156">IF(ABS(B32-B$37)&gt;1.5*B$38,"outlier",B32)</f>
        <v>22.5</v>
      </c>
      <c r="C94" s="18">
        <f t="shared" si="156"/>
        <v>95</v>
      </c>
      <c r="D94" s="18">
        <f t="shared" si="156"/>
        <v>98</v>
      </c>
      <c r="E94" s="18" t="str">
        <f t="shared" si="156"/>
        <v>outlier</v>
      </c>
      <c r="F94" s="18" t="str">
        <f t="shared" si="156"/>
        <v>outlier</v>
      </c>
      <c r="G94" s="18" t="str">
        <f t="shared" si="156"/>
        <v>outlier</v>
      </c>
      <c r="H94" s="18" t="str">
        <f t="shared" si="156"/>
        <v>outlier</v>
      </c>
      <c r="I94" s="18" t="str">
        <f t="shared" si="156"/>
        <v>outlier</v>
      </c>
      <c r="J94" s="18">
        <f t="shared" si="156"/>
        <v>120</v>
      </c>
      <c r="K94" s="18">
        <f t="shared" si="156"/>
        <v>121</v>
      </c>
      <c r="L94" s="18">
        <f t="shared" si="156"/>
        <v>123</v>
      </c>
      <c r="M94" s="18">
        <f t="shared" si="156"/>
        <v>123</v>
      </c>
      <c r="N94" s="18">
        <f t="shared" si="156"/>
        <v>115</v>
      </c>
      <c r="O94" s="18">
        <f t="shared" si="156"/>
        <v>114</v>
      </c>
      <c r="P94" s="18">
        <f t="shared" si="156"/>
        <v>117</v>
      </c>
      <c r="Q94" s="21">
        <f t="shared" si="156"/>
        <v>96.5</v>
      </c>
      <c r="R94" s="18">
        <f t="shared" si="156"/>
        <v>0</v>
      </c>
      <c r="S94" s="18">
        <f t="shared" si="156"/>
        <v>0</v>
      </c>
      <c r="T94" s="18">
        <f t="shared" si="156"/>
        <v>25</v>
      </c>
      <c r="U94" s="18">
        <f t="shared" si="156"/>
        <v>25</v>
      </c>
      <c r="V94" s="18" t="str">
        <f t="shared" si="156"/>
        <v>outlier</v>
      </c>
      <c r="W94" s="18" t="str">
        <f t="shared" si="156"/>
        <v>outlier</v>
      </c>
      <c r="X94" s="18" t="str">
        <f t="shared" si="156"/>
        <v>outlier</v>
      </c>
      <c r="Y94" s="18" t="str">
        <f t="shared" si="156"/>
        <v>outlier</v>
      </c>
      <c r="Z94" s="18" t="str">
        <f t="shared" si="156"/>
        <v>outlier</v>
      </c>
      <c r="AA94" s="18" t="str">
        <f t="shared" si="156"/>
        <v>outlier</v>
      </c>
      <c r="AB94" s="18" t="str">
        <f t="shared" si="156"/>
        <v>outlier</v>
      </c>
      <c r="AC94" s="18" t="str">
        <f t="shared" si="156"/>
        <v>outlier</v>
      </c>
      <c r="AD94" s="18" t="str">
        <f t="shared" si="156"/>
        <v>outlier</v>
      </c>
      <c r="AE94" s="18" t="str">
        <f t="shared" si="156"/>
        <v>outlier</v>
      </c>
      <c r="AF94" s="21" t="str">
        <f t="shared" si="156"/>
        <v>outlier</v>
      </c>
      <c r="AG94" s="861"/>
      <c r="AH94" s="19">
        <f t="shared" si="147"/>
        <v>0.26090000000000002</v>
      </c>
      <c r="AI94" s="19">
        <f t="shared" si="147"/>
        <v>1.452</v>
      </c>
      <c r="AJ94" s="19">
        <f t="shared" si="147"/>
        <v>1.3191999999999999</v>
      </c>
      <c r="AK94" s="22">
        <f t="shared" si="147"/>
        <v>1.3855999999999999</v>
      </c>
      <c r="AL94" s="9"/>
      <c r="AM94" s="18" t="str">
        <f t="shared" ref="AM94:BD94" si="157">IF(ABS(AM32-AM$37)&gt;1.5*AM$38,"outlier",AM32)</f>
        <v>outlier</v>
      </c>
      <c r="AN94" s="18" t="str">
        <f t="shared" si="157"/>
        <v>outlier</v>
      </c>
      <c r="AO94" s="18" t="str">
        <f t="shared" si="157"/>
        <v>outlier</v>
      </c>
      <c r="AP94" s="18" t="str">
        <f t="shared" si="157"/>
        <v>outlier</v>
      </c>
      <c r="AQ94" s="18" t="str">
        <f t="shared" si="157"/>
        <v>outlier</v>
      </c>
      <c r="AR94" s="18" t="str">
        <f t="shared" si="157"/>
        <v>outlier</v>
      </c>
      <c r="AS94" s="21" t="str">
        <f t="shared" si="157"/>
        <v>outlier</v>
      </c>
      <c r="AT94" s="21" t="str">
        <f t="shared" si="157"/>
        <v>outlier</v>
      </c>
      <c r="AU94" s="22" t="str">
        <f t="shared" si="157"/>
        <v>outlier</v>
      </c>
      <c r="AV94" s="21" t="str">
        <f t="shared" si="157"/>
        <v>outlier</v>
      </c>
      <c r="AW94" s="21" t="str">
        <f t="shared" si="157"/>
        <v>outlier</v>
      </c>
      <c r="AX94" s="21">
        <f t="shared" si="157"/>
        <v>13.968375945838318</v>
      </c>
      <c r="AY94" s="21">
        <f t="shared" si="157"/>
        <v>14.253434098065682</v>
      </c>
      <c r="AZ94" s="21">
        <f t="shared" si="157"/>
        <v>13.795132444444448</v>
      </c>
      <c r="BA94" s="21">
        <f t="shared" si="157"/>
        <v>15.462551935394053</v>
      </c>
      <c r="BB94" s="21" t="str">
        <f t="shared" si="157"/>
        <v>outlier</v>
      </c>
      <c r="BC94" s="21">
        <f t="shared" si="157"/>
        <v>14.369873605935625</v>
      </c>
      <c r="BD94" s="21" t="str">
        <f t="shared" si="157"/>
        <v>outlier</v>
      </c>
      <c r="BE94" s="21"/>
      <c r="BF94" s="1172">
        <f t="shared" si="153"/>
        <v>67.944307475647534</v>
      </c>
      <c r="BG94" s="1172">
        <f t="shared" si="153"/>
        <v>7.1773640545535482</v>
      </c>
      <c r="BH94" s="1172">
        <f t="shared" si="153"/>
        <v>9.0028206463275744</v>
      </c>
      <c r="BI94" s="1172">
        <f>IF(ABS(BI32-BI$37)&gt;1.5*BI$38,"outlier",BI32)</f>
        <v>4.7117768186865492</v>
      </c>
      <c r="BJ94" s="1172">
        <f t="shared" si="154"/>
        <v>10.335269373899282</v>
      </c>
      <c r="BK94" s="1172">
        <f t="shared" si="154"/>
        <v>224.92993625194256</v>
      </c>
      <c r="BL94" s="1172">
        <f t="shared" si="154"/>
        <v>351.1545252471094</v>
      </c>
      <c r="BM94" s="1172">
        <f t="shared" si="154"/>
        <v>32.633626626861002</v>
      </c>
      <c r="BN94" s="9"/>
      <c r="BO94" s="1199">
        <f t="shared" si="155"/>
        <v>17</v>
      </c>
      <c r="BP94" s="1180">
        <f t="shared" si="150"/>
        <v>41</v>
      </c>
    </row>
    <row r="95" spans="1:68" s="16" customFormat="1" ht="12" customHeight="1">
      <c r="A95" s="16" t="str">
        <f t="shared" si="145"/>
        <v>MP-525-20</v>
      </c>
      <c r="B95" s="17">
        <f t="shared" ref="B95:AF95" si="158">IF(ABS(B33-B$37)&gt;1.5*B$38,"outlier",B33)</f>
        <v>19.899999999999999</v>
      </c>
      <c r="C95" s="18">
        <f t="shared" si="158"/>
        <v>89</v>
      </c>
      <c r="D95" s="18">
        <f t="shared" si="158"/>
        <v>118</v>
      </c>
      <c r="E95" s="18">
        <f t="shared" si="158"/>
        <v>131</v>
      </c>
      <c r="F95" s="18">
        <f t="shared" si="158"/>
        <v>107</v>
      </c>
      <c r="G95" s="18">
        <f t="shared" si="158"/>
        <v>110</v>
      </c>
      <c r="H95" s="18">
        <f t="shared" si="158"/>
        <v>107</v>
      </c>
      <c r="I95" s="18">
        <f t="shared" si="158"/>
        <v>115</v>
      </c>
      <c r="J95" s="18">
        <f t="shared" si="158"/>
        <v>103</v>
      </c>
      <c r="K95" s="18">
        <f t="shared" si="158"/>
        <v>83</v>
      </c>
      <c r="L95" s="18">
        <f t="shared" si="158"/>
        <v>93</v>
      </c>
      <c r="M95" s="18" t="str">
        <f t="shared" si="158"/>
        <v>outlier</v>
      </c>
      <c r="N95" s="18">
        <f t="shared" si="158"/>
        <v>105</v>
      </c>
      <c r="O95" s="18" t="str">
        <f t="shared" si="158"/>
        <v>outlier</v>
      </c>
      <c r="P95" s="18" t="str">
        <f t="shared" si="158"/>
        <v>outlier</v>
      </c>
      <c r="Q95" s="21">
        <f t="shared" si="158"/>
        <v>103.5</v>
      </c>
      <c r="R95" s="18">
        <f t="shared" si="158"/>
        <v>0</v>
      </c>
      <c r="S95" s="18">
        <f t="shared" si="158"/>
        <v>0</v>
      </c>
      <c r="T95" s="18">
        <f t="shared" si="158"/>
        <v>25</v>
      </c>
      <c r="U95" s="18">
        <f t="shared" si="158"/>
        <v>25</v>
      </c>
      <c r="V95" s="18">
        <f t="shared" si="158"/>
        <v>28</v>
      </c>
      <c r="W95" s="18">
        <f t="shared" si="158"/>
        <v>28</v>
      </c>
      <c r="X95" s="18">
        <f t="shared" si="158"/>
        <v>30</v>
      </c>
      <c r="Y95" s="18">
        <f t="shared" si="158"/>
        <v>30</v>
      </c>
      <c r="Z95" s="18">
        <f t="shared" si="158"/>
        <v>33</v>
      </c>
      <c r="AA95" s="18">
        <f t="shared" si="158"/>
        <v>38</v>
      </c>
      <c r="AB95" s="18">
        <f t="shared" si="158"/>
        <v>42</v>
      </c>
      <c r="AC95" s="18">
        <f t="shared" si="158"/>
        <v>47</v>
      </c>
      <c r="AD95" s="18">
        <f t="shared" si="158"/>
        <v>47</v>
      </c>
      <c r="AE95" s="18">
        <f t="shared" si="158"/>
        <v>40</v>
      </c>
      <c r="AF95" s="21">
        <f t="shared" si="158"/>
        <v>42.8</v>
      </c>
      <c r="AG95" s="861"/>
      <c r="AH95" s="19" t="str">
        <f t="shared" si="147"/>
        <v>outlier</v>
      </c>
      <c r="AI95" s="19">
        <f t="shared" si="147"/>
        <v>0.84499999999999997</v>
      </c>
      <c r="AJ95" s="19" t="str">
        <f t="shared" si="147"/>
        <v>outlier</v>
      </c>
      <c r="AK95" s="22">
        <f t="shared" si="147"/>
        <v>1.46095</v>
      </c>
      <c r="AL95" s="9"/>
      <c r="AM95" s="18">
        <f t="shared" ref="AM95:BD95" si="159">IF(ABS(AM33-AM$37)&gt;1.5*AM$38,"outlier",AM33)</f>
        <v>18.072921050994228</v>
      </c>
      <c r="AN95" s="18">
        <f t="shared" si="159"/>
        <v>20.972980846260285</v>
      </c>
      <c r="AO95" s="18">
        <f t="shared" si="159"/>
        <v>49.480032817146963</v>
      </c>
      <c r="AP95" s="18">
        <f t="shared" si="159"/>
        <v>58.581274017144551</v>
      </c>
      <c r="AQ95" s="18" t="str">
        <f t="shared" si="159"/>
        <v>outlier</v>
      </c>
      <c r="AR95" s="18">
        <f t="shared" si="159"/>
        <v>49.938285870286364</v>
      </c>
      <c r="AS95" s="21">
        <f t="shared" si="159"/>
        <v>19.522950948627255</v>
      </c>
      <c r="AT95" s="21">
        <f t="shared" si="159"/>
        <v>55.249623057534656</v>
      </c>
      <c r="AU95" s="22">
        <f t="shared" si="159"/>
        <v>2.8299831927518877</v>
      </c>
      <c r="AV95" s="21">
        <f t="shared" si="159"/>
        <v>18.072921050994228</v>
      </c>
      <c r="AW95" s="21">
        <f t="shared" si="159"/>
        <v>20.972980846260285</v>
      </c>
      <c r="AX95" s="21">
        <f t="shared" si="159"/>
        <v>11.480032817146963</v>
      </c>
      <c r="AY95" s="21">
        <f t="shared" si="159"/>
        <v>16.581274017144551</v>
      </c>
      <c r="AZ95" s="21">
        <f t="shared" si="159"/>
        <v>15.998899525560752</v>
      </c>
      <c r="BA95" s="21">
        <f t="shared" si="159"/>
        <v>9.9382858702863643</v>
      </c>
      <c r="BB95" s="21">
        <f t="shared" si="159"/>
        <v>19.522950948627255</v>
      </c>
      <c r="BC95" s="21">
        <f t="shared" si="159"/>
        <v>13.499623057534658</v>
      </c>
      <c r="BD95" s="21">
        <f t="shared" si="159"/>
        <v>30.852548402863881</v>
      </c>
      <c r="BE95" s="21"/>
      <c r="BF95" s="1172">
        <f t="shared" si="153"/>
        <v>73.776759707568019</v>
      </c>
      <c r="BG95" s="1172">
        <f t="shared" si="153"/>
        <v>15.047691093131562</v>
      </c>
      <c r="BH95" s="1172">
        <f t="shared" si="153"/>
        <v>14.669550929326203</v>
      </c>
      <c r="BI95" s="1172">
        <f>IF(ABS(BI33-BI$37)&gt;1.5*BI$38,"outlier",BI33)</f>
        <v>8.9164056724888692</v>
      </c>
      <c r="BJ95" s="1172">
        <f t="shared" si="154"/>
        <v>9.2419019514254757</v>
      </c>
      <c r="BK95" s="1172">
        <f t="shared" si="154"/>
        <v>126.86110369093348</v>
      </c>
      <c r="BL95" s="1172">
        <f t="shared" si="154"/>
        <v>290.26126392667413</v>
      </c>
      <c r="BM95" s="1172">
        <f t="shared" si="154"/>
        <v>37.355985253097153</v>
      </c>
      <c r="BN95" s="9"/>
      <c r="BO95" s="1180">
        <f t="shared" si="155"/>
        <v>6</v>
      </c>
      <c r="BP95" s="1180">
        <f t="shared" si="150"/>
        <v>41</v>
      </c>
    </row>
    <row r="96" spans="1:68" s="16" customFormat="1" ht="12" customHeight="1">
      <c r="A96" s="16" t="str">
        <f t="shared" si="145"/>
        <v>MP-527-20</v>
      </c>
      <c r="B96" s="17">
        <f t="shared" ref="B96:AF96" si="160">IF(ABS(B34-B$37)&gt;1.5*B$38,"outlier",B34)</f>
        <v>19.899999999999999</v>
      </c>
      <c r="C96" s="18">
        <f t="shared" si="160"/>
        <v>73</v>
      </c>
      <c r="D96" s="18">
        <f t="shared" si="160"/>
        <v>66</v>
      </c>
      <c r="E96" s="18" t="str">
        <f t="shared" si="160"/>
        <v>outlier</v>
      </c>
      <c r="F96" s="18">
        <f t="shared" si="160"/>
        <v>95</v>
      </c>
      <c r="G96" s="18">
        <f t="shared" si="160"/>
        <v>96</v>
      </c>
      <c r="H96" s="18">
        <f t="shared" si="160"/>
        <v>97</v>
      </c>
      <c r="I96" s="18">
        <f t="shared" si="160"/>
        <v>97</v>
      </c>
      <c r="J96" s="18">
        <f t="shared" si="160"/>
        <v>107</v>
      </c>
      <c r="K96" s="18">
        <f t="shared" si="160"/>
        <v>105</v>
      </c>
      <c r="L96" s="18">
        <f t="shared" si="160"/>
        <v>101</v>
      </c>
      <c r="M96" s="18">
        <f t="shared" si="160"/>
        <v>97</v>
      </c>
      <c r="N96" s="18">
        <f t="shared" si="160"/>
        <v>102</v>
      </c>
      <c r="O96" s="18">
        <f t="shared" si="160"/>
        <v>94</v>
      </c>
      <c r="P96" s="18">
        <f t="shared" si="160"/>
        <v>94</v>
      </c>
      <c r="Q96" s="21">
        <f t="shared" si="160"/>
        <v>69.5</v>
      </c>
      <c r="R96" s="18">
        <f t="shared" si="160"/>
        <v>0</v>
      </c>
      <c r="S96" s="18">
        <f t="shared" si="160"/>
        <v>0</v>
      </c>
      <c r="T96" s="18">
        <f t="shared" si="160"/>
        <v>25</v>
      </c>
      <c r="U96" s="18" t="str">
        <f t="shared" si="160"/>
        <v>outlier</v>
      </c>
      <c r="V96" s="18">
        <f t="shared" si="160"/>
        <v>30</v>
      </c>
      <c r="W96" s="18">
        <f t="shared" si="160"/>
        <v>33</v>
      </c>
      <c r="X96" s="18">
        <f t="shared" si="160"/>
        <v>35</v>
      </c>
      <c r="Y96" s="18">
        <f t="shared" si="160"/>
        <v>35</v>
      </c>
      <c r="Z96" s="18">
        <f t="shared" si="160"/>
        <v>35</v>
      </c>
      <c r="AA96" s="18">
        <f t="shared" si="160"/>
        <v>35</v>
      </c>
      <c r="AB96" s="18">
        <f t="shared" si="160"/>
        <v>35</v>
      </c>
      <c r="AC96" s="18">
        <f t="shared" si="160"/>
        <v>37</v>
      </c>
      <c r="AD96" s="18">
        <f t="shared" si="160"/>
        <v>37</v>
      </c>
      <c r="AE96" s="18">
        <f t="shared" si="160"/>
        <v>37</v>
      </c>
      <c r="AF96" s="21">
        <f t="shared" si="160"/>
        <v>36.200000000000003</v>
      </c>
      <c r="AG96" s="861"/>
      <c r="AH96" s="19">
        <f t="shared" si="147"/>
        <v>6.7500000000000004E-2</v>
      </c>
      <c r="AI96" s="19">
        <f t="shared" si="147"/>
        <v>1.0051000000000001</v>
      </c>
      <c r="AJ96" s="19">
        <f t="shared" si="147"/>
        <v>0.84889999999999999</v>
      </c>
      <c r="AK96" s="22">
        <f t="shared" si="147"/>
        <v>0.92700000000000005</v>
      </c>
      <c r="AL96" s="9"/>
      <c r="AM96" s="18">
        <f t="shared" ref="AM96:BD96" si="161">IF(ABS(AM34-AM$37)&gt;1.5*AM$38,"outlier",AM34)</f>
        <v>22.804251924479935</v>
      </c>
      <c r="AN96" s="18">
        <f t="shared" si="161"/>
        <v>22.34973369228717</v>
      </c>
      <c r="AO96" s="18">
        <f t="shared" si="161"/>
        <v>53.838981871724229</v>
      </c>
      <c r="AP96" s="18">
        <f t="shared" si="161"/>
        <v>55.356830448539</v>
      </c>
      <c r="AQ96" s="18">
        <f t="shared" si="161"/>
        <v>50.113200772603065</v>
      </c>
      <c r="AR96" s="18">
        <f t="shared" si="161"/>
        <v>49.63406724343367</v>
      </c>
      <c r="AS96" s="21">
        <f t="shared" si="161"/>
        <v>22.576992808383551</v>
      </c>
      <c r="AT96" s="21">
        <f t="shared" si="161"/>
        <v>52.235770084074986</v>
      </c>
      <c r="AU96" s="22">
        <f t="shared" si="161"/>
        <v>2.3136726191753136</v>
      </c>
      <c r="AV96" s="21">
        <f t="shared" si="161"/>
        <v>22.804251924479935</v>
      </c>
      <c r="AW96" s="21">
        <f t="shared" si="161"/>
        <v>22.34973369228717</v>
      </c>
      <c r="AX96" s="21">
        <f t="shared" si="161"/>
        <v>18.838981871724229</v>
      </c>
      <c r="AY96" s="21">
        <f t="shared" si="161"/>
        <v>20.356830448539</v>
      </c>
      <c r="AZ96" s="21">
        <f t="shared" si="161"/>
        <v>13.113200772603065</v>
      </c>
      <c r="BA96" s="21">
        <f t="shared" si="161"/>
        <v>12.63406724343367</v>
      </c>
      <c r="BB96" s="21">
        <f t="shared" si="161"/>
        <v>22.576992808383551</v>
      </c>
      <c r="BC96" s="21">
        <f t="shared" si="161"/>
        <v>16.235770084074993</v>
      </c>
      <c r="BD96" s="21">
        <f t="shared" si="161"/>
        <v>28.087100784980812</v>
      </c>
      <c r="BE96" s="21"/>
      <c r="BF96" s="1172">
        <f t="shared" si="153"/>
        <v>64.517763964700507</v>
      </c>
      <c r="BG96" s="1172">
        <f t="shared" si="153"/>
        <v>8.883172731835117</v>
      </c>
      <c r="BH96" s="1172">
        <f t="shared" si="153"/>
        <v>4.0348733025478598</v>
      </c>
      <c r="BI96" s="1172">
        <f>IF(ABS(BI34-BI$37)&gt;1.5*BI$38,"outlier",BI34)</f>
        <v>6.8381756951649031</v>
      </c>
      <c r="BJ96" s="1172">
        <f t="shared" si="154"/>
        <v>15.999636249964475</v>
      </c>
      <c r="BK96" s="1172">
        <f t="shared" si="154"/>
        <v>191.73653157852164</v>
      </c>
      <c r="BL96" s="1172">
        <f t="shared" si="154"/>
        <v>335.48584156028107</v>
      </c>
      <c r="BM96" s="1172">
        <f t="shared" si="154"/>
        <v>43.048073703482324</v>
      </c>
      <c r="BN96" s="9"/>
      <c r="BO96" s="1180">
        <f t="shared" si="155"/>
        <v>0</v>
      </c>
      <c r="BP96" s="1180">
        <f t="shared" si="150"/>
        <v>41</v>
      </c>
    </row>
    <row r="97" spans="1:71" s="16" customFormat="1" ht="12" customHeight="1">
      <c r="A97" s="16" t="str">
        <f t="shared" si="145"/>
        <v>MP-528-20</v>
      </c>
      <c r="B97" s="17">
        <f t="shared" ref="B97:AF97" si="162">IF(ABS(B35-B$37)&gt;1.5*B$38,"outlier",B35)</f>
        <v>21.5</v>
      </c>
      <c r="C97" s="18">
        <f t="shared" si="162"/>
        <v>74</v>
      </c>
      <c r="D97" s="18">
        <f t="shared" si="162"/>
        <v>73</v>
      </c>
      <c r="E97" s="18">
        <f t="shared" si="162"/>
        <v>120</v>
      </c>
      <c r="F97" s="18">
        <f t="shared" si="162"/>
        <v>107</v>
      </c>
      <c r="G97" s="18">
        <f t="shared" si="162"/>
        <v>107</v>
      </c>
      <c r="H97" s="18">
        <f t="shared" si="162"/>
        <v>108</v>
      </c>
      <c r="I97" s="18">
        <f t="shared" si="162"/>
        <v>96</v>
      </c>
      <c r="J97" s="18">
        <f t="shared" si="162"/>
        <v>115</v>
      </c>
      <c r="K97" s="18">
        <f t="shared" si="162"/>
        <v>85</v>
      </c>
      <c r="L97" s="18">
        <f t="shared" si="162"/>
        <v>89</v>
      </c>
      <c r="M97" s="18">
        <f t="shared" si="162"/>
        <v>112</v>
      </c>
      <c r="N97" s="18" t="str">
        <f t="shared" si="162"/>
        <v>outlier</v>
      </c>
      <c r="O97" s="18">
        <f t="shared" si="162"/>
        <v>106</v>
      </c>
      <c r="P97" s="18">
        <f t="shared" si="162"/>
        <v>112</v>
      </c>
      <c r="Q97" s="21">
        <f t="shared" si="162"/>
        <v>73.5</v>
      </c>
      <c r="R97" s="18">
        <f t="shared" si="162"/>
        <v>0</v>
      </c>
      <c r="S97" s="18">
        <f t="shared" si="162"/>
        <v>0</v>
      </c>
      <c r="T97" s="18">
        <f t="shared" si="162"/>
        <v>25</v>
      </c>
      <c r="U97" s="18">
        <f t="shared" si="162"/>
        <v>25</v>
      </c>
      <c r="V97" s="18">
        <f t="shared" si="162"/>
        <v>30</v>
      </c>
      <c r="W97" s="18">
        <f t="shared" si="162"/>
        <v>30</v>
      </c>
      <c r="X97" s="18">
        <f t="shared" si="162"/>
        <v>30</v>
      </c>
      <c r="Y97" s="18">
        <f t="shared" si="162"/>
        <v>33</v>
      </c>
      <c r="Z97" s="18">
        <f t="shared" si="162"/>
        <v>33</v>
      </c>
      <c r="AA97" s="18">
        <f t="shared" si="162"/>
        <v>36</v>
      </c>
      <c r="AB97" s="18">
        <f t="shared" si="162"/>
        <v>36</v>
      </c>
      <c r="AC97" s="18">
        <f t="shared" si="162"/>
        <v>36</v>
      </c>
      <c r="AD97" s="18">
        <f t="shared" si="162"/>
        <v>33</v>
      </c>
      <c r="AE97" s="18">
        <f t="shared" si="162"/>
        <v>33</v>
      </c>
      <c r="AF97" s="21">
        <f t="shared" si="162"/>
        <v>34.799999999999997</v>
      </c>
      <c r="AG97" s="861"/>
      <c r="AH97" s="19">
        <f t="shared" si="147"/>
        <v>0.1676</v>
      </c>
      <c r="AI97" s="19">
        <f t="shared" si="147"/>
        <v>1.6698999999999999</v>
      </c>
      <c r="AJ97" s="19">
        <f t="shared" si="147"/>
        <v>0.85270000000000001</v>
      </c>
      <c r="AK97" s="22">
        <f t="shared" si="147"/>
        <v>1.2612999999999999</v>
      </c>
      <c r="AL97" s="9"/>
      <c r="AM97" s="18">
        <f t="shared" ref="AM97:BD97" si="163">IF(ABS(AM35-AM$37)&gt;1.5*AM$38,"outlier",AM35)</f>
        <v>18.455005055611728</v>
      </c>
      <c r="AN97" s="18">
        <f t="shared" si="163"/>
        <v>21.533383345836459</v>
      </c>
      <c r="AO97" s="18">
        <f t="shared" si="163"/>
        <v>55.165175909361956</v>
      </c>
      <c r="AP97" s="18">
        <f t="shared" si="163"/>
        <v>59.018251272877379</v>
      </c>
      <c r="AQ97" s="18">
        <f t="shared" si="163"/>
        <v>52.934756566839553</v>
      </c>
      <c r="AR97" s="18">
        <f t="shared" si="163"/>
        <v>46.53779127865478</v>
      </c>
      <c r="AS97" s="21">
        <f t="shared" si="163"/>
        <v>19.994194200724095</v>
      </c>
      <c r="AT97" s="21">
        <f t="shared" si="163"/>
        <v>53.413993756933422</v>
      </c>
      <c r="AU97" s="22">
        <f t="shared" si="163"/>
        <v>2.6714751902829383</v>
      </c>
      <c r="AV97" s="21">
        <f t="shared" si="163"/>
        <v>18.455005055611728</v>
      </c>
      <c r="AW97" s="21">
        <f t="shared" si="163"/>
        <v>21.533383345836459</v>
      </c>
      <c r="AX97" s="21">
        <f t="shared" si="163"/>
        <v>19.165175909361956</v>
      </c>
      <c r="AY97" s="21">
        <f t="shared" si="163"/>
        <v>23.018251272877379</v>
      </c>
      <c r="AZ97" s="21">
        <f t="shared" si="163"/>
        <v>16.934756566839553</v>
      </c>
      <c r="BA97" s="21">
        <f t="shared" si="163"/>
        <v>13.53779127865478</v>
      </c>
      <c r="BB97" s="21">
        <f t="shared" si="163"/>
        <v>19.994194200724095</v>
      </c>
      <c r="BC97" s="21">
        <f t="shared" si="163"/>
        <v>18.163993756933415</v>
      </c>
      <c r="BD97" s="21">
        <f t="shared" si="163"/>
        <v>9.1536594344192128</v>
      </c>
      <c r="BE97" s="21"/>
      <c r="BF97" s="1172">
        <f t="shared" si="153"/>
        <v>41.730172382001271</v>
      </c>
      <c r="BG97" s="1172">
        <f t="shared" si="153"/>
        <v>7.828482893499273</v>
      </c>
      <c r="BH97" s="1172">
        <f t="shared" si="153"/>
        <v>6.0689980288237368</v>
      </c>
      <c r="BI97" s="1172">
        <f>IF(ABS(BI35-BI$37)&gt;1.5*BI$38,"outlier",BI35)</f>
        <v>4.8243754988259235</v>
      </c>
      <c r="BJ97" s="1172">
        <f t="shared" si="154"/>
        <v>13.405547604580718</v>
      </c>
      <c r="BK97" s="1172">
        <f t="shared" si="154"/>
        <v>245.1620048551024</v>
      </c>
      <c r="BL97" s="1172">
        <f t="shared" si="154"/>
        <v>308.10726450867617</v>
      </c>
      <c r="BM97" s="1172">
        <f t="shared" si="154"/>
        <v>54.457241306333721</v>
      </c>
      <c r="BN97" s="9"/>
      <c r="BO97" s="1180">
        <f t="shared" si="155"/>
        <v>1</v>
      </c>
      <c r="BP97" s="1180">
        <f t="shared" si="150"/>
        <v>41</v>
      </c>
    </row>
    <row r="98" spans="1:71" s="16" customFormat="1" ht="12" customHeight="1">
      <c r="A98" s="16" t="str">
        <f t="shared" si="145"/>
        <v>MP-534-20</v>
      </c>
      <c r="B98" s="17">
        <f t="shared" ref="B98:AF98" si="164">IF(ABS(B36-B$37)&gt;1.5*B$38,"outlier",B36)</f>
        <v>23</v>
      </c>
      <c r="C98" s="18">
        <f t="shared" si="164"/>
        <v>100</v>
      </c>
      <c r="D98" s="18">
        <f t="shared" si="164"/>
        <v>105</v>
      </c>
      <c r="E98" s="18">
        <f t="shared" si="164"/>
        <v>130</v>
      </c>
      <c r="F98" s="18">
        <f t="shared" si="164"/>
        <v>104</v>
      </c>
      <c r="G98" s="18">
        <f t="shared" si="164"/>
        <v>93</v>
      </c>
      <c r="H98" s="18">
        <f t="shared" si="164"/>
        <v>106</v>
      </c>
      <c r="I98" s="18">
        <f t="shared" si="164"/>
        <v>110</v>
      </c>
      <c r="J98" s="18" t="str">
        <f t="shared" si="164"/>
        <v>outlier</v>
      </c>
      <c r="K98" s="18">
        <f t="shared" si="164"/>
        <v>86</v>
      </c>
      <c r="L98" s="18">
        <f t="shared" si="164"/>
        <v>92</v>
      </c>
      <c r="M98" s="18">
        <f t="shared" si="164"/>
        <v>120</v>
      </c>
      <c r="N98" s="18">
        <f t="shared" si="164"/>
        <v>93</v>
      </c>
      <c r="O98" s="18">
        <f t="shared" si="164"/>
        <v>78</v>
      </c>
      <c r="P98" s="18">
        <f t="shared" si="164"/>
        <v>83</v>
      </c>
      <c r="Q98" s="21">
        <f t="shared" si="164"/>
        <v>102.5</v>
      </c>
      <c r="R98" s="18">
        <f t="shared" si="164"/>
        <v>0</v>
      </c>
      <c r="S98" s="18">
        <f t="shared" si="164"/>
        <v>0</v>
      </c>
      <c r="T98" s="18">
        <f t="shared" si="164"/>
        <v>25</v>
      </c>
      <c r="U98" s="18">
        <f t="shared" si="164"/>
        <v>25</v>
      </c>
      <c r="V98" s="18">
        <f t="shared" si="164"/>
        <v>30</v>
      </c>
      <c r="W98" s="18" t="str">
        <f t="shared" si="164"/>
        <v>outlier</v>
      </c>
      <c r="X98" s="18">
        <f t="shared" si="164"/>
        <v>36</v>
      </c>
      <c r="Y98" s="18">
        <f t="shared" si="164"/>
        <v>36</v>
      </c>
      <c r="Z98" s="18">
        <f t="shared" si="164"/>
        <v>40</v>
      </c>
      <c r="AA98" s="18">
        <f t="shared" si="164"/>
        <v>44</v>
      </c>
      <c r="AB98" s="18">
        <f t="shared" si="164"/>
        <v>44</v>
      </c>
      <c r="AC98" s="18">
        <f t="shared" si="164"/>
        <v>40</v>
      </c>
      <c r="AD98" s="18">
        <f t="shared" si="164"/>
        <v>40</v>
      </c>
      <c r="AE98" s="18">
        <f t="shared" si="164"/>
        <v>44</v>
      </c>
      <c r="AF98" s="21">
        <f t="shared" si="164"/>
        <v>42.4</v>
      </c>
      <c r="AG98" s="861"/>
      <c r="AH98" s="19">
        <f t="shared" si="147"/>
        <v>2.6200000000000001E-2</v>
      </c>
      <c r="AI98" s="19">
        <f t="shared" si="147"/>
        <v>1.0425</v>
      </c>
      <c r="AJ98" s="19">
        <f t="shared" si="147"/>
        <v>0.98250000000000004</v>
      </c>
      <c r="AK98" s="22">
        <f t="shared" si="147"/>
        <v>1.0125</v>
      </c>
      <c r="AL98" s="9"/>
      <c r="AM98" s="18">
        <f t="shared" ref="AM98:BD98" si="165">IF(ABS(AM36-AM$37)&gt;1.5*AM$38,"outlier",AM36)</f>
        <v>22.902715797526458</v>
      </c>
      <c r="AN98" s="18">
        <f t="shared" si="165"/>
        <v>23.34322701528766</v>
      </c>
      <c r="AO98" s="18" t="str">
        <f t="shared" si="165"/>
        <v>outlier</v>
      </c>
      <c r="AP98" s="18" t="str">
        <f t="shared" si="165"/>
        <v>outlier</v>
      </c>
      <c r="AQ98" s="18">
        <f t="shared" si="165"/>
        <v>49.659630894993832</v>
      </c>
      <c r="AR98" s="18">
        <f t="shared" si="165"/>
        <v>56.366103697867935</v>
      </c>
      <c r="AS98" s="21">
        <f t="shared" si="165"/>
        <v>23.122971406407061</v>
      </c>
      <c r="AT98" s="21">
        <f t="shared" si="165"/>
        <v>59.30124847080576</v>
      </c>
      <c r="AU98" s="22">
        <f t="shared" si="165"/>
        <v>2.564603286858461</v>
      </c>
      <c r="AV98" s="21">
        <f t="shared" si="165"/>
        <v>22.902715797526458</v>
      </c>
      <c r="AW98" s="21">
        <f t="shared" si="165"/>
        <v>23.34322701528766</v>
      </c>
      <c r="AX98" s="21">
        <f t="shared" si="165"/>
        <v>19.134350368675321</v>
      </c>
      <c r="AY98" s="21">
        <f t="shared" si="165"/>
        <v>24.044908921685945</v>
      </c>
      <c r="AZ98" s="21">
        <f t="shared" si="165"/>
        <v>9.6596308949938319</v>
      </c>
      <c r="BA98" s="21">
        <f t="shared" si="165"/>
        <v>12.366103697867935</v>
      </c>
      <c r="BB98" s="21">
        <f t="shared" si="165"/>
        <v>23.122971406407061</v>
      </c>
      <c r="BC98" s="21">
        <f t="shared" si="165"/>
        <v>16.30124847080576</v>
      </c>
      <c r="BD98" s="21">
        <f t="shared" si="165"/>
        <v>29.501930421066447</v>
      </c>
      <c r="BE98" s="21"/>
      <c r="BF98" s="1172" t="str">
        <f t="shared" si="153"/>
        <v>outlier</v>
      </c>
      <c r="BG98" s="1172">
        <f t="shared" si="153"/>
        <v>6.9628939464702331</v>
      </c>
      <c r="BH98" s="1172">
        <f t="shared" si="153"/>
        <v>18.29355593988253</v>
      </c>
      <c r="BI98" s="1172">
        <f>IF(ABS(BI36-BI$37)&gt;1.5*BI$38,"outlier",BI36)</f>
        <v>13.686384331400687</v>
      </c>
      <c r="BJ98" s="1172">
        <f t="shared" si="154"/>
        <v>20.132733846396032</v>
      </c>
      <c r="BK98" s="1172" t="str">
        <f t="shared" si="154"/>
        <v>outlier</v>
      </c>
      <c r="BL98" s="1172">
        <f t="shared" si="154"/>
        <v>272.23934641410375</v>
      </c>
      <c r="BM98" s="1172" t="str">
        <f t="shared" si="154"/>
        <v>outlier</v>
      </c>
      <c r="BN98" s="9"/>
      <c r="BO98" s="1180">
        <f t="shared" si="155"/>
        <v>5</v>
      </c>
      <c r="BP98" s="1180">
        <f t="shared" si="150"/>
        <v>41</v>
      </c>
    </row>
    <row r="99" spans="1:71" s="53" customFormat="1" ht="12" customHeight="1">
      <c r="A99" s="53" t="str">
        <f>+A37</f>
        <v>average</v>
      </c>
      <c r="B99" s="8">
        <f t="shared" ref="B99:AF99" si="166">AVERAGE(B92:B98)</f>
        <v>21.528571428571432</v>
      </c>
      <c r="C99" s="864">
        <f t="shared" si="166"/>
        <v>83</v>
      </c>
      <c r="D99" s="864">
        <f t="shared" si="166"/>
        <v>89.428571428571431</v>
      </c>
      <c r="E99" s="864">
        <f t="shared" si="166"/>
        <v>122.8</v>
      </c>
      <c r="F99" s="864">
        <f t="shared" si="166"/>
        <v>96.666666666666671</v>
      </c>
      <c r="G99" s="864">
        <f t="shared" si="166"/>
        <v>102.33333333333333</v>
      </c>
      <c r="H99" s="864">
        <f t="shared" si="166"/>
        <v>101.5</v>
      </c>
      <c r="I99" s="864">
        <f t="shared" si="166"/>
        <v>103.16666666666667</v>
      </c>
      <c r="J99" s="864">
        <f t="shared" si="166"/>
        <v>109.66666666666667</v>
      </c>
      <c r="K99" s="864">
        <f t="shared" si="166"/>
        <v>99.571428571428569</v>
      </c>
      <c r="L99" s="864">
        <f t="shared" si="166"/>
        <v>103.71428571428571</v>
      </c>
      <c r="M99" s="864">
        <f t="shared" si="166"/>
        <v>111.83333333333333</v>
      </c>
      <c r="N99" s="864">
        <f t="shared" si="166"/>
        <v>105.66666666666667</v>
      </c>
      <c r="O99" s="864">
        <f t="shared" si="166"/>
        <v>101.16666666666667</v>
      </c>
      <c r="P99" s="864">
        <f t="shared" si="166"/>
        <v>103</v>
      </c>
      <c r="Q99" s="864">
        <f t="shared" si="166"/>
        <v>86.214285714285708</v>
      </c>
      <c r="R99" s="864">
        <f t="shared" si="166"/>
        <v>0</v>
      </c>
      <c r="S99" s="864">
        <f t="shared" si="166"/>
        <v>0</v>
      </c>
      <c r="T99" s="864">
        <f t="shared" si="166"/>
        <v>25</v>
      </c>
      <c r="U99" s="864">
        <f t="shared" si="166"/>
        <v>25</v>
      </c>
      <c r="V99" s="864">
        <f t="shared" si="166"/>
        <v>29.666666666666668</v>
      </c>
      <c r="W99" s="864">
        <f t="shared" si="166"/>
        <v>30.6</v>
      </c>
      <c r="X99" s="864">
        <f t="shared" si="166"/>
        <v>33.5</v>
      </c>
      <c r="Y99" s="864">
        <f t="shared" si="166"/>
        <v>34.333333333333336</v>
      </c>
      <c r="Z99" s="864">
        <f t="shared" si="166"/>
        <v>36</v>
      </c>
      <c r="AA99" s="864">
        <f t="shared" si="166"/>
        <v>38.333333333333336</v>
      </c>
      <c r="AB99" s="864">
        <f t="shared" si="166"/>
        <v>39</v>
      </c>
      <c r="AC99" s="864">
        <f t="shared" si="166"/>
        <v>39.5</v>
      </c>
      <c r="AD99" s="864">
        <f t="shared" si="166"/>
        <v>39</v>
      </c>
      <c r="AE99" s="864">
        <f t="shared" si="166"/>
        <v>38.5</v>
      </c>
      <c r="AF99" s="864">
        <f t="shared" si="166"/>
        <v>38.866666666666667</v>
      </c>
      <c r="AG99" s="866"/>
      <c r="AH99" s="8">
        <f>AVERAGE(AH92:AH98)</f>
        <v>0.12911666666666669</v>
      </c>
      <c r="AI99" s="8">
        <f>AVERAGE(AI92:AI98)</f>
        <v>1.2401666666666669</v>
      </c>
      <c r="AJ99" s="8">
        <f>AVERAGE(AJ92:AJ98)</f>
        <v>1.0926166666666666</v>
      </c>
      <c r="AK99" s="8">
        <f>AVERAGE(AK92:AK98)</f>
        <v>1.2446916666666668</v>
      </c>
      <c r="AL99" s="28"/>
      <c r="AM99" s="864">
        <f t="shared" ref="AM99:BD99" si="167">AVERAGE(AM92:AM98)</f>
        <v>21.001013915701666</v>
      </c>
      <c r="AN99" s="864">
        <f t="shared" si="167"/>
        <v>21.709039128152682</v>
      </c>
      <c r="AO99" s="864">
        <f t="shared" si="167"/>
        <v>52.147908390763781</v>
      </c>
      <c r="AP99" s="864">
        <f t="shared" si="167"/>
        <v>56.00316032608081</v>
      </c>
      <c r="AQ99" s="864">
        <f t="shared" si="167"/>
        <v>51.905729152103859</v>
      </c>
      <c r="AR99" s="864">
        <f t="shared" si="167"/>
        <v>51.818027580949497</v>
      </c>
      <c r="AS99" s="864">
        <f t="shared" si="167"/>
        <v>21.955424884569215</v>
      </c>
      <c r="AT99" s="864">
        <f t="shared" si="167"/>
        <v>54.390429735265052</v>
      </c>
      <c r="AU99" s="8">
        <f t="shared" si="167"/>
        <v>2.644778189677234</v>
      </c>
      <c r="AV99" s="864">
        <f t="shared" si="167"/>
        <v>21.001013915701666</v>
      </c>
      <c r="AW99" s="864">
        <f t="shared" si="167"/>
        <v>21.709039128152682</v>
      </c>
      <c r="AX99" s="864">
        <f t="shared" si="167"/>
        <v>15.406038324047504</v>
      </c>
      <c r="AY99" s="864">
        <f t="shared" si="167"/>
        <v>18.330592092879382</v>
      </c>
      <c r="AZ99" s="864">
        <f t="shared" si="167"/>
        <v>14.188953961503492</v>
      </c>
      <c r="BA99" s="864">
        <f t="shared" si="167"/>
        <v>12.616573785719341</v>
      </c>
      <c r="BB99" s="864">
        <f t="shared" si="167"/>
        <v>21.955424884569215</v>
      </c>
      <c r="BC99" s="864">
        <f t="shared" si="167"/>
        <v>16.088380802535916</v>
      </c>
      <c r="BD99" s="864">
        <f t="shared" si="167"/>
        <v>20.586272325492029</v>
      </c>
      <c r="BE99" s="864"/>
      <c r="BF99" s="15">
        <f t="shared" ref="BF99:BM99" si="168">AVERAGE(BF92:BF98)</f>
        <v>59.430533257527117</v>
      </c>
      <c r="BG99" s="15">
        <f t="shared" si="168"/>
        <v>10.046131475028117</v>
      </c>
      <c r="BH99" s="15">
        <f t="shared" si="168"/>
        <v>11.142312291082694</v>
      </c>
      <c r="BI99" s="15">
        <f t="shared" si="168"/>
        <v>8.6253903910566585</v>
      </c>
      <c r="BJ99" s="15">
        <f t="shared" si="168"/>
        <v>12.331616453576403</v>
      </c>
      <c r="BK99" s="15">
        <f t="shared" si="168"/>
        <v>168.58590758283324</v>
      </c>
      <c r="BL99" s="15">
        <f t="shared" si="168"/>
        <v>305.04232384274923</v>
      </c>
      <c r="BM99" s="15">
        <f t="shared" si="168"/>
        <v>41.57090261184991</v>
      </c>
      <c r="BN99" s="28"/>
      <c r="BO99" s="1178"/>
      <c r="BP99" s="1178"/>
    </row>
    <row r="100" spans="1:71" s="52" customFormat="1" ht="12" customHeight="1">
      <c r="A100" s="53" t="str">
        <f>+A38</f>
        <v>sd</v>
      </c>
      <c r="B100" s="7">
        <f t="shared" ref="B100:AF100" si="169">STDEV(B92:B98)</f>
        <v>1.2841524905740831</v>
      </c>
      <c r="C100" s="5">
        <f t="shared" si="169"/>
        <v>11.51810169544733</v>
      </c>
      <c r="D100" s="5">
        <f t="shared" si="169"/>
        <v>20.598196869767843</v>
      </c>
      <c r="E100" s="5">
        <f t="shared" si="169"/>
        <v>8.5264294989168814</v>
      </c>
      <c r="F100" s="5">
        <f t="shared" si="169"/>
        <v>11.465891446663322</v>
      </c>
      <c r="G100" s="5">
        <f t="shared" si="169"/>
        <v>9.5428856572143133</v>
      </c>
      <c r="H100" s="5">
        <f t="shared" si="169"/>
        <v>6.1562975886485543</v>
      </c>
      <c r="I100" s="5">
        <f t="shared" si="169"/>
        <v>7.626707459098367</v>
      </c>
      <c r="J100" s="5">
        <f t="shared" si="169"/>
        <v>7.9916623218618712</v>
      </c>
      <c r="K100" s="5">
        <f t="shared" si="169"/>
        <v>15.618975028867343</v>
      </c>
      <c r="L100" s="5">
        <f t="shared" si="169"/>
        <v>13.732131246511866</v>
      </c>
      <c r="M100" s="5">
        <f t="shared" si="169"/>
        <v>9.1960136291040069</v>
      </c>
      <c r="N100" s="5">
        <f t="shared" si="169"/>
        <v>7.6332605527825832</v>
      </c>
      <c r="O100" s="5">
        <f t="shared" si="169"/>
        <v>13.920009578540784</v>
      </c>
      <c r="P100" s="5">
        <f t="shared" si="169"/>
        <v>13.446189051177289</v>
      </c>
      <c r="Q100" s="5">
        <f t="shared" si="169"/>
        <v>15.250292737237169</v>
      </c>
      <c r="R100" s="5">
        <f t="shared" si="169"/>
        <v>0</v>
      </c>
      <c r="S100" s="5">
        <f t="shared" si="169"/>
        <v>0</v>
      </c>
      <c r="T100" s="5">
        <f t="shared" si="169"/>
        <v>0</v>
      </c>
      <c r="U100" s="5">
        <f t="shared" si="169"/>
        <v>0</v>
      </c>
      <c r="V100" s="5">
        <f t="shared" si="169"/>
        <v>0.81649658092772603</v>
      </c>
      <c r="W100" s="5">
        <f t="shared" si="169"/>
        <v>1.9493588689617929</v>
      </c>
      <c r="X100" s="5">
        <f t="shared" si="169"/>
        <v>2.8106938645110393</v>
      </c>
      <c r="Y100" s="5">
        <f t="shared" si="169"/>
        <v>2.4221202832779936</v>
      </c>
      <c r="Z100" s="5">
        <f t="shared" si="169"/>
        <v>2.9664793948382653</v>
      </c>
      <c r="AA100" s="5">
        <f t="shared" si="169"/>
        <v>3.5023801430836525</v>
      </c>
      <c r="AB100" s="5">
        <f t="shared" si="169"/>
        <v>3.7947331922020551</v>
      </c>
      <c r="AC100" s="5">
        <f t="shared" si="169"/>
        <v>4.2308391602612359</v>
      </c>
      <c r="AD100" s="5">
        <f t="shared" si="169"/>
        <v>4.8579831205964474</v>
      </c>
      <c r="AE100" s="5">
        <f t="shared" si="169"/>
        <v>3.9370039370059056</v>
      </c>
      <c r="AF100" s="5">
        <f t="shared" si="169"/>
        <v>3.5881285744335667</v>
      </c>
      <c r="AG100" s="861"/>
      <c r="AH100" s="7">
        <f>STDEV(AH92:AH98)</f>
        <v>8.1683227572535794E-2</v>
      </c>
      <c r="AI100" s="7">
        <f>STDEV(AI92:AI98)</f>
        <v>0.32085802259981983</v>
      </c>
      <c r="AJ100" s="7">
        <f>STDEV(AJ92:AJ98)</f>
        <v>0.23933892635061807</v>
      </c>
      <c r="AK100" s="7">
        <f>STDEV(AK92:AK98)</f>
        <v>0.22483494927761236</v>
      </c>
      <c r="AL100" s="9"/>
      <c r="AM100" s="5">
        <f t="shared" ref="AM100:BD100" si="170">STDEV(AM92:AM98)</f>
        <v>3.4712666556397447</v>
      </c>
      <c r="AN100" s="5">
        <f t="shared" si="170"/>
        <v>1.1738743943301317</v>
      </c>
      <c r="AO100" s="5">
        <f t="shared" si="170"/>
        <v>2.331481324343216</v>
      </c>
      <c r="AP100" s="5">
        <f t="shared" si="170"/>
        <v>2.7294045283675956</v>
      </c>
      <c r="AQ100" s="5">
        <f t="shared" si="170"/>
        <v>2.25405518233628</v>
      </c>
      <c r="AR100" s="5">
        <f t="shared" si="170"/>
        <v>3.8106440422061767</v>
      </c>
      <c r="AS100" s="5">
        <f t="shared" si="170"/>
        <v>3.2136265202453274</v>
      </c>
      <c r="AT100" s="5">
        <f t="shared" si="170"/>
        <v>2.6650412920866628</v>
      </c>
      <c r="AU100" s="7">
        <f t="shared" si="170"/>
        <v>0.218417210299891</v>
      </c>
      <c r="AV100" s="5">
        <f t="shared" si="170"/>
        <v>3.4712666556397447</v>
      </c>
      <c r="AW100" s="5">
        <f t="shared" si="170"/>
        <v>1.1738743943301317</v>
      </c>
      <c r="AX100" s="5">
        <f t="shared" si="170"/>
        <v>3.6612689016567126</v>
      </c>
      <c r="AY100" s="5">
        <f t="shared" si="170"/>
        <v>4.5185726488014133</v>
      </c>
      <c r="AZ100" s="5">
        <f t="shared" si="170"/>
        <v>3.4316444009447769</v>
      </c>
      <c r="BA100" s="5">
        <f t="shared" si="170"/>
        <v>1.8394085345306947</v>
      </c>
      <c r="BB100" s="5">
        <f t="shared" si="170"/>
        <v>3.2136265202453274</v>
      </c>
      <c r="BC100" s="5">
        <f t="shared" si="170"/>
        <v>1.8725521842676811</v>
      </c>
      <c r="BD100" s="5">
        <f t="shared" si="170"/>
        <v>12.292472452722551</v>
      </c>
      <c r="BE100" s="5"/>
      <c r="BF100" s="12">
        <f t="shared" ref="BF100:BM100" si="171">STDEV(BF92:BF98)</f>
        <v>15.183991846314896</v>
      </c>
      <c r="BG100" s="12">
        <f t="shared" si="171"/>
        <v>3.5982812210407391</v>
      </c>
      <c r="BH100" s="12">
        <f t="shared" si="171"/>
        <v>5.0195069817362992</v>
      </c>
      <c r="BI100" s="12">
        <f t="shared" si="171"/>
        <v>3.8955793677233483</v>
      </c>
      <c r="BJ100" s="12">
        <f t="shared" si="171"/>
        <v>5.3778028428395634</v>
      </c>
      <c r="BK100" s="12">
        <f t="shared" si="171"/>
        <v>60.448951268990925</v>
      </c>
      <c r="BL100" s="12">
        <f t="shared" si="171"/>
        <v>32.812793202188899</v>
      </c>
      <c r="BM100" s="12">
        <f t="shared" si="171"/>
        <v>7.7555209505087079</v>
      </c>
      <c r="BN100" s="9"/>
      <c r="BO100" s="1181"/>
      <c r="BP100" s="1181"/>
    </row>
    <row r="101" spans="1:71" s="52" customFormat="1" ht="12" customHeight="1">
      <c r="A101" s="1134" t="str">
        <f>+A39</f>
        <v>sem</v>
      </c>
      <c r="B101" s="7">
        <f t="shared" ref="B101:AF101" si="172">B100/SQRT(COUNT(B92:B98))</f>
        <v>0.48536401936331991</v>
      </c>
      <c r="C101" s="5">
        <f t="shared" si="172"/>
        <v>4.3534332373864366</v>
      </c>
      <c r="D101" s="5">
        <f t="shared" si="172"/>
        <v>7.7853866248221166</v>
      </c>
      <c r="E101" s="5">
        <f t="shared" si="172"/>
        <v>3.8131351929875232</v>
      </c>
      <c r="F101" s="5">
        <f t="shared" si="172"/>
        <v>4.6809305817445308</v>
      </c>
      <c r="G101" s="5">
        <f t="shared" si="172"/>
        <v>3.8958667556498616</v>
      </c>
      <c r="H101" s="5">
        <f t="shared" si="172"/>
        <v>2.5132979661525745</v>
      </c>
      <c r="I101" s="5">
        <f t="shared" si="172"/>
        <v>3.1135902820449011</v>
      </c>
      <c r="J101" s="5">
        <f t="shared" si="172"/>
        <v>3.2625824808645754</v>
      </c>
      <c r="K101" s="5">
        <f t="shared" si="172"/>
        <v>5.9034176657301245</v>
      </c>
      <c r="L101" s="5">
        <f t="shared" si="172"/>
        <v>5.1902577498813995</v>
      </c>
      <c r="M101" s="5">
        <f t="shared" si="172"/>
        <v>3.7542568431640961</v>
      </c>
      <c r="N101" s="5">
        <f t="shared" si="172"/>
        <v>3.1162655713387317</v>
      </c>
      <c r="O101" s="5">
        <f t="shared" si="172"/>
        <v>5.6828201136798739</v>
      </c>
      <c r="P101" s="5">
        <f t="shared" si="172"/>
        <v>5.4893836933970412</v>
      </c>
      <c r="Q101" s="5">
        <f t="shared" si="172"/>
        <v>5.7640688576662917</v>
      </c>
      <c r="R101" s="5">
        <f t="shared" si="172"/>
        <v>0</v>
      </c>
      <c r="S101" s="5">
        <f t="shared" si="172"/>
        <v>0</v>
      </c>
      <c r="T101" s="5">
        <f t="shared" si="172"/>
        <v>0</v>
      </c>
      <c r="U101" s="5">
        <f t="shared" si="172"/>
        <v>0</v>
      </c>
      <c r="V101" s="5">
        <f t="shared" si="172"/>
        <v>0.33333333333333337</v>
      </c>
      <c r="W101" s="5">
        <f t="shared" si="172"/>
        <v>0.87177978870813466</v>
      </c>
      <c r="X101" s="5">
        <f t="shared" si="172"/>
        <v>1.1474609652039005</v>
      </c>
      <c r="Y101" s="5">
        <f t="shared" si="172"/>
        <v>0.98882646494608861</v>
      </c>
      <c r="Z101" s="5">
        <f t="shared" si="172"/>
        <v>1.2110601416389968</v>
      </c>
      <c r="AA101" s="5">
        <f t="shared" si="172"/>
        <v>1.4298407059684812</v>
      </c>
      <c r="AB101" s="5">
        <f t="shared" si="172"/>
        <v>1.5491933384829668</v>
      </c>
      <c r="AC101" s="5">
        <f t="shared" si="172"/>
        <v>1.7272328544042155</v>
      </c>
      <c r="AD101" s="5">
        <f t="shared" si="172"/>
        <v>1.9832633040858023</v>
      </c>
      <c r="AE101" s="5">
        <f t="shared" si="172"/>
        <v>1.6072751268321592</v>
      </c>
      <c r="AF101" s="5">
        <f t="shared" si="172"/>
        <v>1.4648473564770417</v>
      </c>
      <c r="AG101" s="861"/>
      <c r="AH101" s="7">
        <f>AH100/SQRT(COUNT(AH92:AH98))</f>
        <v>3.3347038016058421E-2</v>
      </c>
      <c r="AI101" s="7">
        <f>AI100/SQRT(COUNT(AI92:AI98))</f>
        <v>0.13098973920799198</v>
      </c>
      <c r="AJ101" s="7">
        <f>AJ100/SQRT(COUNT(AJ92:AJ98))</f>
        <v>9.7709707524096259E-2</v>
      </c>
      <c r="AK101" s="7">
        <f>AK100/SQRT(COUNT(AK92:AK98))</f>
        <v>9.1788483679114602E-2</v>
      </c>
      <c r="AL101" s="9"/>
      <c r="AM101" s="5">
        <f t="shared" ref="AM101:BD101" si="173">AM100/SQRT(COUNT(AM92:AM98))</f>
        <v>1.4171386779091371</v>
      </c>
      <c r="AN101" s="5">
        <f t="shared" si="173"/>
        <v>0.52497258855371365</v>
      </c>
      <c r="AO101" s="5">
        <f t="shared" si="173"/>
        <v>1.0426701459005332</v>
      </c>
      <c r="AP101" s="5">
        <f t="shared" si="173"/>
        <v>1.2206268127051394</v>
      </c>
      <c r="AQ101" s="5">
        <f t="shared" si="173"/>
        <v>1.0080441225479211</v>
      </c>
      <c r="AR101" s="5">
        <f t="shared" si="173"/>
        <v>1.5556889157969764</v>
      </c>
      <c r="AS101" s="5">
        <f t="shared" si="173"/>
        <v>1.3119575330794879</v>
      </c>
      <c r="AT101" s="5">
        <f t="shared" si="173"/>
        <v>1.0879985515099848</v>
      </c>
      <c r="AU101" s="7">
        <f t="shared" si="173"/>
        <v>9.7679145937284703E-2</v>
      </c>
      <c r="AV101" s="5">
        <f t="shared" si="173"/>
        <v>1.4171386779091371</v>
      </c>
      <c r="AW101" s="5">
        <f t="shared" si="173"/>
        <v>0.52497258855371365</v>
      </c>
      <c r="AX101" s="5">
        <f t="shared" si="173"/>
        <v>1.3838295709597515</v>
      </c>
      <c r="AY101" s="5">
        <f t="shared" si="173"/>
        <v>1.7078599299581341</v>
      </c>
      <c r="AZ101" s="5">
        <f t="shared" si="173"/>
        <v>1.2970396675581577</v>
      </c>
      <c r="BA101" s="5">
        <f t="shared" si="173"/>
        <v>0.75093538968679574</v>
      </c>
      <c r="BB101" s="5">
        <f t="shared" si="173"/>
        <v>1.3119575330794879</v>
      </c>
      <c r="BC101" s="5">
        <f t="shared" si="173"/>
        <v>0.76446622803165354</v>
      </c>
      <c r="BD101" s="5">
        <f t="shared" si="173"/>
        <v>5.4973608031662389</v>
      </c>
      <c r="BE101" s="5"/>
      <c r="BF101" s="12">
        <f t="shared" ref="BF101:BM101" si="174">BF100/SQRT(COUNT(BF92:BF98))</f>
        <v>6.1988387136752916</v>
      </c>
      <c r="BG101" s="12">
        <f t="shared" si="174"/>
        <v>1.3600224654496615</v>
      </c>
      <c r="BH101" s="12">
        <f t="shared" si="174"/>
        <v>1.897195311118097</v>
      </c>
      <c r="BI101" s="12">
        <f t="shared" si="174"/>
        <v>1.5903636172393536</v>
      </c>
      <c r="BJ101" s="12">
        <f t="shared" si="174"/>
        <v>2.1954788170409545</v>
      </c>
      <c r="BK101" s="12">
        <f t="shared" si="174"/>
        <v>24.678181015898911</v>
      </c>
      <c r="BL101" s="12">
        <f t="shared" si="174"/>
        <v>13.395766730137884</v>
      </c>
      <c r="BM101" s="12">
        <f t="shared" si="174"/>
        <v>3.1661781697018543</v>
      </c>
      <c r="BN101" s="9"/>
      <c r="BO101" s="1181"/>
      <c r="BP101" s="1181"/>
    </row>
    <row r="102" spans="1:71" s="20" customFormat="1" ht="12" customHeight="1">
      <c r="A102" s="53" t="str">
        <f>+A40</f>
        <v>ttest (A vs C)</v>
      </c>
      <c r="B102" s="33">
        <f t="shared" ref="B102:Q102" si="175">TTEST(B92:B98,B66:B71,2,2)</f>
        <v>0.10798664545712656</v>
      </c>
      <c r="C102" s="33">
        <f t="shared" si="175"/>
        <v>0.60760332994299526</v>
      </c>
      <c r="D102" s="33">
        <f t="shared" si="175"/>
        <v>0.50285307240952326</v>
      </c>
      <c r="E102" s="33">
        <f t="shared" si="175"/>
        <v>0.20551332264371461</v>
      </c>
      <c r="F102" s="33">
        <f t="shared" si="175"/>
        <v>0.3707281176111783</v>
      </c>
      <c r="G102" s="33">
        <f t="shared" si="175"/>
        <v>0.22495826042771483</v>
      </c>
      <c r="H102" s="33">
        <f t="shared" si="175"/>
        <v>1.0051240112299084E-2</v>
      </c>
      <c r="I102" s="33">
        <f t="shared" si="175"/>
        <v>0.17399822359877318</v>
      </c>
      <c r="J102" s="33">
        <f t="shared" si="175"/>
        <v>0.63106072435790206</v>
      </c>
      <c r="K102" s="33">
        <f t="shared" si="175"/>
        <v>0.15541958461971328</v>
      </c>
      <c r="L102" s="33">
        <f t="shared" si="175"/>
        <v>0.43561017604288554</v>
      </c>
      <c r="M102" s="33">
        <f t="shared" si="175"/>
        <v>0.8252947804851376</v>
      </c>
      <c r="N102" s="33">
        <f t="shared" si="175"/>
        <v>0.1134288684557965</v>
      </c>
      <c r="O102" s="33">
        <f t="shared" si="175"/>
        <v>2.0457542899888135E-2</v>
      </c>
      <c r="P102" s="33">
        <f t="shared" si="175"/>
        <v>9.6805557951841772E-2</v>
      </c>
      <c r="Q102" s="33">
        <f t="shared" si="175"/>
        <v>0.71431705704715442</v>
      </c>
      <c r="R102" s="52"/>
      <c r="S102" s="52"/>
      <c r="T102" s="33" t="e">
        <f t="shared" ref="T102:AF102" si="176">TTEST(T92:T98,T66:T71,2,2)</f>
        <v>#DIV/0!</v>
      </c>
      <c r="U102" s="33">
        <f t="shared" si="176"/>
        <v>0.29666503692409829</v>
      </c>
      <c r="V102" s="33">
        <f t="shared" si="176"/>
        <v>0.10745381418430096</v>
      </c>
      <c r="W102" s="33">
        <f t="shared" si="176"/>
        <v>0.7449540731407901</v>
      </c>
      <c r="X102" s="33">
        <f t="shared" si="176"/>
        <v>0.44493753200242858</v>
      </c>
      <c r="Y102" s="33">
        <f t="shared" si="176"/>
        <v>0.51490736204115639</v>
      </c>
      <c r="Z102" s="33">
        <f t="shared" si="176"/>
        <v>0.13405041838332823</v>
      </c>
      <c r="AA102" s="33">
        <f t="shared" si="176"/>
        <v>1.6665659353796138E-2</v>
      </c>
      <c r="AB102" s="33">
        <f t="shared" si="176"/>
        <v>2.683572888510747E-2</v>
      </c>
      <c r="AC102" s="33">
        <f t="shared" si="176"/>
        <v>7.7697244575447508E-2</v>
      </c>
      <c r="AD102" s="33">
        <f t="shared" si="176"/>
        <v>0.13593169158778581</v>
      </c>
      <c r="AE102" s="33">
        <f t="shared" si="176"/>
        <v>7.5796690393551053E-2</v>
      </c>
      <c r="AF102" s="33">
        <f t="shared" si="176"/>
        <v>5.4714638658301167E-2</v>
      </c>
      <c r="AG102" s="861"/>
      <c r="AH102" s="33">
        <f>TTEST(AH92:AH98,AH66:AH71,2,2)</f>
        <v>7.7897112899658796E-2</v>
      </c>
      <c r="AI102" s="33">
        <f>TTEST(AI92:AI98,AI66:AI71,2,2)</f>
        <v>0.19835300342721368</v>
      </c>
      <c r="AJ102" s="33">
        <f>TTEST(AJ92:AJ98,AJ66:AJ71,2,2)</f>
        <v>8.7334587776055489E-3</v>
      </c>
      <c r="AK102" s="33">
        <f>TTEST(AK92:AK98,AK66:AK71,2,2)</f>
        <v>5.8648186195694986E-2</v>
      </c>
      <c r="AL102" s="9"/>
      <c r="AM102" s="33">
        <f t="shared" ref="AM102:BD102" si="177">TTEST(AM92:AM98,AM66:AM71,2,2)</f>
        <v>0.34217525371645985</v>
      </c>
      <c r="AN102" s="33">
        <f t="shared" si="177"/>
        <v>6.6430275647685555E-2</v>
      </c>
      <c r="AO102" s="33">
        <f t="shared" si="177"/>
        <v>4.9195371273386894E-4</v>
      </c>
      <c r="AP102" s="33">
        <f t="shared" si="177"/>
        <v>1.9355166987541786E-5</v>
      </c>
      <c r="AQ102" s="33">
        <f t="shared" si="177"/>
        <v>3.3543469925681954E-3</v>
      </c>
      <c r="AR102" s="33">
        <f t="shared" si="177"/>
        <v>7.8349261910612995E-3</v>
      </c>
      <c r="AS102" s="33">
        <f t="shared" si="177"/>
        <v>0.15356570472414874</v>
      </c>
      <c r="AT102" s="33">
        <f t="shared" si="177"/>
        <v>1.37808526202073E-4</v>
      </c>
      <c r="AU102" s="33">
        <f t="shared" si="177"/>
        <v>0.56880545573994268</v>
      </c>
      <c r="AV102" s="33">
        <f t="shared" si="177"/>
        <v>0.34217525371645985</v>
      </c>
      <c r="AW102" s="33">
        <f t="shared" si="177"/>
        <v>6.6430275647685555E-2</v>
      </c>
      <c r="AX102" s="33">
        <f t="shared" si="177"/>
        <v>2.1909333053258463E-2</v>
      </c>
      <c r="AY102" s="33">
        <f t="shared" si="177"/>
        <v>1.3804785377836814E-3</v>
      </c>
      <c r="AZ102" s="33">
        <f t="shared" si="177"/>
        <v>7.146675680236126E-3</v>
      </c>
      <c r="BA102" s="33">
        <f t="shared" si="177"/>
        <v>7.8955605321887334E-3</v>
      </c>
      <c r="BB102" s="33">
        <f t="shared" si="177"/>
        <v>0.15356570472414874</v>
      </c>
      <c r="BC102" s="33">
        <f t="shared" si="177"/>
        <v>1.7122730084873054E-4</v>
      </c>
      <c r="BD102" s="33">
        <f t="shared" si="177"/>
        <v>2.9796292819846536E-3</v>
      </c>
      <c r="BE102" s="33"/>
      <c r="BF102" s="1173">
        <f t="shared" ref="BF102:BM102" si="178">TTEST(BF92:BF98,BF66:BF71,2,2)</f>
        <v>0.4613665183759651</v>
      </c>
      <c r="BG102" s="1173">
        <f t="shared" si="178"/>
        <v>0.9011807815606101</v>
      </c>
      <c r="BH102" s="1173">
        <f t="shared" si="178"/>
        <v>0.68153919168536192</v>
      </c>
      <c r="BI102" s="1173">
        <f t="shared" si="178"/>
        <v>0.76561089147676753</v>
      </c>
      <c r="BJ102" s="1173">
        <f t="shared" si="178"/>
        <v>0.51484536614011489</v>
      </c>
      <c r="BK102" s="1173">
        <f t="shared" si="178"/>
        <v>0.35596532202542919</v>
      </c>
      <c r="BL102" s="1173">
        <f t="shared" si="178"/>
        <v>0.11429938150016754</v>
      </c>
      <c r="BM102" s="1173">
        <f t="shared" si="178"/>
        <v>0.84902892409917441</v>
      </c>
      <c r="BN102" s="1041"/>
      <c r="BO102" s="1181"/>
      <c r="BP102" s="1181"/>
    </row>
    <row r="103" spans="1:71" s="52" customFormat="1" ht="12" customHeight="1">
      <c r="AG103" s="861"/>
      <c r="AL103" s="9"/>
      <c r="AU103" s="12"/>
      <c r="BF103" s="12"/>
      <c r="BG103" s="12"/>
      <c r="BH103" s="12"/>
      <c r="BI103" s="12"/>
      <c r="BJ103" s="12"/>
      <c r="BK103" s="12"/>
      <c r="BL103" s="12"/>
      <c r="BM103" s="12"/>
      <c r="BN103" s="9"/>
      <c r="BO103" s="1181"/>
      <c r="BP103" s="1181"/>
    </row>
    <row r="104" spans="1:71" ht="12" hidden="1" customHeight="1">
      <c r="BF104"/>
      <c r="BG104"/>
      <c r="BH104"/>
      <c r="BI104"/>
      <c r="BJ104"/>
      <c r="BK104"/>
      <c r="BL104"/>
      <c r="BM104"/>
      <c r="BQ104"/>
      <c r="BR104"/>
      <c r="BS104"/>
    </row>
    <row r="105" spans="1:71" ht="12" hidden="1" customHeight="1">
      <c r="BF105"/>
      <c r="BG105"/>
      <c r="BH105"/>
      <c r="BI105"/>
      <c r="BJ105"/>
      <c r="BK105"/>
      <c r="BL105"/>
      <c r="BM105"/>
      <c r="BQ105"/>
      <c r="BR105"/>
      <c r="BS105"/>
    </row>
    <row r="106" spans="1:71" ht="12" hidden="1" customHeight="1">
      <c r="BF106"/>
      <c r="BG106"/>
      <c r="BH106"/>
      <c r="BI106"/>
      <c r="BJ106"/>
      <c r="BK106"/>
      <c r="BL106"/>
      <c r="BM106"/>
      <c r="BQ106"/>
      <c r="BR106"/>
      <c r="BS106"/>
    </row>
    <row r="107" spans="1:71" ht="12" hidden="1" customHeight="1">
      <c r="BF107"/>
      <c r="BG107"/>
      <c r="BH107"/>
      <c r="BI107"/>
      <c r="BJ107"/>
      <c r="BK107"/>
      <c r="BL107"/>
      <c r="BM107"/>
      <c r="BQ107"/>
      <c r="BR107"/>
      <c r="BS107"/>
    </row>
    <row r="108" spans="1:71" ht="12" hidden="1" customHeight="1">
      <c r="BF108"/>
      <c r="BG108"/>
      <c r="BH108"/>
      <c r="BI108"/>
      <c r="BJ108"/>
      <c r="BK108"/>
      <c r="BL108"/>
      <c r="BM108"/>
      <c r="BQ108"/>
      <c r="BR108"/>
      <c r="BS108"/>
    </row>
    <row r="109" spans="1:71" ht="12" hidden="1" customHeight="1">
      <c r="BF109"/>
      <c r="BG109"/>
      <c r="BH109"/>
      <c r="BI109"/>
      <c r="BJ109"/>
      <c r="BK109"/>
      <c r="BL109"/>
      <c r="BM109"/>
      <c r="BQ109"/>
      <c r="BR109"/>
      <c r="BS109"/>
    </row>
    <row r="110" spans="1:71" ht="12" hidden="1" customHeight="1">
      <c r="BF110"/>
      <c r="BG110"/>
      <c r="BH110"/>
      <c r="BI110"/>
      <c r="BJ110"/>
      <c r="BK110"/>
      <c r="BL110"/>
      <c r="BM110"/>
      <c r="BQ110"/>
      <c r="BR110"/>
      <c r="BS110"/>
    </row>
    <row r="111" spans="1:71" ht="12" hidden="1" customHeight="1">
      <c r="BF111"/>
      <c r="BG111"/>
      <c r="BH111"/>
      <c r="BI111"/>
      <c r="BJ111"/>
      <c r="BK111"/>
      <c r="BL111"/>
      <c r="BM111"/>
      <c r="BQ111"/>
      <c r="BR111"/>
      <c r="BS111"/>
    </row>
    <row r="112" spans="1:71" ht="12" hidden="1" customHeight="1">
      <c r="BF112"/>
      <c r="BG112"/>
      <c r="BH112"/>
      <c r="BI112"/>
      <c r="BJ112"/>
      <c r="BK112"/>
      <c r="BL112"/>
      <c r="BM112"/>
      <c r="BQ112"/>
      <c r="BR112"/>
      <c r="BS112"/>
    </row>
    <row r="113" spans="1:80" ht="12" hidden="1" customHeight="1">
      <c r="BF113"/>
      <c r="BG113"/>
      <c r="BH113"/>
      <c r="BI113"/>
      <c r="BJ113"/>
      <c r="BK113"/>
      <c r="BL113"/>
      <c r="BM113"/>
      <c r="BQ113"/>
      <c r="BR113"/>
      <c r="BS113"/>
    </row>
    <row r="114" spans="1:80" ht="12" hidden="1" customHeight="1">
      <c r="BF114"/>
      <c r="BG114"/>
      <c r="BH114"/>
      <c r="BI114"/>
      <c r="BJ114"/>
      <c r="BK114"/>
      <c r="BL114"/>
      <c r="BM114"/>
      <c r="BQ114"/>
      <c r="BR114"/>
      <c r="BS114"/>
    </row>
    <row r="115" spans="1:80" ht="12" hidden="1" customHeight="1">
      <c r="BF115"/>
      <c r="BG115"/>
      <c r="BH115"/>
      <c r="BI115"/>
      <c r="BJ115"/>
      <c r="BK115"/>
      <c r="BL115"/>
      <c r="BM115"/>
      <c r="BQ115"/>
      <c r="BR115"/>
      <c r="BS115"/>
    </row>
    <row r="116" spans="1:80" ht="12" hidden="1" customHeight="1">
      <c r="BF116"/>
      <c r="BG116"/>
      <c r="BH116"/>
      <c r="BI116"/>
      <c r="BJ116"/>
      <c r="BK116"/>
      <c r="BL116"/>
      <c r="BM116"/>
      <c r="BQ116"/>
      <c r="BR116"/>
      <c r="BS116"/>
    </row>
    <row r="117" spans="1:80" ht="12" hidden="1" customHeight="1">
      <c r="BF117"/>
      <c r="BG117"/>
      <c r="BH117"/>
      <c r="BI117"/>
      <c r="BJ117"/>
      <c r="BK117"/>
      <c r="BL117"/>
      <c r="BM117"/>
      <c r="BQ117"/>
      <c r="BR117"/>
      <c r="BS117"/>
    </row>
    <row r="118" spans="1:80" ht="12" hidden="1" customHeight="1">
      <c r="BF118"/>
      <c r="BG118"/>
      <c r="BH118"/>
      <c r="BI118"/>
      <c r="BJ118"/>
      <c r="BK118"/>
      <c r="BL118"/>
      <c r="BM118"/>
      <c r="BQ118"/>
      <c r="BR118"/>
      <c r="BS118"/>
    </row>
    <row r="119" spans="1:80" ht="12" hidden="1" customHeight="1">
      <c r="BF119"/>
      <c r="BG119"/>
      <c r="BH119"/>
      <c r="BI119"/>
      <c r="BJ119"/>
      <c r="BK119"/>
      <c r="BL119"/>
      <c r="BM119"/>
      <c r="BQ119"/>
      <c r="BR119"/>
      <c r="BS119"/>
    </row>
    <row r="120" spans="1:80" ht="12" hidden="1" customHeight="1">
      <c r="BF120"/>
      <c r="BG120"/>
      <c r="BH120"/>
      <c r="BI120"/>
      <c r="BJ120"/>
      <c r="BK120"/>
      <c r="BL120"/>
      <c r="BM120"/>
      <c r="BQ120"/>
      <c r="BR120"/>
      <c r="BS120"/>
    </row>
    <row r="121" spans="1:80" ht="12" hidden="1" customHeight="1">
      <c r="BF121"/>
      <c r="BG121"/>
      <c r="BH121"/>
      <c r="BI121"/>
      <c r="BJ121"/>
      <c r="BK121"/>
      <c r="BL121"/>
      <c r="BM121"/>
      <c r="BQ121"/>
      <c r="BR121"/>
      <c r="BS121"/>
    </row>
    <row r="122" spans="1:80" ht="12" hidden="1" customHeight="1">
      <c r="BF122"/>
      <c r="BG122"/>
      <c r="BH122"/>
      <c r="BI122"/>
      <c r="BJ122"/>
      <c r="BK122"/>
      <c r="BL122"/>
      <c r="BM122"/>
      <c r="BQ122"/>
      <c r="BR122"/>
      <c r="BS122"/>
    </row>
    <row r="123" spans="1:80" s="52" customFormat="1" ht="12" customHeight="1">
      <c r="AU123" s="12"/>
      <c r="BF123" s="12"/>
      <c r="BG123" s="12"/>
      <c r="BH123" s="12"/>
      <c r="BI123" s="12"/>
      <c r="BJ123" s="12"/>
      <c r="BK123" s="12"/>
      <c r="BL123" s="12"/>
      <c r="BM123" s="12"/>
      <c r="BO123" s="1040"/>
      <c r="BP123" s="9"/>
      <c r="BQ123" s="1176"/>
      <c r="BR123" s="1176"/>
      <c r="BS123" s="1176"/>
      <c r="BT123" s="1176"/>
      <c r="BU123" s="1176"/>
      <c r="BV123" s="1176"/>
      <c r="BW123" s="1176"/>
      <c r="BX123" s="1176"/>
      <c r="BY123" s="1176"/>
    </row>
    <row r="124" spans="1:80" ht="12" customHeight="1">
      <c r="A124" s="3"/>
      <c r="BQ124" s="1182"/>
      <c r="BR124" s="1183" t="s">
        <v>355</v>
      </c>
      <c r="BS124" s="1184"/>
      <c r="BT124" s="1185"/>
      <c r="BU124" s="1185"/>
      <c r="BV124" s="1185"/>
      <c r="BW124" s="1185"/>
      <c r="BX124" s="1185"/>
      <c r="BY124" s="1185"/>
      <c r="BZ124" s="1185"/>
      <c r="CA124" s="1185"/>
      <c r="CB124" s="1185"/>
    </row>
    <row r="125" spans="1:80" ht="12" customHeight="1">
      <c r="A125" s="1210" t="s">
        <v>274</v>
      </c>
      <c r="B125" s="1210"/>
      <c r="C125" s="1210"/>
      <c r="BQ125" s="1182"/>
      <c r="BR125" s="1186" t="s">
        <v>356</v>
      </c>
      <c r="BS125" s="1184"/>
      <c r="BT125" s="1185"/>
      <c r="BU125" s="1185"/>
      <c r="BV125" s="1185"/>
      <c r="BW125" s="1185"/>
      <c r="BX125" s="1185"/>
      <c r="BY125" s="1185"/>
      <c r="BZ125" s="1185"/>
      <c r="CA125" s="1185"/>
      <c r="CB125" s="1185"/>
    </row>
    <row r="126" spans="1:80" ht="12" customHeight="1">
      <c r="B126" s="1033"/>
      <c r="BR126" s="1186" t="s">
        <v>357</v>
      </c>
      <c r="BS126" s="1184"/>
      <c r="BT126" s="1185"/>
      <c r="BU126" s="1185"/>
      <c r="BV126" s="1185"/>
      <c r="BW126" s="1185"/>
      <c r="BX126" s="1185"/>
      <c r="BY126" s="1185"/>
      <c r="BZ126" s="1185"/>
      <c r="CA126" s="1185"/>
      <c r="CB126" s="1185"/>
    </row>
    <row r="127" spans="1:80" ht="12" customHeight="1">
      <c r="A127" s="276" t="s">
        <v>275</v>
      </c>
      <c r="B127" s="276"/>
      <c r="C127" s="276"/>
    </row>
    <row r="128" spans="1:80" ht="12" customHeight="1">
      <c r="A128" s="6" t="s">
        <v>276</v>
      </c>
      <c r="B128" s="1027">
        <f>COUNTA(A4:A9)</f>
        <v>6</v>
      </c>
    </row>
    <row r="129" spans="1:3" ht="12" customHeight="1">
      <c r="A129" s="6" t="s">
        <v>254</v>
      </c>
      <c r="B129" s="1027" t="str">
        <f>'plasma (Lipid #1)'!A31</f>
        <v>Lipid#1</v>
      </c>
    </row>
    <row r="130" spans="1:3" ht="12" customHeight="1">
      <c r="A130" s="6" t="s">
        <v>255</v>
      </c>
      <c r="B130" s="1027" t="str">
        <f>'plasma (Lipid #1)'!A32</f>
        <v>[diet A]</v>
      </c>
    </row>
    <row r="131" spans="1:3" ht="12" customHeight="1">
      <c r="A131" s="6" t="s">
        <v>257</v>
      </c>
      <c r="B131" s="1027" t="str">
        <f>'plasma (Lipid #1)'!A33</f>
        <v>[treatment A]</v>
      </c>
    </row>
    <row r="132" spans="1:3" ht="12" customHeight="1">
      <c r="A132" s="6" t="s">
        <v>277</v>
      </c>
      <c r="B132" s="1027">
        <f>'plasma (Lipid #1)'!K3</f>
        <v>2.5</v>
      </c>
      <c r="C132" t="s">
        <v>231</v>
      </c>
    </row>
    <row r="133" spans="1:3" ht="12" customHeight="1">
      <c r="A133" s="6" t="s">
        <v>256</v>
      </c>
      <c r="B133" s="1027" t="str">
        <f>'plasma (Lipid #1)'!H4</f>
        <v>[weeks A]</v>
      </c>
      <c r="C133" t="s">
        <v>287</v>
      </c>
    </row>
    <row r="134" spans="1:3" ht="12" customHeight="1">
      <c r="B134" s="1033"/>
    </row>
    <row r="135" spans="1:3" ht="12" customHeight="1">
      <c r="A135" s="393" t="s">
        <v>278</v>
      </c>
      <c r="B135" s="393"/>
      <c r="C135" s="393"/>
    </row>
    <row r="136" spans="1:3" ht="12" customHeight="1">
      <c r="A136" s="6" t="s">
        <v>276</v>
      </c>
      <c r="B136" s="1027">
        <f>COUNTA(A16:A22)</f>
        <v>7</v>
      </c>
    </row>
    <row r="137" spans="1:3" ht="12" customHeight="1">
      <c r="A137" s="6" t="s">
        <v>254</v>
      </c>
      <c r="B137" s="1027" t="str">
        <f>'plasma (Lipid#2)'!A31</f>
        <v>Lipid#2</v>
      </c>
    </row>
    <row r="138" spans="1:3" ht="12" customHeight="1">
      <c r="A138" s="6" t="s">
        <v>255</v>
      </c>
      <c r="B138" s="1027" t="str">
        <f>'plasma (Lipid#2)'!A32</f>
        <v>[diet B]</v>
      </c>
    </row>
    <row r="139" spans="1:3" ht="12" customHeight="1">
      <c r="A139" s="6" t="s">
        <v>257</v>
      </c>
      <c r="B139" s="1027" t="str">
        <f>'plasma (Lipid#2)'!A33</f>
        <v>[treatment B]</v>
      </c>
    </row>
    <row r="140" spans="1:3" ht="12" customHeight="1">
      <c r="A140" s="6" t="s">
        <v>277</v>
      </c>
      <c r="B140" s="1027">
        <f>'plasma (Lipid#2)'!K3</f>
        <v>2.5</v>
      </c>
      <c r="C140" t="s">
        <v>231</v>
      </c>
    </row>
    <row r="141" spans="1:3" ht="12" customHeight="1">
      <c r="A141" s="6" t="s">
        <v>256</v>
      </c>
      <c r="B141" s="1027" t="str">
        <f>'plasma (Lipid#2)'!H4</f>
        <v>[weeks B]</v>
      </c>
      <c r="C141" t="s">
        <v>287</v>
      </c>
    </row>
    <row r="142" spans="1:3" ht="12" customHeight="1">
      <c r="B142" s="1033"/>
    </row>
    <row r="143" spans="1:3" ht="12" customHeight="1">
      <c r="A143" s="540" t="s">
        <v>279</v>
      </c>
      <c r="B143" s="540"/>
      <c r="C143" s="540"/>
    </row>
    <row r="144" spans="1:3" ht="12" customHeight="1">
      <c r="A144" s="6" t="s">
        <v>276</v>
      </c>
      <c r="B144" s="1027">
        <f>COUNTA(A30:A36)</f>
        <v>7</v>
      </c>
    </row>
    <row r="145" spans="1:3" ht="12" customHeight="1">
      <c r="A145" s="6" t="s">
        <v>254</v>
      </c>
      <c r="B145" s="1027" t="str">
        <f>'plasma (Lipid#3)'!A31</f>
        <v>Lipid#3</v>
      </c>
    </row>
    <row r="146" spans="1:3" ht="12" customHeight="1">
      <c r="A146" s="6" t="s">
        <v>255</v>
      </c>
      <c r="B146" s="1027" t="str">
        <f>'plasma (Lipid#3)'!A32</f>
        <v>[diet C]</v>
      </c>
    </row>
    <row r="147" spans="1:3" ht="12" customHeight="1">
      <c r="A147" s="6" t="s">
        <v>257</v>
      </c>
      <c r="B147" s="1027" t="str">
        <f>'plasma (Lipid#3)'!A33</f>
        <v>[treatment C]</v>
      </c>
    </row>
    <row r="148" spans="1:3" ht="12" customHeight="1">
      <c r="A148" s="6" t="s">
        <v>277</v>
      </c>
      <c r="B148" s="1027">
        <f>'plasma (Lipid#3)'!K3</f>
        <v>2.5</v>
      </c>
      <c r="C148" t="s">
        <v>231</v>
      </c>
    </row>
    <row r="149" spans="1:3" ht="12" customHeight="1">
      <c r="A149" s="6" t="s">
        <v>256</v>
      </c>
      <c r="B149" s="1027" t="str">
        <f>'plasma (Lipid#3)'!H4</f>
        <v>[weeks C]</v>
      </c>
      <c r="C149" t="s">
        <v>287</v>
      </c>
    </row>
    <row r="150" spans="1:3" ht="12" customHeight="1">
      <c r="B150" s="1033"/>
    </row>
    <row r="159" spans="1:3" ht="12" customHeight="1">
      <c r="A159" t="s">
        <v>334</v>
      </c>
    </row>
    <row r="160" spans="1:3" ht="12" customHeight="1">
      <c r="A160" t="s">
        <v>335</v>
      </c>
    </row>
    <row r="161" spans="1:1" ht="12" customHeight="1">
      <c r="A161" t="s">
        <v>330</v>
      </c>
    </row>
    <row r="163" spans="1:1" ht="12" customHeight="1">
      <c r="A163" t="s">
        <v>331</v>
      </c>
    </row>
    <row r="164" spans="1:1" ht="12" customHeight="1">
      <c r="A164" s="1124" t="s">
        <v>332</v>
      </c>
    </row>
    <row r="166" spans="1:1" ht="12" customHeight="1">
      <c r="A166" s="1124" t="s">
        <v>333</v>
      </c>
    </row>
  </sheetData>
  <sheetProtection formatCells="0"/>
  <mergeCells count="43">
    <mergeCell ref="BO1:BP1"/>
    <mergeCell ref="BO2:BP2"/>
    <mergeCell ref="BO14:BP14"/>
    <mergeCell ref="BO28:BP28"/>
    <mergeCell ref="A125:C125"/>
    <mergeCell ref="AV1:BD1"/>
    <mergeCell ref="BF1:BM1"/>
    <mergeCell ref="AV28:BD28"/>
    <mergeCell ref="C14:Q14"/>
    <mergeCell ref="R14:AF14"/>
    <mergeCell ref="AV14:BD14"/>
    <mergeCell ref="BF14:BM14"/>
    <mergeCell ref="BF28:BM28"/>
    <mergeCell ref="C28:Q28"/>
    <mergeCell ref="R28:AF28"/>
    <mergeCell ref="AM64:AT64"/>
    <mergeCell ref="AV64:BD64"/>
    <mergeCell ref="BF64:BM64"/>
    <mergeCell ref="AH28:AK28"/>
    <mergeCell ref="C2:Q2"/>
    <mergeCell ref="R2:AF2"/>
    <mergeCell ref="AH2:AK2"/>
    <mergeCell ref="AH14:AK14"/>
    <mergeCell ref="AM14:AT14"/>
    <mergeCell ref="BF2:BM2"/>
    <mergeCell ref="AM2:AT2"/>
    <mergeCell ref="AV2:BD2"/>
    <mergeCell ref="AM28:AT28"/>
    <mergeCell ref="C64:Q64"/>
    <mergeCell ref="R64:AF64"/>
    <mergeCell ref="AH64:AK64"/>
    <mergeCell ref="AH76:AK76"/>
    <mergeCell ref="AM76:AT76"/>
    <mergeCell ref="AV76:BD76"/>
    <mergeCell ref="BF76:BM76"/>
    <mergeCell ref="C90:Q90"/>
    <mergeCell ref="R90:AF90"/>
    <mergeCell ref="AH90:AK90"/>
    <mergeCell ref="AM90:AT90"/>
    <mergeCell ref="AV90:BD90"/>
    <mergeCell ref="BF90:BM90"/>
    <mergeCell ref="C76:Q76"/>
    <mergeCell ref="R76:AF76"/>
  </mergeCells>
  <conditionalFormatting sqref="A26:Q26 A40:Q40 AH40:AK40 AH26:AK26 T26:AF26 T40:AF40 AM26:BD26 AM40:BD40 BF40:BM40 BF26:BM26 BT26:XFD26 BT40:XFD40 BQ102:XFD102 BQ88:XFD88">
    <cfRule type="cellIs" dxfId="8" priority="23" operator="lessThan">
      <formula>0.05</formula>
    </cfRule>
  </conditionalFormatting>
  <conditionalFormatting sqref="A88:Q88 B102:Q102 AH102:AK102 AH88:AK88 AM88:BD88 AM102:BD102 T102:AF102 T88:AF88 BF102:BM102 BF88:BM88">
    <cfRule type="cellIs" dxfId="7" priority="20" operator="lessThan">
      <formula>0.05</formula>
    </cfRule>
  </conditionalFormatting>
  <conditionalFormatting sqref="BO40:BP40">
    <cfRule type="cellIs" dxfId="6" priority="9" operator="lessThan">
      <formula>0.05</formula>
    </cfRule>
  </conditionalFormatting>
  <conditionalFormatting sqref="BO26:BP26">
    <cfRule type="cellIs" dxfId="5" priority="8" operator="lessThan">
      <formula>0.05</formula>
    </cfRule>
  </conditionalFormatting>
  <conditionalFormatting sqref="BR26">
    <cfRule type="cellIs" dxfId="4" priority="7" operator="lessThan">
      <formula>0.05</formula>
    </cfRule>
  </conditionalFormatting>
  <conditionalFormatting sqref="BR40">
    <cfRule type="cellIs" dxfId="3" priority="6" operator="lessThan">
      <formula>0.05</formula>
    </cfRule>
  </conditionalFormatting>
  <conditionalFormatting sqref="BR4:BR9">
    <cfRule type="cellIs" dxfId="2" priority="4" operator="lessThan">
      <formula>90</formula>
    </cfRule>
  </conditionalFormatting>
  <conditionalFormatting sqref="BR16:BR22">
    <cfRule type="cellIs" dxfId="1" priority="3" operator="lessThan">
      <formula>90</formula>
    </cfRule>
  </conditionalFormatting>
  <conditionalFormatting sqref="BR30:BR36">
    <cfRule type="cellIs" dxfId="0" priority="2" operator="lessThan">
      <formula>90</formula>
    </cfRule>
  </conditionalFormatting>
  <hyperlinks>
    <hyperlink ref="A164" r:id="rId1"/>
    <hyperlink ref="A166" r:id="rId2"/>
  </hyperlinks>
  <pageMargins left="0.7" right="0.7" top="0.75" bottom="0.75" header="0.3" footer="0.3"/>
  <pageSetup orientation="portrait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Summary!AH30:AJ30</xm:f>
              <xm:sqref>AL30</xm:sqref>
            </x14:sparkline>
            <x14:sparkline>
              <xm:f>Summary!AH31:AJ31</xm:f>
              <xm:sqref>AL31</xm:sqref>
            </x14:sparkline>
            <x14:sparkline>
              <xm:f>Summary!AH32:AJ32</xm:f>
              <xm:sqref>AL32</xm:sqref>
            </x14:sparkline>
            <x14:sparkline>
              <xm:f>Summary!AH33:AJ33</xm:f>
              <xm:sqref>AL33</xm:sqref>
            </x14:sparkline>
            <x14:sparkline>
              <xm:f>Summary!AH34:AJ34</xm:f>
              <xm:sqref>AL34</xm:sqref>
            </x14:sparkline>
            <x14:sparkline>
              <xm:f>Summary!AH35:AJ35</xm:f>
              <xm:sqref>AL35</xm:sqref>
            </x14:sparkline>
            <x14:sparkline>
              <xm:f>Summary!AH36:AJ36</xm:f>
              <xm:sqref>AL36</xm:sqref>
            </x14:sparkline>
          </x14:sparklines>
        </x14:sparklineGroup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Summary!AH16:AJ16</xm:f>
              <xm:sqref>AL16</xm:sqref>
            </x14:sparkline>
            <x14:sparkline>
              <xm:f>Summary!AH17:AJ17</xm:f>
              <xm:sqref>AL17</xm:sqref>
            </x14:sparkline>
            <x14:sparkline>
              <xm:f>Summary!AH18:AJ18</xm:f>
              <xm:sqref>AL18</xm:sqref>
            </x14:sparkline>
            <x14:sparkline>
              <xm:f>Summary!AH19:AJ19</xm:f>
              <xm:sqref>AL19</xm:sqref>
            </x14:sparkline>
            <x14:sparkline>
              <xm:f>Summary!AH20:AJ20</xm:f>
              <xm:sqref>AL20</xm:sqref>
            </x14:sparkline>
            <x14:sparkline>
              <xm:f>Summary!AH21:AJ21</xm:f>
              <xm:sqref>AL21</xm:sqref>
            </x14:sparkline>
            <x14:sparkline>
              <xm:f>Summary!AH22:AJ22</xm:f>
              <xm:sqref>AL22</xm:sqref>
            </x14:sparkline>
          </x14:sparklines>
        </x14:sparklineGroup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Summary!AH4:AJ4</xm:f>
              <xm:sqref>AL4</xm:sqref>
            </x14:sparkline>
            <x14:sparkline>
              <xm:f>Summary!AH5:AJ5</xm:f>
              <xm:sqref>AL5</xm:sqref>
            </x14:sparkline>
            <x14:sparkline>
              <xm:f>Summary!AH6:AJ6</xm:f>
              <xm:sqref>AL6</xm:sqref>
            </x14:sparkline>
            <x14:sparkline>
              <xm:f>Summary!AH7:AJ7</xm:f>
              <xm:sqref>AL7</xm:sqref>
            </x14:sparkline>
            <x14:sparkline>
              <xm:f>Summary!AH8:AJ8</xm:f>
              <xm:sqref>AL8</xm:sqref>
            </x14:sparkline>
            <x14:sparkline>
              <xm:f>Summary!AH9:AJ9</xm:f>
              <xm:sqref>AL9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61"/>
  <sheetViews>
    <sheetView topLeftCell="A4" workbookViewId="0">
      <selection activeCell="F64" sqref="F64"/>
    </sheetView>
  </sheetViews>
  <sheetFormatPr baseColWidth="10" defaultColWidth="8.83203125" defaultRowHeight="12" x14ac:dyDescent="0"/>
  <sheetData>
    <row r="2" spans="7:7" ht="15">
      <c r="G2" s="10" t="s">
        <v>161</v>
      </c>
    </row>
    <row r="3" spans="7:7" ht="17">
      <c r="G3" s="11" t="s">
        <v>98</v>
      </c>
    </row>
    <row r="53" spans="2:5">
      <c r="B53" s="6"/>
      <c r="C53" s="6"/>
      <c r="D53" s="6"/>
      <c r="E53" s="6"/>
    </row>
    <row r="54" spans="2:5">
      <c r="B54" t="s">
        <v>328</v>
      </c>
      <c r="E54" s="6"/>
    </row>
    <row r="55" spans="2:5">
      <c r="B55" t="s">
        <v>330</v>
      </c>
      <c r="E55" s="6"/>
    </row>
    <row r="56" spans="2:5">
      <c r="B56" t="s">
        <v>329</v>
      </c>
      <c r="E56" s="6"/>
    </row>
    <row r="57" spans="2:5">
      <c r="E57" s="6"/>
    </row>
    <row r="58" spans="2:5">
      <c r="B58" t="s">
        <v>331</v>
      </c>
    </row>
    <row r="59" spans="2:5">
      <c r="B59" s="1124" t="s">
        <v>332</v>
      </c>
    </row>
    <row r="61" spans="2:5">
      <c r="B61" s="1124" t="s">
        <v>333</v>
      </c>
    </row>
  </sheetData>
  <hyperlinks>
    <hyperlink ref="B59" r:id="rId1"/>
    <hyperlink ref="B61" r:id="rId2"/>
  </hyperlinks>
  <pageMargins left="0.7" right="0.7" top="0.75" bottom="0.75" header="0.3" footer="0.3"/>
  <pageSetup orientation="portrait"/>
  <drawing r:id="rId3"/>
  <legacyDrawing r:id="rId4"/>
  <oleObjects>
    <mc:AlternateContent xmlns:mc="http://schemas.openxmlformats.org/markup-compatibility/2006">
      <mc:Choice Requires="x14">
        <oleObject progId="Word.Document.12" shapeId="11266" r:id="rId5">
          <objectPr defaultSize="0" r:id="rId6">
            <anchor moveWithCells="1">
              <from>
                <xdr:col>1</xdr:col>
                <xdr:colOff>25400</xdr:colOff>
                <xdr:row>3</xdr:row>
                <xdr:rowOff>114300</xdr:rowOff>
              </from>
              <to>
                <xdr:col>11</xdr:col>
                <xdr:colOff>317500</xdr:colOff>
                <xdr:row>52</xdr:row>
                <xdr:rowOff>50800</xdr:rowOff>
              </to>
            </anchor>
          </objectPr>
        </oleObject>
      </mc:Choice>
      <mc:Fallback>
        <oleObject progId="Word.Document.12" shapeId="11266" r:id="rId5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H30" sqref="H30:H42"/>
    </sheetView>
  </sheetViews>
  <sheetFormatPr baseColWidth="10" defaultColWidth="11.5" defaultRowHeight="12" x14ac:dyDescent="0"/>
  <sheetData>
    <row r="1" spans="1:10">
      <c r="A1" s="276" t="s">
        <v>275</v>
      </c>
      <c r="B1" s="276"/>
      <c r="C1" s="276"/>
      <c r="D1" s="276"/>
      <c r="F1" s="540" t="s">
        <v>279</v>
      </c>
      <c r="G1" s="540"/>
      <c r="H1" s="540"/>
      <c r="I1" s="540"/>
    </row>
    <row r="2" spans="1:10">
      <c r="A2" s="6" t="s">
        <v>254</v>
      </c>
      <c r="C2" s="1027" t="str">
        <f>'plasma (Lipid #1)'!A31</f>
        <v>Lipid#1</v>
      </c>
      <c r="F2" s="6" t="s">
        <v>254</v>
      </c>
      <c r="H2" s="1027" t="str">
        <f>'plasma (Lipid#3)'!A31</f>
        <v>Lipid#3</v>
      </c>
    </row>
    <row r="3" spans="1:10">
      <c r="A3" s="6" t="s">
        <v>255</v>
      </c>
      <c r="C3" s="1027" t="str">
        <f>'plasma (Lipid #1)'!A32</f>
        <v>[diet A]</v>
      </c>
      <c r="F3" s="6" t="s">
        <v>255</v>
      </c>
      <c r="H3" s="1027" t="str">
        <f>'plasma (Lipid#3)'!A32</f>
        <v>[diet C]</v>
      </c>
    </row>
    <row r="4" spans="1:10">
      <c r="A4" s="6" t="s">
        <v>257</v>
      </c>
      <c r="C4" s="1027" t="str">
        <f>'plasma (Lipid #1)'!A33</f>
        <v>[treatment A]</v>
      </c>
      <c r="F4" s="6" t="s">
        <v>257</v>
      </c>
      <c r="H4" s="1027" t="str">
        <f>'plasma (Lipid#3)'!A33</f>
        <v>[treatment C]</v>
      </c>
    </row>
    <row r="5" spans="1:10">
      <c r="A5" s="6" t="s">
        <v>277</v>
      </c>
      <c r="C5" s="1027">
        <f>'plasma (Lipid #1)'!K3</f>
        <v>2.5</v>
      </c>
      <c r="D5" t="s">
        <v>231</v>
      </c>
      <c r="F5" s="6" t="s">
        <v>277</v>
      </c>
      <c r="H5" s="1027">
        <f>'plasma (Lipid#3)'!K3</f>
        <v>2.5</v>
      </c>
      <c r="I5" t="s">
        <v>231</v>
      </c>
    </row>
    <row r="6" spans="1:10">
      <c r="A6" s="6"/>
      <c r="B6" s="1027"/>
      <c r="E6" s="6"/>
      <c r="H6" s="6"/>
      <c r="I6" s="1027"/>
      <c r="J6" s="1027"/>
    </row>
    <row r="7" spans="1:10">
      <c r="A7" s="277" t="s">
        <v>107</v>
      </c>
      <c r="B7" s="277" t="s">
        <v>358</v>
      </c>
      <c r="C7" s="277" t="s">
        <v>359</v>
      </c>
      <c r="D7" s="277" t="s">
        <v>360</v>
      </c>
      <c r="F7" s="541" t="s">
        <v>107</v>
      </c>
      <c r="G7" s="541" t="s">
        <v>358</v>
      </c>
      <c r="H7" s="541" t="s">
        <v>359</v>
      </c>
      <c r="I7" s="541" t="s">
        <v>360</v>
      </c>
    </row>
    <row r="8" spans="1:10">
      <c r="A8" t="str">
        <f>'plasma (Lipid #1)'!A29</f>
        <v>MP-516-20</v>
      </c>
      <c r="B8" t="str">
        <f>'plasma (Lipid #1)'!A35</f>
        <v>[original ID]</v>
      </c>
      <c r="C8" s="1187">
        <f>'plasma (Lipid #1)'!A37</f>
        <v>44026</v>
      </c>
      <c r="F8" t="str">
        <f>'plasma (Lipid#3)'!A29</f>
        <v>MP-515-20</v>
      </c>
      <c r="G8" t="str">
        <f>'plasma (Lipid#3)'!A35</f>
        <v>[original ID]</v>
      </c>
      <c r="H8" s="1187">
        <f>'plasma (Lipid#3)'!A37</f>
        <v>44026</v>
      </c>
    </row>
    <row r="9" spans="1:10">
      <c r="A9" t="str">
        <f>'plasma (Lipid #1)'!A49</f>
        <v>MP-512-20</v>
      </c>
      <c r="B9" t="str">
        <f>'plasma (Lipid #1)'!A55</f>
        <v>[original ID]</v>
      </c>
      <c r="C9" s="1187">
        <f>'plasma (Lipid #1)'!A57</f>
        <v>44025</v>
      </c>
      <c r="F9" t="str">
        <f>'plasma (Lipid#3)'!A49</f>
        <v>MP-518-20</v>
      </c>
      <c r="G9" t="str">
        <f>'plasma (Lipid#3)'!A55</f>
        <v>[original ID]</v>
      </c>
      <c r="H9" s="1187">
        <f>'plasma (Lipid#3)'!A57</f>
        <v>44026</v>
      </c>
    </row>
    <row r="10" spans="1:10">
      <c r="A10" t="str">
        <f>'plasma (Lipid #1)'!A69</f>
        <v>MP-519-20</v>
      </c>
      <c r="B10" t="str">
        <f>'plasma (Lipid #1)'!A75</f>
        <v>[original ID]</v>
      </c>
      <c r="C10" s="1187">
        <f>'plasma (Lipid #1)'!A77</f>
        <v>44027</v>
      </c>
      <c r="F10" t="str">
        <f>'plasma (Lipid#3)'!A69</f>
        <v>MP-522-20</v>
      </c>
      <c r="G10" t="str">
        <f>'plasma (Lipid#3)'!A75</f>
        <v>[original ID]</v>
      </c>
      <c r="H10" s="1187">
        <f>'plasma (Lipid#3)'!A77</f>
        <v>44027</v>
      </c>
    </row>
    <row r="11" spans="1:10">
      <c r="A11" t="str">
        <f>'plasma (Lipid #1)'!A89</f>
        <v>MP-523-20</v>
      </c>
      <c r="B11" t="str">
        <f>'plasma (Lipid #1)'!A95</f>
        <v>[original ID]</v>
      </c>
      <c r="C11" s="1187">
        <f>'plasma (Lipid #1)'!A97</f>
        <v>44028</v>
      </c>
      <c r="F11" t="str">
        <f>'plasma (Lipid#3)'!A89</f>
        <v>MP-525-20</v>
      </c>
      <c r="G11" t="str">
        <f>'plasma (Lipid#3)'!A95</f>
        <v>[original ID]</v>
      </c>
      <c r="H11" s="1187">
        <f>'plasma (Lipid#3)'!A97</f>
        <v>44028</v>
      </c>
    </row>
    <row r="12" spans="1:10">
      <c r="A12" t="str">
        <f>'plasma (Lipid #1)'!A109</f>
        <v>MP-521-20</v>
      </c>
      <c r="B12" t="str">
        <f>'plasma (Lipid #1)'!A115</f>
        <v>[original ID]</v>
      </c>
      <c r="C12" s="1187">
        <f>'plasma (Lipid #1)'!A117</f>
        <v>44027</v>
      </c>
      <c r="F12" t="str">
        <f>'plasma (Lipid#3)'!A109</f>
        <v>MP-527-20</v>
      </c>
      <c r="G12" t="str">
        <f>'plasma (Lipid#3)'!A115</f>
        <v>[original ID]</v>
      </c>
      <c r="H12" s="1187">
        <f>'plasma (Lipid#3)'!A117</f>
        <v>44032</v>
      </c>
    </row>
    <row r="13" spans="1:10">
      <c r="A13" t="str">
        <f>'plasma (Lipid #1)'!A129</f>
        <v>MP-533-20</v>
      </c>
      <c r="B13" t="str">
        <f>'plasma (Lipid #1)'!A135</f>
        <v>[original ID]</v>
      </c>
      <c r="C13" s="1187">
        <f>'plasma (Lipid #1)'!A137</f>
        <v>44033</v>
      </c>
      <c r="F13" t="str">
        <f>'plasma (Lipid#3)'!A129</f>
        <v>MP-528-20</v>
      </c>
      <c r="G13" t="str">
        <f>'plasma (Lipid#3)'!A135</f>
        <v>[original ID]</v>
      </c>
      <c r="H13" s="1187">
        <f>'plasma (Lipid#3)'!A137</f>
        <v>44032</v>
      </c>
    </row>
    <row r="14" spans="1:10">
      <c r="A14" t="str">
        <f>'plasma (Lipid #1)'!A149</f>
        <v>MP-7</v>
      </c>
      <c r="B14" t="str">
        <f>'plasma (Lipid #1)'!A155</f>
        <v>[original ID]</v>
      </c>
      <c r="C14" s="1187" t="str">
        <f>'plasma (Lipid #1)'!A157</f>
        <v>[clamp date]</v>
      </c>
      <c r="F14" t="str">
        <f>'plasma (Lipid#3)'!A149</f>
        <v>MP-534-20</v>
      </c>
      <c r="G14" t="str">
        <f>'plasma (Lipid#3)'!A155</f>
        <v>[original ID]</v>
      </c>
      <c r="H14" s="1187">
        <f>'plasma (Lipid#3)'!A157</f>
        <v>44033</v>
      </c>
    </row>
    <row r="15" spans="1:10">
      <c r="A15" t="str">
        <f>'plasma (Lipid #1)'!A169</f>
        <v>MP-8</v>
      </c>
      <c r="B15" t="str">
        <f>'plasma (Lipid #1)'!A175</f>
        <v>[original ID]</v>
      </c>
      <c r="C15" s="1187" t="str">
        <f>'plasma (Lipid #1)'!A177</f>
        <v>[clamp date]</v>
      </c>
      <c r="F15" t="str">
        <f>'plasma (Lipid#3)'!A169</f>
        <v>MP-8</v>
      </c>
      <c r="G15" t="str">
        <f>'plasma (Lipid#3)'!A175</f>
        <v>[original ID]</v>
      </c>
      <c r="H15" s="1187" t="str">
        <f>'plasma (Lipid#3)'!A177</f>
        <v>[clamp date]</v>
      </c>
    </row>
    <row r="16" spans="1:10">
      <c r="A16" t="str">
        <f>'plasma (Lipid #1)'!A189</f>
        <v>MP-9</v>
      </c>
      <c r="B16" t="str">
        <f>'plasma (Lipid #1)'!A195</f>
        <v>[original ID]</v>
      </c>
      <c r="C16" s="1187" t="str">
        <f>'plasma (Lipid #1)'!A197</f>
        <v>[clamp date]</v>
      </c>
      <c r="F16" t="str">
        <f>'plasma (Lipid#3)'!A189</f>
        <v>MP-9</v>
      </c>
      <c r="G16" t="str">
        <f>'plasma (Lipid#3)'!A195</f>
        <v>[original ID]</v>
      </c>
      <c r="H16" s="1187" t="str">
        <f>'plasma (Lipid#3)'!A197</f>
        <v>[clamp date]</v>
      </c>
    </row>
    <row r="17" spans="1:9">
      <c r="A17" t="str">
        <f>'plasma (Lipid #1)'!A209</f>
        <v>MP-10</v>
      </c>
      <c r="B17" t="str">
        <f>'plasma (Lipid #1)'!A215</f>
        <v>[original ID]</v>
      </c>
      <c r="C17" s="1187" t="str">
        <f>'plasma (Lipid #1)'!A217</f>
        <v>[clamp date]</v>
      </c>
      <c r="F17" t="str">
        <f>'plasma (Lipid#3)'!A209</f>
        <v>MP-10</v>
      </c>
      <c r="G17" t="str">
        <f>'plasma (Lipid#3)'!A215</f>
        <v>[original ID]</v>
      </c>
      <c r="H17" s="1187" t="str">
        <f>'plasma (Lipid#3)'!A217</f>
        <v>[clamp date]</v>
      </c>
    </row>
    <row r="18" spans="1:9">
      <c r="A18" t="str">
        <f>'plasma (Lipid #1)'!A229</f>
        <v>MP-11</v>
      </c>
      <c r="B18" t="str">
        <f>'plasma (Lipid #1)'!A235</f>
        <v>[original ID]</v>
      </c>
      <c r="C18" s="1187" t="str">
        <f>'plasma (Lipid #1)'!A237</f>
        <v>[clamp date]</v>
      </c>
      <c r="F18" t="str">
        <f>'plasma (Lipid#3)'!A229</f>
        <v>MP-11</v>
      </c>
      <c r="G18" t="str">
        <f>'plasma (Lipid#3)'!A235</f>
        <v>[original ID]</v>
      </c>
      <c r="H18" s="1187" t="str">
        <f>'plasma (Lipid#3)'!A237</f>
        <v>[clamp date]</v>
      </c>
    </row>
    <row r="19" spans="1:9">
      <c r="A19" t="str">
        <f>'plasma (Lipid #1)'!A249</f>
        <v>MP-12</v>
      </c>
      <c r="B19" t="str">
        <f>'plasma (Lipid #1)'!A255</f>
        <v>[original ID]</v>
      </c>
      <c r="C19" s="1187" t="str">
        <f>'plasma (Lipid #1)'!A257</f>
        <v>[clamp date]</v>
      </c>
      <c r="F19" t="str">
        <f>'plasma (Lipid#3)'!A249</f>
        <v>MP-12</v>
      </c>
      <c r="G19" t="str">
        <f>'plasma (Lipid#3)'!A255</f>
        <v>[original ID]</v>
      </c>
      <c r="H19" s="1187" t="str">
        <f>'plasma (Lipid#3)'!A257</f>
        <v>[clamp date]</v>
      </c>
    </row>
    <row r="20" spans="1:9">
      <c r="C20" s="1187"/>
      <c r="H20" s="1187"/>
    </row>
    <row r="23" spans="1:9">
      <c r="A23" s="393" t="s">
        <v>278</v>
      </c>
      <c r="B23" s="393"/>
      <c r="C23" s="393"/>
      <c r="D23" s="393"/>
      <c r="F23" s="724" t="s">
        <v>280</v>
      </c>
      <c r="G23" s="724"/>
      <c r="H23" s="724"/>
      <c r="I23" s="724"/>
    </row>
    <row r="24" spans="1:9">
      <c r="A24" s="6" t="s">
        <v>254</v>
      </c>
      <c r="C24" s="1027" t="str">
        <f>'plasma (Lipid#2)'!A31</f>
        <v>Lipid#2</v>
      </c>
      <c r="F24" s="6" t="s">
        <v>254</v>
      </c>
      <c r="H24" s="1027" t="str">
        <f>'Plasma (D)'!A31</f>
        <v>[genotype D]</v>
      </c>
    </row>
    <row r="25" spans="1:9">
      <c r="A25" s="6" t="s">
        <v>255</v>
      </c>
      <c r="C25" s="1027" t="str">
        <f>'plasma (Lipid#2)'!A32</f>
        <v>[diet B]</v>
      </c>
      <c r="F25" s="6" t="s">
        <v>255</v>
      </c>
      <c r="H25" s="1027" t="str">
        <f>'Plasma (D)'!A32</f>
        <v>[diet D]</v>
      </c>
    </row>
    <row r="26" spans="1:9">
      <c r="A26" s="6" t="s">
        <v>257</v>
      </c>
      <c r="C26" s="1027" t="str">
        <f>'plasma (Lipid#2)'!A33</f>
        <v>[treatment B]</v>
      </c>
      <c r="F26" s="6" t="s">
        <v>257</v>
      </c>
      <c r="H26" s="1027" t="str">
        <f>'Plasma (D)'!A33</f>
        <v>[treatment D]</v>
      </c>
    </row>
    <row r="27" spans="1:9">
      <c r="A27" s="6" t="s">
        <v>277</v>
      </c>
      <c r="C27" s="1027">
        <f>'plasma (Lipid#2)'!K3</f>
        <v>2.5</v>
      </c>
      <c r="D27" t="s">
        <v>231</v>
      </c>
      <c r="F27" s="6" t="s">
        <v>277</v>
      </c>
      <c r="H27" s="1027" t="str">
        <f>'Plasma (D)'!K3</f>
        <v>[insul inf rate D]</v>
      </c>
      <c r="I27" t="s">
        <v>231</v>
      </c>
    </row>
    <row r="28" spans="1:9">
      <c r="A28" s="1027"/>
      <c r="D28" s="6"/>
    </row>
    <row r="29" spans="1:9">
      <c r="A29" s="1175" t="s">
        <v>107</v>
      </c>
      <c r="B29" s="1175" t="s">
        <v>358</v>
      </c>
      <c r="C29" s="1175" t="s">
        <v>359</v>
      </c>
      <c r="D29" s="1175" t="s">
        <v>360</v>
      </c>
      <c r="F29" s="725" t="s">
        <v>107</v>
      </c>
      <c r="G29" s="725" t="s">
        <v>358</v>
      </c>
      <c r="H29" s="725" t="s">
        <v>359</v>
      </c>
      <c r="I29" s="725" t="s">
        <v>360</v>
      </c>
    </row>
    <row r="30" spans="1:9">
      <c r="A30" t="str">
        <f>'plasma (Lipid#2)'!A29</f>
        <v>MP-514-20</v>
      </c>
      <c r="B30" t="str">
        <f>'plasma (Lipid#2)'!A35</f>
        <v>[original ID]</v>
      </c>
      <c r="C30" s="1187">
        <f>'plasma (Lipid#2)'!A37</f>
        <v>44025</v>
      </c>
      <c r="F30" t="str">
        <f>'Plasma (D)'!A29</f>
        <v>MP-1</v>
      </c>
      <c r="G30" t="str">
        <f>'Plasma (D)'!A35</f>
        <v>[original ID]</v>
      </c>
      <c r="H30" s="1187" t="str">
        <f>'Plasma (D)'!A37</f>
        <v>[clamp date]</v>
      </c>
    </row>
    <row r="31" spans="1:9">
      <c r="A31" t="str">
        <f>'plasma (Lipid#2)'!A49</f>
        <v>MP-517-20</v>
      </c>
      <c r="B31" t="str">
        <f>'plasma (Lipid#2)'!A55</f>
        <v>[original ID]</v>
      </c>
      <c r="C31" s="1187">
        <f>'plasma (Lipid#2)'!A57</f>
        <v>44026</v>
      </c>
      <c r="F31" t="str">
        <f>'Plasma (D)'!A49</f>
        <v>MP-2</v>
      </c>
      <c r="G31" t="str">
        <f>'Plasma (D)'!A55</f>
        <v>[original ID]</v>
      </c>
      <c r="H31" s="1187" t="str">
        <f>'Plasma (D)'!A57</f>
        <v>[clamp date]</v>
      </c>
    </row>
    <row r="32" spans="1:9">
      <c r="A32" t="str">
        <f>'plasma (Lipid#2)'!A69</f>
        <v>MP-520-20</v>
      </c>
      <c r="B32" t="str">
        <f>'plasma (Lipid#2)'!A75</f>
        <v>[original ID]</v>
      </c>
      <c r="C32" s="1187">
        <f>'plasma (Lipid#2)'!A77</f>
        <v>44027</v>
      </c>
      <c r="F32" t="str">
        <f>'Plasma (D)'!A69</f>
        <v>MP-3</v>
      </c>
      <c r="G32" t="str">
        <f>'Plasma (D)'!A75</f>
        <v>[original ID]</v>
      </c>
      <c r="H32" s="1187" t="str">
        <f>'Plasma (D)'!A77</f>
        <v>[clamp date]</v>
      </c>
    </row>
    <row r="33" spans="1:8">
      <c r="A33" t="str">
        <f>'plasma (Lipid#2)'!A89</f>
        <v>MP-524-20</v>
      </c>
      <c r="B33" t="str">
        <f>'plasma (Lipid#2)'!A95</f>
        <v>[original ID]</v>
      </c>
      <c r="C33" s="1187">
        <f>'plasma (Lipid#2)'!A97</f>
        <v>44028</v>
      </c>
      <c r="F33" t="str">
        <f>'Plasma (D)'!A89</f>
        <v>MP-4</v>
      </c>
      <c r="G33" t="str">
        <f>'Plasma (D)'!A95</f>
        <v>[original ID]</v>
      </c>
      <c r="H33" s="1187" t="str">
        <f>'Plasma (D)'!A97</f>
        <v>[clamp date]</v>
      </c>
    </row>
    <row r="34" spans="1:8">
      <c r="A34" t="str">
        <f>'plasma (Lipid#2)'!A109</f>
        <v>MP-526-20</v>
      </c>
      <c r="B34" t="str">
        <f>'plasma (Lipid#2)'!A115</f>
        <v>[original ID]</v>
      </c>
      <c r="C34" s="1187">
        <f>'plasma (Lipid#2)'!A117</f>
        <v>44028</v>
      </c>
      <c r="F34" t="str">
        <f>'Plasma (D)'!A109</f>
        <v>MP-5</v>
      </c>
      <c r="G34" t="str">
        <f>'Plasma (D)'!A115</f>
        <v>[original ID]</v>
      </c>
      <c r="H34" s="1187" t="str">
        <f>'Plasma (D)'!A117</f>
        <v>[clamp date]</v>
      </c>
    </row>
    <row r="35" spans="1:8">
      <c r="A35" t="str">
        <f>'plasma (Lipid#2)'!A129</f>
        <v>MP-530-20</v>
      </c>
      <c r="B35" t="str">
        <f>'plasma (Lipid#2)'!A135</f>
        <v>[original ID]</v>
      </c>
      <c r="C35" s="1187">
        <f>'plasma (Lipid#2)'!A137</f>
        <v>44032</v>
      </c>
      <c r="F35" t="str">
        <f>'Plasma (D)'!A129</f>
        <v>MP-6</v>
      </c>
      <c r="G35" t="str">
        <f>'Plasma (D)'!A135</f>
        <v>[original ID]</v>
      </c>
      <c r="H35" s="1187" t="str">
        <f>'Plasma (D)'!A137</f>
        <v>[clamp date]</v>
      </c>
    </row>
    <row r="36" spans="1:8">
      <c r="A36" t="str">
        <f>'plasma (Lipid#2)'!A149</f>
        <v>MP-532-20</v>
      </c>
      <c r="B36" t="str">
        <f>'plasma (Lipid#2)'!A155</f>
        <v>[original ID]</v>
      </c>
      <c r="C36" s="1187">
        <f>'plasma (Lipid#2)'!A157</f>
        <v>44033</v>
      </c>
      <c r="F36" t="str">
        <f>'Plasma (D)'!A149</f>
        <v>MP-7</v>
      </c>
      <c r="G36" t="str">
        <f>'Plasma (D)'!A155</f>
        <v>[original ID]</v>
      </c>
      <c r="H36" s="1187" t="str">
        <f>'Plasma (D)'!A157</f>
        <v>[clamp date]</v>
      </c>
    </row>
    <row r="37" spans="1:8">
      <c r="A37" t="str">
        <f>'plasma (Lipid#2)'!A169</f>
        <v>MP-8</v>
      </c>
      <c r="B37" t="str">
        <f>'plasma (Lipid#2)'!A175</f>
        <v>[original ID]</v>
      </c>
      <c r="C37" s="1187" t="str">
        <f>'plasma (Lipid#2)'!A177</f>
        <v>[clamp date]</v>
      </c>
      <c r="F37" t="str">
        <f>'Plasma (D)'!A169</f>
        <v>MP-8</v>
      </c>
      <c r="G37" t="str">
        <f>'Plasma (D)'!A175</f>
        <v>[original ID]</v>
      </c>
      <c r="H37" s="1187" t="str">
        <f>'Plasma (D)'!A177</f>
        <v>[clamp date]</v>
      </c>
    </row>
    <row r="38" spans="1:8">
      <c r="A38" t="str">
        <f>'plasma (Lipid#2)'!A189</f>
        <v>MP-9</v>
      </c>
      <c r="B38" t="str">
        <f>'plasma (Lipid#2)'!A195</f>
        <v>[original ID]</v>
      </c>
      <c r="C38" s="1187" t="str">
        <f>'plasma (Lipid#2)'!A197</f>
        <v>[clamp date]</v>
      </c>
      <c r="F38" t="str">
        <f>'Plasma (D)'!A189</f>
        <v>MP-9</v>
      </c>
      <c r="G38" t="str">
        <f>'Plasma (D)'!A195</f>
        <v>[original ID]</v>
      </c>
      <c r="H38" s="1187" t="str">
        <f>'Plasma (D)'!A197</f>
        <v>[clamp date]</v>
      </c>
    </row>
    <row r="39" spans="1:8">
      <c r="A39" t="str">
        <f>'plasma (Lipid#2)'!A209</f>
        <v>MP-10</v>
      </c>
      <c r="B39" t="str">
        <f>'plasma (Lipid#2)'!A215</f>
        <v>[original ID]</v>
      </c>
      <c r="C39" s="1187" t="str">
        <f>'plasma (Lipid#2)'!A217</f>
        <v>[clamp date]</v>
      </c>
      <c r="F39" t="str">
        <f>'Plasma (D)'!A209</f>
        <v>MP-10</v>
      </c>
      <c r="G39" t="str">
        <f>'Plasma (D)'!A215</f>
        <v>[original ID]</v>
      </c>
      <c r="H39" s="1187" t="str">
        <f>'Plasma (D)'!A217</f>
        <v>[clamp date]</v>
      </c>
    </row>
    <row r="40" spans="1:8">
      <c r="A40" t="str">
        <f>'plasma (Lipid#2)'!A229</f>
        <v>MP-11</v>
      </c>
      <c r="B40" t="str">
        <f>'plasma (Lipid#2)'!A235</f>
        <v>[original ID]</v>
      </c>
      <c r="C40" s="1187" t="str">
        <f>'plasma (Lipid#2)'!A237</f>
        <v>[clamp date]</v>
      </c>
      <c r="F40" t="str">
        <f>'Plasma (D)'!A229</f>
        <v>MP-11</v>
      </c>
      <c r="G40" t="str">
        <f>'Plasma (D)'!A235</f>
        <v>[original ID]</v>
      </c>
      <c r="H40" s="1187" t="str">
        <f>'Plasma (D)'!A237</f>
        <v>[clamp date]</v>
      </c>
    </row>
    <row r="41" spans="1:8">
      <c r="A41" t="str">
        <f>'plasma (Lipid#2)'!A249</f>
        <v>MP-12</v>
      </c>
      <c r="B41" t="str">
        <f>'plasma (Lipid#2)'!A255</f>
        <v>[original ID]</v>
      </c>
      <c r="C41" s="1187" t="str">
        <f>'plasma (Lipid#2)'!A257</f>
        <v>[clamp date]</v>
      </c>
      <c r="F41" t="str">
        <f>'Plasma (D)'!A249</f>
        <v>MP-12</v>
      </c>
      <c r="G41" t="str">
        <f>'Plasma (D)'!A255</f>
        <v>[original ID]</v>
      </c>
      <c r="H41" s="1187" t="str">
        <f>'Plasma (D)'!A257</f>
        <v>[clamp date]</v>
      </c>
    </row>
    <row r="42" spans="1:8">
      <c r="C42" s="1187"/>
      <c r="H42" s="1187"/>
    </row>
  </sheetData>
  <phoneticPr fontId="6" type="noConversion"/>
  <pageMargins left="0.7" right="0.7" top="0.75" bottom="0.75" header="0.3" footer="0.3"/>
  <pageSetup scale="87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14"/>
  <sheetViews>
    <sheetView zoomScale="75" zoomScaleNormal="75" zoomScalePageLayoutView="75" workbookViewId="0">
      <selection activeCell="A3" sqref="A3"/>
    </sheetView>
  </sheetViews>
  <sheetFormatPr baseColWidth="10" defaultColWidth="10.83203125" defaultRowHeight="12" x14ac:dyDescent="0"/>
  <cols>
    <col min="1" max="1" width="8.5" style="41" bestFit="1" customWidth="1"/>
    <col min="2" max="5" width="10.83203125" style="41"/>
    <col min="6" max="6" width="8.1640625" style="41" customWidth="1"/>
    <col min="7" max="7" width="13.5" style="41" customWidth="1"/>
    <col min="8" max="8" width="10.83203125" style="41"/>
    <col min="9" max="9" width="10" style="41" customWidth="1"/>
    <col min="10" max="10" width="8.33203125" style="41" customWidth="1"/>
    <col min="11" max="11" width="9" style="41" customWidth="1"/>
    <col min="12" max="13" width="7.83203125" style="41" customWidth="1"/>
    <col min="14" max="15" width="8.1640625" style="41" customWidth="1"/>
    <col min="16" max="23" width="10.83203125" style="41"/>
    <col min="24" max="31" width="9.33203125" style="41" customWidth="1"/>
    <col min="32" max="16384" width="10.83203125" style="41"/>
  </cols>
  <sheetData>
    <row r="1" spans="1:31" s="953" customFormat="1" ht="36">
      <c r="A1" s="947" t="s">
        <v>272</v>
      </c>
      <c r="B1" s="947" t="s">
        <v>256</v>
      </c>
      <c r="C1" s="947"/>
      <c r="D1" s="947"/>
      <c r="E1" s="947"/>
      <c r="F1" s="947"/>
      <c r="G1" s="948" t="s">
        <v>300</v>
      </c>
      <c r="H1" s="949" t="s">
        <v>226</v>
      </c>
      <c r="I1" s="950" t="s">
        <v>229</v>
      </c>
      <c r="J1" s="950" t="s">
        <v>227</v>
      </c>
      <c r="K1" s="950" t="s">
        <v>230</v>
      </c>
      <c r="L1" s="950" t="s">
        <v>228</v>
      </c>
      <c r="M1" s="950" t="s">
        <v>128</v>
      </c>
      <c r="N1" s="950" t="s">
        <v>258</v>
      </c>
      <c r="O1" s="950" t="s">
        <v>237</v>
      </c>
      <c r="P1" s="951" t="s">
        <v>240</v>
      </c>
      <c r="Q1" s="951" t="s">
        <v>241</v>
      </c>
      <c r="R1" s="951" t="s">
        <v>245</v>
      </c>
      <c r="S1" s="951" t="s">
        <v>242</v>
      </c>
      <c r="T1" s="951" t="s">
        <v>243</v>
      </c>
      <c r="U1" s="951" t="s">
        <v>244</v>
      </c>
      <c r="V1" s="951" t="s">
        <v>238</v>
      </c>
      <c r="W1" s="951" t="s">
        <v>239</v>
      </c>
      <c r="X1" s="952" t="s">
        <v>246</v>
      </c>
      <c r="Y1" s="952" t="s">
        <v>247</v>
      </c>
      <c r="Z1" s="952" t="s">
        <v>248</v>
      </c>
      <c r="AA1" s="952" t="s">
        <v>249</v>
      </c>
      <c r="AB1" s="952" t="s">
        <v>250</v>
      </c>
      <c r="AC1" s="952" t="s">
        <v>251</v>
      </c>
      <c r="AD1" s="952" t="s">
        <v>252</v>
      </c>
      <c r="AE1" s="952" t="s">
        <v>253</v>
      </c>
    </row>
    <row r="2" spans="1:31" s="953" customFormat="1" ht="24">
      <c r="A2" s="954" t="s">
        <v>273</v>
      </c>
      <c r="B2" s="955" t="s">
        <v>259</v>
      </c>
      <c r="C2" s="954" t="s">
        <v>254</v>
      </c>
      <c r="D2" s="954" t="s">
        <v>255</v>
      </c>
      <c r="E2" s="954" t="s">
        <v>257</v>
      </c>
      <c r="F2" s="954" t="s">
        <v>281</v>
      </c>
      <c r="G2" s="956" t="s">
        <v>236</v>
      </c>
      <c r="H2" s="957" t="s">
        <v>261</v>
      </c>
      <c r="I2" s="958" t="s">
        <v>233</v>
      </c>
      <c r="J2" s="958" t="s">
        <v>232</v>
      </c>
      <c r="K2" s="958" t="s">
        <v>234</v>
      </c>
      <c r="L2" s="958" t="s">
        <v>260</v>
      </c>
      <c r="M2" s="958" t="s">
        <v>260</v>
      </c>
      <c r="N2" s="958" t="s">
        <v>260</v>
      </c>
      <c r="O2" s="958" t="s">
        <v>235</v>
      </c>
      <c r="P2" s="959" t="s">
        <v>262</v>
      </c>
      <c r="Q2" s="959" t="s">
        <v>262</v>
      </c>
      <c r="R2" s="959" t="s">
        <v>262</v>
      </c>
      <c r="S2" s="959" t="s">
        <v>262</v>
      </c>
      <c r="T2" s="959" t="s">
        <v>262</v>
      </c>
      <c r="U2" s="959" t="s">
        <v>262</v>
      </c>
      <c r="V2" s="959" t="s">
        <v>262</v>
      </c>
      <c r="W2" s="959" t="s">
        <v>262</v>
      </c>
      <c r="X2" s="960" t="s">
        <v>263</v>
      </c>
      <c r="Y2" s="960" t="s">
        <v>263</v>
      </c>
      <c r="Z2" s="960" t="s">
        <v>263</v>
      </c>
      <c r="AA2" s="960" t="s">
        <v>263</v>
      </c>
      <c r="AB2" s="960" t="s">
        <v>263</v>
      </c>
      <c r="AC2" s="960" t="s">
        <v>263</v>
      </c>
      <c r="AD2" s="960" t="s">
        <v>263</v>
      </c>
      <c r="AE2" s="960" t="s">
        <v>263</v>
      </c>
    </row>
    <row r="3" spans="1:31" s="79" customFormat="1">
      <c r="A3" s="962" t="str">
        <f>'plasma (Lipid #1)'!A29</f>
        <v>MP-516-20</v>
      </c>
      <c r="B3" s="962" t="str">
        <f>'plasma (Lipid #1)'!H4</f>
        <v>[weeks A]</v>
      </c>
      <c r="C3" s="962" t="str">
        <f>'plasma (Lipid #1)'!A31</f>
        <v>Lipid#1</v>
      </c>
      <c r="D3" s="962" t="str">
        <f>'plasma (Lipid #1)'!A32</f>
        <v>[diet A]</v>
      </c>
      <c r="E3" s="962" t="str">
        <f>'plasma (Lipid #1)'!A33</f>
        <v>[treatment A]</v>
      </c>
      <c r="F3" s="962" t="str">
        <f>'plasma (Lipid #1)'!A34</f>
        <v>[sex]</v>
      </c>
      <c r="G3" s="962">
        <f>'plasma (Lipid #1)'!A30</f>
        <v>21.8</v>
      </c>
      <c r="H3" s="962">
        <f>'plasma (Lipid #1)'!K2</f>
        <v>0</v>
      </c>
      <c r="I3" s="962">
        <f>'plasma (Lipid #1)'!A39</f>
        <v>41</v>
      </c>
      <c r="J3" s="962">
        <f>'plasma (Lipid #1)'!B28</f>
        <v>-10</v>
      </c>
      <c r="K3" s="962">
        <f>'plasma (Lipid #1)'!C28</f>
        <v>93</v>
      </c>
      <c r="L3" s="962">
        <f>'plasma (Lipid #1)'!E28</f>
        <v>0</v>
      </c>
      <c r="M3" s="963">
        <f>'plasma (Lipid #1)'!X30</f>
        <v>13.630652724549263</v>
      </c>
      <c r="N3" s="963">
        <f>'plasma (Lipid #1)'!Y30</f>
        <v>13.630652724549263</v>
      </c>
      <c r="O3" s="962">
        <f>'plasma (Lipid #1)'!M28</f>
        <v>0.30680000000000002</v>
      </c>
      <c r="P3" s="962">
        <f>'tissues (Lipid#1)'!O13</f>
        <v>80.600081064573217</v>
      </c>
      <c r="Q3" s="962">
        <f>'tissues (Lipid#1)'!O14</f>
        <v>8.6889163436468326</v>
      </c>
      <c r="R3" s="962">
        <f>'tissues (Lipid#1)'!O15</f>
        <v>10.361884197910078</v>
      </c>
      <c r="S3" s="962">
        <f>'tissues (Lipid#1)'!O16</f>
        <v>9.6094407942192603</v>
      </c>
      <c r="T3" s="962">
        <f>'tissues (Lipid#1)'!O17</f>
        <v>23.124808518228143</v>
      </c>
      <c r="U3" s="962">
        <f>'tissues (Lipid#1)'!O18</f>
        <v>286.68840586219005</v>
      </c>
      <c r="V3" s="962">
        <f>'tissues (Lipid#1)'!O19</f>
        <v>247.76341514428663</v>
      </c>
      <c r="W3" s="962">
        <f>'tissues (Lipid#1)'!O20</f>
        <v>40.593267763754866</v>
      </c>
      <c r="X3" s="962">
        <f>'tissues (Lipid#1)'!P13</f>
        <v>12.571936387888368</v>
      </c>
      <c r="Y3" s="964">
        <f>'tissues (Lipid#1)'!P14</f>
        <v>1.3552902442430068</v>
      </c>
      <c r="Z3" s="962">
        <f>'tissues (Lipid#1)'!P15</f>
        <v>1.6162384364157829</v>
      </c>
      <c r="AA3" s="962">
        <f>'tissues (Lipid#1)'!P16</f>
        <v>1.4988729141763142</v>
      </c>
      <c r="AB3" s="962">
        <f>'tissues (Lipid#1)'!P17</f>
        <v>3.6069891969506629</v>
      </c>
      <c r="AC3" s="962">
        <f>'tissues (Lipid#1)'!P18</f>
        <v>44.717428990636222</v>
      </c>
      <c r="AD3" s="962">
        <f>'tissues (Lipid#1)'!P19</f>
        <v>38.645939970512636</v>
      </c>
      <c r="AE3" s="962">
        <f>'tissues (Lipid#1)'!P20</f>
        <v>6.3317055437399263</v>
      </c>
    </row>
    <row r="4" spans="1:31" s="79" customFormat="1">
      <c r="A4" s="962" t="str">
        <f>A3</f>
        <v>MP-516-20</v>
      </c>
      <c r="B4" s="962" t="str">
        <f>B3</f>
        <v>[weeks A]</v>
      </c>
      <c r="C4" s="962" t="str">
        <f t="shared" ref="C4:E4" si="0">C3</f>
        <v>Lipid#1</v>
      </c>
      <c r="D4" s="962" t="str">
        <f t="shared" si="0"/>
        <v>[diet A]</v>
      </c>
      <c r="E4" s="962" t="str">
        <f t="shared" si="0"/>
        <v>[treatment A]</v>
      </c>
      <c r="F4" s="962" t="str">
        <f>F3</f>
        <v>[sex]</v>
      </c>
      <c r="G4" s="962">
        <f>G3</f>
        <v>21.8</v>
      </c>
      <c r="H4" s="962">
        <f>'plasma (Lipid #1)'!K2</f>
        <v>0</v>
      </c>
      <c r="I4" s="962"/>
      <c r="J4" s="962">
        <f>'plasma (Lipid #1)'!B29</f>
        <v>0</v>
      </c>
      <c r="K4" s="962">
        <f>'plasma (Lipid #1)'!C29</f>
        <v>104</v>
      </c>
      <c r="L4" s="962">
        <f>'plasma (Lipid #1)'!E29</f>
        <v>0</v>
      </c>
      <c r="M4" s="963">
        <f>'plasma (Lipid #1)'!X31</f>
        <v>14.221202225379056</v>
      </c>
      <c r="N4" s="963">
        <f>'plasma (Lipid #1)'!Y31</f>
        <v>14.221202225379056</v>
      </c>
      <c r="O4" s="962"/>
      <c r="P4" s="962">
        <f>P3</f>
        <v>80.600081064573217</v>
      </c>
      <c r="Q4" s="962">
        <f t="shared" ref="Q4:AE4" si="1">Q3</f>
        <v>8.6889163436468326</v>
      </c>
      <c r="R4" s="962">
        <f t="shared" si="1"/>
        <v>10.361884197910078</v>
      </c>
      <c r="S4" s="962">
        <f t="shared" si="1"/>
        <v>9.6094407942192603</v>
      </c>
      <c r="T4" s="962">
        <f t="shared" si="1"/>
        <v>23.124808518228143</v>
      </c>
      <c r="U4" s="962">
        <f t="shared" si="1"/>
        <v>286.68840586219005</v>
      </c>
      <c r="V4" s="962">
        <f t="shared" si="1"/>
        <v>247.76341514428663</v>
      </c>
      <c r="W4" s="962">
        <f t="shared" si="1"/>
        <v>40.593267763754866</v>
      </c>
      <c r="X4" s="962">
        <f t="shared" si="1"/>
        <v>12.571936387888368</v>
      </c>
      <c r="Y4" s="962">
        <f t="shared" si="1"/>
        <v>1.3552902442430068</v>
      </c>
      <c r="Z4" s="962">
        <f t="shared" si="1"/>
        <v>1.6162384364157829</v>
      </c>
      <c r="AA4" s="962">
        <f t="shared" si="1"/>
        <v>1.4988729141763142</v>
      </c>
      <c r="AB4" s="962">
        <f t="shared" si="1"/>
        <v>3.6069891969506629</v>
      </c>
      <c r="AC4" s="962">
        <f t="shared" si="1"/>
        <v>44.717428990636222</v>
      </c>
      <c r="AD4" s="962">
        <f t="shared" si="1"/>
        <v>38.645939970512636</v>
      </c>
      <c r="AE4" s="962">
        <f t="shared" si="1"/>
        <v>6.3317055437399263</v>
      </c>
    </row>
    <row r="5" spans="1:31" s="79" customFormat="1">
      <c r="A5" s="962" t="str">
        <f t="shared" ref="A5:A21" si="2">A4</f>
        <v>MP-516-20</v>
      </c>
      <c r="B5" s="962" t="str">
        <f t="shared" ref="B5:B68" si="3">B4</f>
        <v>[weeks A]</v>
      </c>
      <c r="C5" s="962" t="str">
        <f t="shared" ref="C5:C68" si="4">C4</f>
        <v>Lipid#1</v>
      </c>
      <c r="D5" s="962" t="str">
        <f t="shared" ref="D5:D68" si="5">D4</f>
        <v>[diet A]</v>
      </c>
      <c r="E5" s="962" t="str">
        <f t="shared" ref="E5:E68" si="6">E4</f>
        <v>[treatment A]</v>
      </c>
      <c r="F5" s="962" t="str">
        <f t="shared" ref="F5:F21" si="7">F4</f>
        <v>[sex]</v>
      </c>
      <c r="G5" s="962">
        <f t="shared" ref="G5:G21" si="8">G4</f>
        <v>21.8</v>
      </c>
      <c r="H5" s="962">
        <f>'plasma (Lipid #1)'!K3</f>
        <v>2.5</v>
      </c>
      <c r="I5" s="962"/>
      <c r="J5" s="962">
        <f>'plasma (Lipid #1)'!B30</f>
        <v>10</v>
      </c>
      <c r="K5" s="962">
        <f>'plasma (Lipid #1)'!C30</f>
        <v>168</v>
      </c>
      <c r="L5" s="962">
        <f>'plasma (Lipid #1)'!E30</f>
        <v>25</v>
      </c>
      <c r="M5" s="962"/>
      <c r="N5" s="962"/>
      <c r="O5" s="962"/>
      <c r="P5" s="962">
        <f t="shared" ref="P5:P21" si="9">P4</f>
        <v>80.600081064573217</v>
      </c>
      <c r="Q5" s="962">
        <f t="shared" ref="Q5:Q21" si="10">Q4</f>
        <v>8.6889163436468326</v>
      </c>
      <c r="R5" s="962">
        <f t="shared" ref="R5:R21" si="11">R4</f>
        <v>10.361884197910078</v>
      </c>
      <c r="S5" s="962">
        <f t="shared" ref="S5:S21" si="12">S4</f>
        <v>9.6094407942192603</v>
      </c>
      <c r="T5" s="962">
        <f t="shared" ref="T5:T21" si="13">T4</f>
        <v>23.124808518228143</v>
      </c>
      <c r="U5" s="962">
        <f t="shared" ref="U5:U21" si="14">U4</f>
        <v>286.68840586219005</v>
      </c>
      <c r="V5" s="962">
        <f t="shared" ref="V5:V21" si="15">V4</f>
        <v>247.76341514428663</v>
      </c>
      <c r="W5" s="962">
        <f t="shared" ref="W5:W21" si="16">W4</f>
        <v>40.593267763754866</v>
      </c>
      <c r="X5" s="962">
        <f t="shared" ref="X5:X21" si="17">X4</f>
        <v>12.571936387888368</v>
      </c>
      <c r="Y5" s="962">
        <f t="shared" ref="Y5:Y21" si="18">Y4</f>
        <v>1.3552902442430068</v>
      </c>
      <c r="Z5" s="962">
        <f t="shared" ref="Z5:Z21" si="19">Z4</f>
        <v>1.6162384364157829</v>
      </c>
      <c r="AA5" s="962">
        <f t="shared" ref="AA5:AA21" si="20">AA4</f>
        <v>1.4988729141763142</v>
      </c>
      <c r="AB5" s="962">
        <f t="shared" ref="AB5:AB21" si="21">AB4</f>
        <v>3.6069891969506629</v>
      </c>
      <c r="AC5" s="962">
        <f t="shared" ref="AC5:AC21" si="22">AC4</f>
        <v>44.717428990636222</v>
      </c>
      <c r="AD5" s="962">
        <f t="shared" ref="AD5:AD21" si="23">AD4</f>
        <v>38.645939970512636</v>
      </c>
      <c r="AE5" s="962">
        <f t="shared" ref="AE5:AE21" si="24">AE4</f>
        <v>6.3317055437399263</v>
      </c>
    </row>
    <row r="6" spans="1:31" s="79" customFormat="1">
      <c r="A6" s="962" t="str">
        <f t="shared" si="2"/>
        <v>MP-516-20</v>
      </c>
      <c r="B6" s="962" t="str">
        <f t="shared" si="3"/>
        <v>[weeks A]</v>
      </c>
      <c r="C6" s="962" t="str">
        <f t="shared" si="4"/>
        <v>Lipid#1</v>
      </c>
      <c r="D6" s="962" t="str">
        <f t="shared" si="5"/>
        <v>[diet A]</v>
      </c>
      <c r="E6" s="962" t="str">
        <f t="shared" si="6"/>
        <v>[treatment A]</v>
      </c>
      <c r="F6" s="962" t="str">
        <f t="shared" si="7"/>
        <v>[sex]</v>
      </c>
      <c r="G6" s="962">
        <f t="shared" si="8"/>
        <v>21.8</v>
      </c>
      <c r="H6" s="962">
        <f>H5</f>
        <v>2.5</v>
      </c>
      <c r="I6" s="962"/>
      <c r="J6" s="962">
        <f>'plasma (Lipid #1)'!B31</f>
        <v>20</v>
      </c>
      <c r="K6" s="962">
        <f>'plasma (Lipid #1)'!C31</f>
        <v>141</v>
      </c>
      <c r="L6" s="962">
        <f>'plasma (Lipid #1)'!E31</f>
        <v>25</v>
      </c>
      <c r="M6" s="962"/>
      <c r="N6" s="962"/>
      <c r="O6" s="962"/>
      <c r="P6" s="962">
        <f t="shared" si="9"/>
        <v>80.600081064573217</v>
      </c>
      <c r="Q6" s="962">
        <f t="shared" si="10"/>
        <v>8.6889163436468326</v>
      </c>
      <c r="R6" s="962">
        <f t="shared" si="11"/>
        <v>10.361884197910078</v>
      </c>
      <c r="S6" s="962">
        <f t="shared" si="12"/>
        <v>9.6094407942192603</v>
      </c>
      <c r="T6" s="962">
        <f t="shared" si="13"/>
        <v>23.124808518228143</v>
      </c>
      <c r="U6" s="962">
        <f t="shared" si="14"/>
        <v>286.68840586219005</v>
      </c>
      <c r="V6" s="962">
        <f t="shared" si="15"/>
        <v>247.76341514428663</v>
      </c>
      <c r="W6" s="962">
        <f t="shared" si="16"/>
        <v>40.593267763754866</v>
      </c>
      <c r="X6" s="962">
        <f t="shared" si="17"/>
        <v>12.571936387888368</v>
      </c>
      <c r="Y6" s="962">
        <f t="shared" si="18"/>
        <v>1.3552902442430068</v>
      </c>
      <c r="Z6" s="962">
        <f t="shared" si="19"/>
        <v>1.6162384364157829</v>
      </c>
      <c r="AA6" s="962">
        <f t="shared" si="20"/>
        <v>1.4988729141763142</v>
      </c>
      <c r="AB6" s="962">
        <f t="shared" si="21"/>
        <v>3.6069891969506629</v>
      </c>
      <c r="AC6" s="962">
        <f t="shared" si="22"/>
        <v>44.717428990636222</v>
      </c>
      <c r="AD6" s="962">
        <f t="shared" si="23"/>
        <v>38.645939970512636</v>
      </c>
      <c r="AE6" s="962">
        <f t="shared" si="24"/>
        <v>6.3317055437399263</v>
      </c>
    </row>
    <row r="7" spans="1:31" s="79" customFormat="1">
      <c r="A7" s="962" t="str">
        <f t="shared" si="2"/>
        <v>MP-516-20</v>
      </c>
      <c r="B7" s="962" t="str">
        <f t="shared" si="3"/>
        <v>[weeks A]</v>
      </c>
      <c r="C7" s="962" t="str">
        <f t="shared" si="4"/>
        <v>Lipid#1</v>
      </c>
      <c r="D7" s="962" t="str">
        <f t="shared" si="5"/>
        <v>[diet A]</v>
      </c>
      <c r="E7" s="962" t="str">
        <f t="shared" si="6"/>
        <v>[treatment A]</v>
      </c>
      <c r="F7" s="962" t="str">
        <f t="shared" si="7"/>
        <v>[sex]</v>
      </c>
      <c r="G7" s="962">
        <f t="shared" si="8"/>
        <v>21.8</v>
      </c>
      <c r="H7" s="962">
        <f t="shared" ref="H7:H21" si="25">H6</f>
        <v>2.5</v>
      </c>
      <c r="I7" s="962"/>
      <c r="J7" s="962">
        <f>'plasma (Lipid #1)'!B32</f>
        <v>30</v>
      </c>
      <c r="K7" s="962">
        <f>'plasma (Lipid #1)'!C32</f>
        <v>115</v>
      </c>
      <c r="L7" s="962">
        <f>'plasma (Lipid #1)'!E32</f>
        <v>25</v>
      </c>
      <c r="M7" s="962"/>
      <c r="N7" s="962"/>
      <c r="O7" s="962"/>
      <c r="P7" s="962">
        <f t="shared" si="9"/>
        <v>80.600081064573217</v>
      </c>
      <c r="Q7" s="962">
        <f t="shared" si="10"/>
        <v>8.6889163436468326</v>
      </c>
      <c r="R7" s="962">
        <f t="shared" si="11"/>
        <v>10.361884197910078</v>
      </c>
      <c r="S7" s="962">
        <f t="shared" si="12"/>
        <v>9.6094407942192603</v>
      </c>
      <c r="T7" s="962">
        <f t="shared" si="13"/>
        <v>23.124808518228143</v>
      </c>
      <c r="U7" s="962">
        <f t="shared" si="14"/>
        <v>286.68840586219005</v>
      </c>
      <c r="V7" s="962">
        <f t="shared" si="15"/>
        <v>247.76341514428663</v>
      </c>
      <c r="W7" s="962">
        <f t="shared" si="16"/>
        <v>40.593267763754866</v>
      </c>
      <c r="X7" s="962">
        <f t="shared" si="17"/>
        <v>12.571936387888368</v>
      </c>
      <c r="Y7" s="962">
        <f t="shared" si="18"/>
        <v>1.3552902442430068</v>
      </c>
      <c r="Z7" s="962">
        <f t="shared" si="19"/>
        <v>1.6162384364157829</v>
      </c>
      <c r="AA7" s="962">
        <f t="shared" si="20"/>
        <v>1.4988729141763142</v>
      </c>
      <c r="AB7" s="962">
        <f t="shared" si="21"/>
        <v>3.6069891969506629</v>
      </c>
      <c r="AC7" s="962">
        <f t="shared" si="22"/>
        <v>44.717428990636222</v>
      </c>
      <c r="AD7" s="962">
        <f t="shared" si="23"/>
        <v>38.645939970512636</v>
      </c>
      <c r="AE7" s="962">
        <f t="shared" si="24"/>
        <v>6.3317055437399263</v>
      </c>
    </row>
    <row r="8" spans="1:31" s="79" customFormat="1">
      <c r="A8" s="962" t="str">
        <f t="shared" si="2"/>
        <v>MP-516-20</v>
      </c>
      <c r="B8" s="962" t="str">
        <f t="shared" si="3"/>
        <v>[weeks A]</v>
      </c>
      <c r="C8" s="962" t="str">
        <f t="shared" si="4"/>
        <v>Lipid#1</v>
      </c>
      <c r="D8" s="962" t="str">
        <f t="shared" si="5"/>
        <v>[diet A]</v>
      </c>
      <c r="E8" s="962" t="str">
        <f t="shared" si="6"/>
        <v>[treatment A]</v>
      </c>
      <c r="F8" s="962" t="str">
        <f t="shared" si="7"/>
        <v>[sex]</v>
      </c>
      <c r="G8" s="962">
        <f t="shared" si="8"/>
        <v>21.8</v>
      </c>
      <c r="H8" s="962">
        <f t="shared" si="25"/>
        <v>2.5</v>
      </c>
      <c r="I8" s="962"/>
      <c r="J8" s="962">
        <f>'plasma (Lipid #1)'!B33</f>
        <v>40</v>
      </c>
      <c r="K8" s="962">
        <f>'plasma (Lipid #1)'!C33</f>
        <v>103</v>
      </c>
      <c r="L8" s="962">
        <f>'plasma (Lipid #1)'!E33</f>
        <v>28</v>
      </c>
      <c r="M8" s="962"/>
      <c r="N8" s="962"/>
      <c r="O8" s="962"/>
      <c r="P8" s="962">
        <f t="shared" si="9"/>
        <v>80.600081064573217</v>
      </c>
      <c r="Q8" s="962">
        <f t="shared" si="10"/>
        <v>8.6889163436468326</v>
      </c>
      <c r="R8" s="962">
        <f t="shared" si="11"/>
        <v>10.361884197910078</v>
      </c>
      <c r="S8" s="962">
        <f t="shared" si="12"/>
        <v>9.6094407942192603</v>
      </c>
      <c r="T8" s="962">
        <f t="shared" si="13"/>
        <v>23.124808518228143</v>
      </c>
      <c r="U8" s="962">
        <f t="shared" si="14"/>
        <v>286.68840586219005</v>
      </c>
      <c r="V8" s="962">
        <f t="shared" si="15"/>
        <v>247.76341514428663</v>
      </c>
      <c r="W8" s="962">
        <f t="shared" si="16"/>
        <v>40.593267763754866</v>
      </c>
      <c r="X8" s="962">
        <f t="shared" si="17"/>
        <v>12.571936387888368</v>
      </c>
      <c r="Y8" s="962">
        <f t="shared" si="18"/>
        <v>1.3552902442430068</v>
      </c>
      <c r="Z8" s="962">
        <f t="shared" si="19"/>
        <v>1.6162384364157829</v>
      </c>
      <c r="AA8" s="962">
        <f t="shared" si="20"/>
        <v>1.4988729141763142</v>
      </c>
      <c r="AB8" s="962">
        <f t="shared" si="21"/>
        <v>3.6069891969506629</v>
      </c>
      <c r="AC8" s="962">
        <f t="shared" si="22"/>
        <v>44.717428990636222</v>
      </c>
      <c r="AD8" s="962">
        <f t="shared" si="23"/>
        <v>38.645939970512636</v>
      </c>
      <c r="AE8" s="962">
        <f t="shared" si="24"/>
        <v>6.3317055437399263</v>
      </c>
    </row>
    <row r="9" spans="1:31" s="79" customFormat="1">
      <c r="A9" s="962" t="str">
        <f t="shared" si="2"/>
        <v>MP-516-20</v>
      </c>
      <c r="B9" s="962" t="str">
        <f t="shared" si="3"/>
        <v>[weeks A]</v>
      </c>
      <c r="C9" s="962" t="str">
        <f t="shared" si="4"/>
        <v>Lipid#1</v>
      </c>
      <c r="D9" s="962" t="str">
        <f t="shared" si="5"/>
        <v>[diet A]</v>
      </c>
      <c r="E9" s="962" t="str">
        <f t="shared" si="6"/>
        <v>[treatment A]</v>
      </c>
      <c r="F9" s="962" t="str">
        <f t="shared" si="7"/>
        <v>[sex]</v>
      </c>
      <c r="G9" s="962">
        <f t="shared" si="8"/>
        <v>21.8</v>
      </c>
      <c r="H9" s="962">
        <f t="shared" si="25"/>
        <v>2.5</v>
      </c>
      <c r="I9" s="962"/>
      <c r="J9" s="962">
        <f>'plasma (Lipid #1)'!B34</f>
        <v>50</v>
      </c>
      <c r="K9" s="962">
        <f>'plasma (Lipid #1)'!C34</f>
        <v>108</v>
      </c>
      <c r="L9" s="962">
        <f>'plasma (Lipid #1)'!E34</f>
        <v>33</v>
      </c>
      <c r="M9" s="962"/>
      <c r="N9" s="962"/>
      <c r="O9" s="962"/>
      <c r="P9" s="962">
        <f t="shared" si="9"/>
        <v>80.600081064573217</v>
      </c>
      <c r="Q9" s="962">
        <f t="shared" si="10"/>
        <v>8.6889163436468326</v>
      </c>
      <c r="R9" s="962">
        <f t="shared" si="11"/>
        <v>10.361884197910078</v>
      </c>
      <c r="S9" s="962">
        <f t="shared" si="12"/>
        <v>9.6094407942192603</v>
      </c>
      <c r="T9" s="962">
        <f t="shared" si="13"/>
        <v>23.124808518228143</v>
      </c>
      <c r="U9" s="962">
        <f t="shared" si="14"/>
        <v>286.68840586219005</v>
      </c>
      <c r="V9" s="962">
        <f t="shared" si="15"/>
        <v>247.76341514428663</v>
      </c>
      <c r="W9" s="962">
        <f t="shared" si="16"/>
        <v>40.593267763754866</v>
      </c>
      <c r="X9" s="962">
        <f t="shared" si="17"/>
        <v>12.571936387888368</v>
      </c>
      <c r="Y9" s="962">
        <f t="shared" si="18"/>
        <v>1.3552902442430068</v>
      </c>
      <c r="Z9" s="962">
        <f t="shared" si="19"/>
        <v>1.6162384364157829</v>
      </c>
      <c r="AA9" s="962">
        <f t="shared" si="20"/>
        <v>1.4988729141763142</v>
      </c>
      <c r="AB9" s="962">
        <f t="shared" si="21"/>
        <v>3.6069891969506629</v>
      </c>
      <c r="AC9" s="962">
        <f t="shared" si="22"/>
        <v>44.717428990636222</v>
      </c>
      <c r="AD9" s="962">
        <f t="shared" si="23"/>
        <v>38.645939970512636</v>
      </c>
      <c r="AE9" s="962">
        <f t="shared" si="24"/>
        <v>6.3317055437399263</v>
      </c>
    </row>
    <row r="10" spans="1:31" s="79" customFormat="1">
      <c r="A10" s="962" t="str">
        <f t="shared" si="2"/>
        <v>MP-516-20</v>
      </c>
      <c r="B10" s="962" t="str">
        <f t="shared" si="3"/>
        <v>[weeks A]</v>
      </c>
      <c r="C10" s="962" t="str">
        <f t="shared" si="4"/>
        <v>Lipid#1</v>
      </c>
      <c r="D10" s="962" t="str">
        <f t="shared" si="5"/>
        <v>[diet A]</v>
      </c>
      <c r="E10" s="962" t="str">
        <f t="shared" si="6"/>
        <v>[treatment A]</v>
      </c>
      <c r="F10" s="962" t="str">
        <f t="shared" si="7"/>
        <v>[sex]</v>
      </c>
      <c r="G10" s="962">
        <f t="shared" si="8"/>
        <v>21.8</v>
      </c>
      <c r="H10" s="962">
        <f t="shared" si="25"/>
        <v>2.5</v>
      </c>
      <c r="I10" s="962"/>
      <c r="J10" s="962">
        <f>'plasma (Lipid #1)'!B35</f>
        <v>60</v>
      </c>
      <c r="K10" s="962">
        <f>'plasma (Lipid #1)'!C35</f>
        <v>108</v>
      </c>
      <c r="L10" s="962">
        <f>'plasma (Lipid #1)'!E35</f>
        <v>35</v>
      </c>
      <c r="M10" s="962"/>
      <c r="N10" s="962"/>
      <c r="O10" s="962"/>
      <c r="P10" s="962">
        <f t="shared" si="9"/>
        <v>80.600081064573217</v>
      </c>
      <c r="Q10" s="962">
        <f t="shared" si="10"/>
        <v>8.6889163436468326</v>
      </c>
      <c r="R10" s="962">
        <f t="shared" si="11"/>
        <v>10.361884197910078</v>
      </c>
      <c r="S10" s="962">
        <f t="shared" si="12"/>
        <v>9.6094407942192603</v>
      </c>
      <c r="T10" s="962">
        <f t="shared" si="13"/>
        <v>23.124808518228143</v>
      </c>
      <c r="U10" s="962">
        <f t="shared" si="14"/>
        <v>286.68840586219005</v>
      </c>
      <c r="V10" s="962">
        <f t="shared" si="15"/>
        <v>247.76341514428663</v>
      </c>
      <c r="W10" s="962">
        <f t="shared" si="16"/>
        <v>40.593267763754866</v>
      </c>
      <c r="X10" s="962">
        <f t="shared" si="17"/>
        <v>12.571936387888368</v>
      </c>
      <c r="Y10" s="962">
        <f t="shared" si="18"/>
        <v>1.3552902442430068</v>
      </c>
      <c r="Z10" s="962">
        <f t="shared" si="19"/>
        <v>1.6162384364157829</v>
      </c>
      <c r="AA10" s="962">
        <f t="shared" si="20"/>
        <v>1.4988729141763142</v>
      </c>
      <c r="AB10" s="962">
        <f t="shared" si="21"/>
        <v>3.6069891969506629</v>
      </c>
      <c r="AC10" s="962">
        <f t="shared" si="22"/>
        <v>44.717428990636222</v>
      </c>
      <c r="AD10" s="962">
        <f t="shared" si="23"/>
        <v>38.645939970512636</v>
      </c>
      <c r="AE10" s="962">
        <f t="shared" si="24"/>
        <v>6.3317055437399263</v>
      </c>
    </row>
    <row r="11" spans="1:31" s="79" customFormat="1">
      <c r="A11" s="962" t="str">
        <f t="shared" si="2"/>
        <v>MP-516-20</v>
      </c>
      <c r="B11" s="962" t="str">
        <f t="shared" si="3"/>
        <v>[weeks A]</v>
      </c>
      <c r="C11" s="962" t="str">
        <f t="shared" si="4"/>
        <v>Lipid#1</v>
      </c>
      <c r="D11" s="962" t="str">
        <f t="shared" si="5"/>
        <v>[diet A]</v>
      </c>
      <c r="E11" s="962" t="str">
        <f t="shared" si="6"/>
        <v>[treatment A]</v>
      </c>
      <c r="F11" s="962" t="str">
        <f t="shared" si="7"/>
        <v>[sex]</v>
      </c>
      <c r="G11" s="962">
        <f t="shared" si="8"/>
        <v>21.8</v>
      </c>
      <c r="H11" s="962">
        <f t="shared" si="25"/>
        <v>2.5</v>
      </c>
      <c r="I11" s="962"/>
      <c r="J11" s="962">
        <f>'plasma (Lipid #1)'!B36</f>
        <v>70</v>
      </c>
      <c r="K11" s="962">
        <f>'plasma (Lipid #1)'!C36</f>
        <v>117</v>
      </c>
      <c r="L11" s="962">
        <f>'plasma (Lipid #1)'!E36</f>
        <v>35</v>
      </c>
      <c r="M11" s="962"/>
      <c r="N11" s="962"/>
      <c r="O11" s="962"/>
      <c r="P11" s="962">
        <f t="shared" si="9"/>
        <v>80.600081064573217</v>
      </c>
      <c r="Q11" s="962">
        <f t="shared" si="10"/>
        <v>8.6889163436468326</v>
      </c>
      <c r="R11" s="962">
        <f t="shared" si="11"/>
        <v>10.361884197910078</v>
      </c>
      <c r="S11" s="962">
        <f t="shared" si="12"/>
        <v>9.6094407942192603</v>
      </c>
      <c r="T11" s="962">
        <f t="shared" si="13"/>
        <v>23.124808518228143</v>
      </c>
      <c r="U11" s="962">
        <f t="shared" si="14"/>
        <v>286.68840586219005</v>
      </c>
      <c r="V11" s="962">
        <f t="shared" si="15"/>
        <v>247.76341514428663</v>
      </c>
      <c r="W11" s="962">
        <f t="shared" si="16"/>
        <v>40.593267763754866</v>
      </c>
      <c r="X11" s="962">
        <f t="shared" si="17"/>
        <v>12.571936387888368</v>
      </c>
      <c r="Y11" s="962">
        <f t="shared" si="18"/>
        <v>1.3552902442430068</v>
      </c>
      <c r="Z11" s="962">
        <f t="shared" si="19"/>
        <v>1.6162384364157829</v>
      </c>
      <c r="AA11" s="962">
        <f t="shared" si="20"/>
        <v>1.4988729141763142</v>
      </c>
      <c r="AB11" s="962">
        <f t="shared" si="21"/>
        <v>3.6069891969506629</v>
      </c>
      <c r="AC11" s="962">
        <f t="shared" si="22"/>
        <v>44.717428990636222</v>
      </c>
      <c r="AD11" s="962">
        <f t="shared" si="23"/>
        <v>38.645939970512636</v>
      </c>
      <c r="AE11" s="962">
        <f t="shared" si="24"/>
        <v>6.3317055437399263</v>
      </c>
    </row>
    <row r="12" spans="1:31" s="79" customFormat="1">
      <c r="A12" s="962" t="str">
        <f t="shared" si="2"/>
        <v>MP-516-20</v>
      </c>
      <c r="B12" s="962" t="str">
        <f t="shared" si="3"/>
        <v>[weeks A]</v>
      </c>
      <c r="C12" s="962" t="str">
        <f t="shared" si="4"/>
        <v>Lipid#1</v>
      </c>
      <c r="D12" s="962" t="str">
        <f t="shared" si="5"/>
        <v>[diet A]</v>
      </c>
      <c r="E12" s="962" t="str">
        <f t="shared" si="6"/>
        <v>[treatment A]</v>
      </c>
      <c r="F12" s="962" t="str">
        <f t="shared" si="7"/>
        <v>[sex]</v>
      </c>
      <c r="G12" s="962">
        <f t="shared" si="8"/>
        <v>21.8</v>
      </c>
      <c r="H12" s="962">
        <f t="shared" si="25"/>
        <v>2.5</v>
      </c>
      <c r="I12" s="961"/>
      <c r="J12" s="962">
        <f>'plasma (Lipid #1)'!B37</f>
        <v>80</v>
      </c>
      <c r="K12" s="962">
        <f>'plasma (Lipid #1)'!C37</f>
        <v>113</v>
      </c>
      <c r="L12" s="962">
        <f>'plasma (Lipid #1)'!E37</f>
        <v>35</v>
      </c>
      <c r="M12" s="963">
        <f>'plasma (Lipid #1)'!X32</f>
        <v>43.879474512784306</v>
      </c>
      <c r="N12" s="963">
        <f>'plasma (Lipid #1)'!Y32</f>
        <v>8.8794745127843058</v>
      </c>
      <c r="O12" s="962"/>
      <c r="P12" s="962">
        <f t="shared" si="9"/>
        <v>80.600081064573217</v>
      </c>
      <c r="Q12" s="962">
        <f t="shared" si="10"/>
        <v>8.6889163436468326</v>
      </c>
      <c r="R12" s="962">
        <f t="shared" si="11"/>
        <v>10.361884197910078</v>
      </c>
      <c r="S12" s="962">
        <f t="shared" si="12"/>
        <v>9.6094407942192603</v>
      </c>
      <c r="T12" s="962">
        <f t="shared" si="13"/>
        <v>23.124808518228143</v>
      </c>
      <c r="U12" s="962">
        <f t="shared" si="14"/>
        <v>286.68840586219005</v>
      </c>
      <c r="V12" s="962">
        <f t="shared" si="15"/>
        <v>247.76341514428663</v>
      </c>
      <c r="W12" s="962">
        <f t="shared" si="16"/>
        <v>40.593267763754866</v>
      </c>
      <c r="X12" s="962">
        <f t="shared" si="17"/>
        <v>12.571936387888368</v>
      </c>
      <c r="Y12" s="962">
        <f t="shared" si="18"/>
        <v>1.3552902442430068</v>
      </c>
      <c r="Z12" s="962">
        <f t="shared" si="19"/>
        <v>1.6162384364157829</v>
      </c>
      <c r="AA12" s="962">
        <f t="shared" si="20"/>
        <v>1.4988729141763142</v>
      </c>
      <c r="AB12" s="962">
        <f t="shared" si="21"/>
        <v>3.6069891969506629</v>
      </c>
      <c r="AC12" s="962">
        <f t="shared" si="22"/>
        <v>44.717428990636222</v>
      </c>
      <c r="AD12" s="962">
        <f t="shared" si="23"/>
        <v>38.645939970512636</v>
      </c>
      <c r="AE12" s="962">
        <f t="shared" si="24"/>
        <v>6.3317055437399263</v>
      </c>
    </row>
    <row r="13" spans="1:31" s="79" customFormat="1">
      <c r="A13" s="962" t="str">
        <f t="shared" si="2"/>
        <v>MP-516-20</v>
      </c>
      <c r="B13" s="962" t="str">
        <f t="shared" si="3"/>
        <v>[weeks A]</v>
      </c>
      <c r="C13" s="962" t="str">
        <f t="shared" si="4"/>
        <v>Lipid#1</v>
      </c>
      <c r="D13" s="962" t="str">
        <f t="shared" si="5"/>
        <v>[diet A]</v>
      </c>
      <c r="E13" s="962" t="str">
        <f t="shared" si="6"/>
        <v>[treatment A]</v>
      </c>
      <c r="F13" s="962" t="str">
        <f t="shared" si="7"/>
        <v>[sex]</v>
      </c>
      <c r="G13" s="962">
        <f t="shared" si="8"/>
        <v>21.8</v>
      </c>
      <c r="H13" s="962">
        <f t="shared" si="25"/>
        <v>2.5</v>
      </c>
      <c r="I13" s="961">
        <f>'plasma (Lipid #1)'!A41</f>
        <v>46</v>
      </c>
      <c r="J13" s="962">
        <f>'plasma (Lipid #1)'!B38</f>
        <v>90</v>
      </c>
      <c r="K13" s="962">
        <f>'plasma (Lipid #1)'!C38</f>
        <v>115</v>
      </c>
      <c r="L13" s="962">
        <f>'plasma (Lipid #1)'!E38</f>
        <v>35</v>
      </c>
      <c r="M13" s="963">
        <f>'plasma (Lipid #1)'!X33</f>
        <v>42.270983734362495</v>
      </c>
      <c r="N13" s="963">
        <f>'plasma (Lipid #1)'!Y33</f>
        <v>7.2709837343624955</v>
      </c>
      <c r="O13" s="962"/>
      <c r="P13" s="962">
        <f t="shared" si="9"/>
        <v>80.600081064573217</v>
      </c>
      <c r="Q13" s="962">
        <f t="shared" si="10"/>
        <v>8.6889163436468326</v>
      </c>
      <c r="R13" s="962">
        <f t="shared" si="11"/>
        <v>10.361884197910078</v>
      </c>
      <c r="S13" s="962">
        <f t="shared" si="12"/>
        <v>9.6094407942192603</v>
      </c>
      <c r="T13" s="962">
        <f t="shared" si="13"/>
        <v>23.124808518228143</v>
      </c>
      <c r="U13" s="962">
        <f t="shared" si="14"/>
        <v>286.68840586219005</v>
      </c>
      <c r="V13" s="962">
        <f t="shared" si="15"/>
        <v>247.76341514428663</v>
      </c>
      <c r="W13" s="962">
        <f t="shared" si="16"/>
        <v>40.593267763754866</v>
      </c>
      <c r="X13" s="962">
        <f t="shared" si="17"/>
        <v>12.571936387888368</v>
      </c>
      <c r="Y13" s="962">
        <f t="shared" si="18"/>
        <v>1.3552902442430068</v>
      </c>
      <c r="Z13" s="962">
        <f t="shared" si="19"/>
        <v>1.6162384364157829</v>
      </c>
      <c r="AA13" s="962">
        <f t="shared" si="20"/>
        <v>1.4988729141763142</v>
      </c>
      <c r="AB13" s="962">
        <f t="shared" si="21"/>
        <v>3.6069891969506629</v>
      </c>
      <c r="AC13" s="962">
        <f t="shared" si="22"/>
        <v>44.717428990636222</v>
      </c>
      <c r="AD13" s="962">
        <f t="shared" si="23"/>
        <v>38.645939970512636</v>
      </c>
      <c r="AE13" s="962">
        <f t="shared" si="24"/>
        <v>6.3317055437399263</v>
      </c>
    </row>
    <row r="14" spans="1:31" s="79" customFormat="1">
      <c r="A14" s="962" t="str">
        <f t="shared" si="2"/>
        <v>MP-516-20</v>
      </c>
      <c r="B14" s="962" t="str">
        <f t="shared" si="3"/>
        <v>[weeks A]</v>
      </c>
      <c r="C14" s="962" t="str">
        <f t="shared" si="4"/>
        <v>Lipid#1</v>
      </c>
      <c r="D14" s="962" t="str">
        <f t="shared" si="5"/>
        <v>[diet A]</v>
      </c>
      <c r="E14" s="962" t="str">
        <f t="shared" si="6"/>
        <v>[treatment A]</v>
      </c>
      <c r="F14" s="962" t="str">
        <f t="shared" si="7"/>
        <v>[sex]</v>
      </c>
      <c r="G14" s="962">
        <f t="shared" si="8"/>
        <v>21.8</v>
      </c>
      <c r="H14" s="962">
        <f t="shared" si="25"/>
        <v>2.5</v>
      </c>
      <c r="I14" s="962"/>
      <c r="J14" s="962">
        <f>'plasma (Lipid #1)'!B39</f>
        <v>100</v>
      </c>
      <c r="K14" s="962">
        <f>'plasma (Lipid #1)'!C39</f>
        <v>107</v>
      </c>
      <c r="L14" s="962">
        <f>'plasma (Lipid #1)'!E39</f>
        <v>35</v>
      </c>
      <c r="M14" s="963">
        <f>'plasma (Lipid #1)'!X34</f>
        <v>42.707438106872381</v>
      </c>
      <c r="N14" s="963">
        <f>'plasma (Lipid #1)'!Y34</f>
        <v>7.707438106872381</v>
      </c>
      <c r="O14" s="962">
        <f>'plasma (Lipid #1)'!M39</f>
        <v>1.0831999999999999</v>
      </c>
      <c r="P14" s="962">
        <f t="shared" si="9"/>
        <v>80.600081064573217</v>
      </c>
      <c r="Q14" s="962">
        <f t="shared" si="10"/>
        <v>8.6889163436468326</v>
      </c>
      <c r="R14" s="962">
        <f t="shared" si="11"/>
        <v>10.361884197910078</v>
      </c>
      <c r="S14" s="962">
        <f t="shared" si="12"/>
        <v>9.6094407942192603</v>
      </c>
      <c r="T14" s="962">
        <f t="shared" si="13"/>
        <v>23.124808518228143</v>
      </c>
      <c r="U14" s="962">
        <f t="shared" si="14"/>
        <v>286.68840586219005</v>
      </c>
      <c r="V14" s="962">
        <f t="shared" si="15"/>
        <v>247.76341514428663</v>
      </c>
      <c r="W14" s="962">
        <f t="shared" si="16"/>
        <v>40.593267763754866</v>
      </c>
      <c r="X14" s="962">
        <f t="shared" si="17"/>
        <v>12.571936387888368</v>
      </c>
      <c r="Y14" s="962">
        <f t="shared" si="18"/>
        <v>1.3552902442430068</v>
      </c>
      <c r="Z14" s="962">
        <f t="shared" si="19"/>
        <v>1.6162384364157829</v>
      </c>
      <c r="AA14" s="962">
        <f t="shared" si="20"/>
        <v>1.4988729141763142</v>
      </c>
      <c r="AB14" s="962">
        <f t="shared" si="21"/>
        <v>3.6069891969506629</v>
      </c>
      <c r="AC14" s="962">
        <f t="shared" si="22"/>
        <v>44.717428990636222</v>
      </c>
      <c r="AD14" s="962">
        <f t="shared" si="23"/>
        <v>38.645939970512636</v>
      </c>
      <c r="AE14" s="962">
        <f t="shared" si="24"/>
        <v>6.3317055437399263</v>
      </c>
    </row>
    <row r="15" spans="1:31" s="79" customFormat="1">
      <c r="A15" s="962" t="str">
        <f t="shared" si="2"/>
        <v>MP-516-20</v>
      </c>
      <c r="B15" s="962" t="str">
        <f t="shared" si="3"/>
        <v>[weeks A]</v>
      </c>
      <c r="C15" s="962" t="str">
        <f t="shared" si="4"/>
        <v>Lipid#1</v>
      </c>
      <c r="D15" s="962" t="str">
        <f t="shared" si="5"/>
        <v>[diet A]</v>
      </c>
      <c r="E15" s="962" t="str">
        <f t="shared" si="6"/>
        <v>[treatment A]</v>
      </c>
      <c r="F15" s="962" t="str">
        <f t="shared" si="7"/>
        <v>[sex]</v>
      </c>
      <c r="G15" s="962">
        <f t="shared" si="8"/>
        <v>21.8</v>
      </c>
      <c r="H15" s="962">
        <f t="shared" si="25"/>
        <v>2.5</v>
      </c>
      <c r="I15" s="962"/>
      <c r="J15" s="962">
        <f>'plasma (Lipid #1)'!B40</f>
        <v>110</v>
      </c>
      <c r="K15" s="962">
        <f>'plasma (Lipid #1)'!C40</f>
        <v>115</v>
      </c>
      <c r="L15" s="962">
        <f>'plasma (Lipid #1)'!E40</f>
        <v>35</v>
      </c>
      <c r="M15" s="962"/>
      <c r="N15" s="962"/>
      <c r="O15" s="962"/>
      <c r="P15" s="962">
        <f t="shared" si="9"/>
        <v>80.600081064573217</v>
      </c>
      <c r="Q15" s="962">
        <f t="shared" si="10"/>
        <v>8.6889163436468326</v>
      </c>
      <c r="R15" s="962">
        <f t="shared" si="11"/>
        <v>10.361884197910078</v>
      </c>
      <c r="S15" s="962">
        <f t="shared" si="12"/>
        <v>9.6094407942192603</v>
      </c>
      <c r="T15" s="962">
        <f t="shared" si="13"/>
        <v>23.124808518228143</v>
      </c>
      <c r="U15" s="962">
        <f t="shared" si="14"/>
        <v>286.68840586219005</v>
      </c>
      <c r="V15" s="962">
        <f t="shared" si="15"/>
        <v>247.76341514428663</v>
      </c>
      <c r="W15" s="962">
        <f t="shared" si="16"/>
        <v>40.593267763754866</v>
      </c>
      <c r="X15" s="962">
        <f t="shared" si="17"/>
        <v>12.571936387888368</v>
      </c>
      <c r="Y15" s="962">
        <f t="shared" si="18"/>
        <v>1.3552902442430068</v>
      </c>
      <c r="Z15" s="962">
        <f t="shared" si="19"/>
        <v>1.6162384364157829</v>
      </c>
      <c r="AA15" s="962">
        <f t="shared" si="20"/>
        <v>1.4988729141763142</v>
      </c>
      <c r="AB15" s="962">
        <f t="shared" si="21"/>
        <v>3.6069891969506629</v>
      </c>
      <c r="AC15" s="962">
        <f t="shared" si="22"/>
        <v>44.717428990636222</v>
      </c>
      <c r="AD15" s="962">
        <f t="shared" si="23"/>
        <v>38.645939970512636</v>
      </c>
      <c r="AE15" s="962">
        <f t="shared" si="24"/>
        <v>6.3317055437399263</v>
      </c>
    </row>
    <row r="16" spans="1:31" s="79" customFormat="1">
      <c r="A16" s="962" t="str">
        <f t="shared" si="2"/>
        <v>MP-516-20</v>
      </c>
      <c r="B16" s="962" t="str">
        <f t="shared" si="3"/>
        <v>[weeks A]</v>
      </c>
      <c r="C16" s="962" t="str">
        <f t="shared" si="4"/>
        <v>Lipid#1</v>
      </c>
      <c r="D16" s="962" t="str">
        <f t="shared" si="5"/>
        <v>[diet A]</v>
      </c>
      <c r="E16" s="962" t="str">
        <f t="shared" si="6"/>
        <v>[treatment A]</v>
      </c>
      <c r="F16" s="962" t="str">
        <f t="shared" si="7"/>
        <v>[sex]</v>
      </c>
      <c r="G16" s="962">
        <f t="shared" si="8"/>
        <v>21.8</v>
      </c>
      <c r="H16" s="962">
        <f t="shared" si="25"/>
        <v>2.5</v>
      </c>
      <c r="I16" s="962"/>
      <c r="J16" s="962">
        <f>'plasma (Lipid #1)'!B41</f>
        <v>120</v>
      </c>
      <c r="K16" s="962">
        <f>'plasma (Lipid #1)'!C41</f>
        <v>120</v>
      </c>
      <c r="L16" s="962">
        <f>'plasma (Lipid #1)'!E41</f>
        <v>35</v>
      </c>
      <c r="M16" s="963">
        <f>'plasma (Lipid #1)'!X35</f>
        <v>43.036795989905045</v>
      </c>
      <c r="N16" s="963">
        <f>'plasma (Lipid #1)'!Y35</f>
        <v>8.0367959899050447</v>
      </c>
      <c r="O16" s="962">
        <f>'plasma (Lipid #1)'!M41</f>
        <v>1.3471</v>
      </c>
      <c r="P16" s="962">
        <f t="shared" si="9"/>
        <v>80.600081064573217</v>
      </c>
      <c r="Q16" s="962">
        <f t="shared" si="10"/>
        <v>8.6889163436468326</v>
      </c>
      <c r="R16" s="962">
        <f t="shared" si="11"/>
        <v>10.361884197910078</v>
      </c>
      <c r="S16" s="962">
        <f t="shared" si="12"/>
        <v>9.6094407942192603</v>
      </c>
      <c r="T16" s="962">
        <f t="shared" si="13"/>
        <v>23.124808518228143</v>
      </c>
      <c r="U16" s="962">
        <f t="shared" si="14"/>
        <v>286.68840586219005</v>
      </c>
      <c r="V16" s="962">
        <f t="shared" si="15"/>
        <v>247.76341514428663</v>
      </c>
      <c r="W16" s="962">
        <f t="shared" si="16"/>
        <v>40.593267763754866</v>
      </c>
      <c r="X16" s="962">
        <f t="shared" si="17"/>
        <v>12.571936387888368</v>
      </c>
      <c r="Y16" s="962">
        <f t="shared" si="18"/>
        <v>1.3552902442430068</v>
      </c>
      <c r="Z16" s="962">
        <f t="shared" si="19"/>
        <v>1.6162384364157829</v>
      </c>
      <c r="AA16" s="962">
        <f t="shared" si="20"/>
        <v>1.4988729141763142</v>
      </c>
      <c r="AB16" s="962">
        <f t="shared" si="21"/>
        <v>3.6069891969506629</v>
      </c>
      <c r="AC16" s="962">
        <f t="shared" si="22"/>
        <v>44.717428990636222</v>
      </c>
      <c r="AD16" s="962">
        <f t="shared" si="23"/>
        <v>38.645939970512636</v>
      </c>
      <c r="AE16" s="962">
        <f t="shared" si="24"/>
        <v>6.3317055437399263</v>
      </c>
    </row>
    <row r="17" spans="1:36" s="79" customFormat="1">
      <c r="A17" s="962" t="str">
        <f t="shared" si="2"/>
        <v>MP-516-20</v>
      </c>
      <c r="B17" s="962" t="str">
        <f t="shared" si="3"/>
        <v>[weeks A]</v>
      </c>
      <c r="C17" s="962" t="str">
        <f t="shared" si="4"/>
        <v>Lipid#1</v>
      </c>
      <c r="D17" s="962" t="str">
        <f t="shared" si="5"/>
        <v>[diet A]</v>
      </c>
      <c r="E17" s="962" t="str">
        <f t="shared" si="6"/>
        <v>[treatment A]</v>
      </c>
      <c r="F17" s="962" t="str">
        <f t="shared" si="7"/>
        <v>[sex]</v>
      </c>
      <c r="G17" s="962">
        <f t="shared" si="8"/>
        <v>21.8</v>
      </c>
      <c r="H17" s="962">
        <f t="shared" si="25"/>
        <v>2.5</v>
      </c>
      <c r="I17" s="962"/>
      <c r="J17" s="962">
        <v>122</v>
      </c>
      <c r="K17" s="962">
        <f>'plasma (Lipid #1)'!C42</f>
        <v>114</v>
      </c>
      <c r="L17" s="962">
        <f>'plasma (Lipid #1)'!E42</f>
        <v>35</v>
      </c>
      <c r="M17" s="963"/>
      <c r="N17" s="963"/>
      <c r="O17" s="962"/>
      <c r="P17" s="962">
        <f t="shared" si="9"/>
        <v>80.600081064573217</v>
      </c>
      <c r="Q17" s="962">
        <f t="shared" si="10"/>
        <v>8.6889163436468326</v>
      </c>
      <c r="R17" s="962">
        <f t="shared" si="11"/>
        <v>10.361884197910078</v>
      </c>
      <c r="S17" s="962">
        <f t="shared" si="12"/>
        <v>9.6094407942192603</v>
      </c>
      <c r="T17" s="962">
        <f t="shared" si="13"/>
        <v>23.124808518228143</v>
      </c>
      <c r="U17" s="962">
        <f t="shared" si="14"/>
        <v>286.68840586219005</v>
      </c>
      <c r="V17" s="962">
        <f t="shared" si="15"/>
        <v>247.76341514428663</v>
      </c>
      <c r="W17" s="962">
        <f t="shared" si="16"/>
        <v>40.593267763754866</v>
      </c>
      <c r="X17" s="962">
        <f t="shared" si="17"/>
        <v>12.571936387888368</v>
      </c>
      <c r="Y17" s="962">
        <f t="shared" si="18"/>
        <v>1.3552902442430068</v>
      </c>
      <c r="Z17" s="962">
        <f t="shared" si="19"/>
        <v>1.6162384364157829</v>
      </c>
      <c r="AA17" s="962">
        <f t="shared" si="20"/>
        <v>1.4988729141763142</v>
      </c>
      <c r="AB17" s="962">
        <f t="shared" si="21"/>
        <v>3.6069891969506629</v>
      </c>
      <c r="AC17" s="962">
        <f t="shared" si="22"/>
        <v>44.717428990636222</v>
      </c>
      <c r="AD17" s="962">
        <f t="shared" si="23"/>
        <v>38.645939970512636</v>
      </c>
      <c r="AE17" s="962">
        <f t="shared" si="24"/>
        <v>6.3317055437399263</v>
      </c>
    </row>
    <row r="18" spans="1:36" s="79" customFormat="1">
      <c r="A18" s="962" t="str">
        <f t="shared" si="2"/>
        <v>MP-516-20</v>
      </c>
      <c r="B18" s="962" t="str">
        <f t="shared" si="3"/>
        <v>[weeks A]</v>
      </c>
      <c r="C18" s="962" t="str">
        <f t="shared" si="4"/>
        <v>Lipid#1</v>
      </c>
      <c r="D18" s="962" t="str">
        <f t="shared" si="5"/>
        <v>[diet A]</v>
      </c>
      <c r="E18" s="962" t="str">
        <f t="shared" si="6"/>
        <v>[treatment A]</v>
      </c>
      <c r="F18" s="962" t="str">
        <f t="shared" si="7"/>
        <v>[sex]</v>
      </c>
      <c r="G18" s="962">
        <f t="shared" si="8"/>
        <v>21.8</v>
      </c>
      <c r="H18" s="962">
        <f t="shared" si="25"/>
        <v>2.5</v>
      </c>
      <c r="I18" s="962"/>
      <c r="J18" s="962">
        <v>125</v>
      </c>
      <c r="K18" s="962">
        <f>'plasma (Lipid #1)'!C43</f>
        <v>114</v>
      </c>
      <c r="L18" s="962">
        <f>'plasma (Lipid #1)'!E43</f>
        <v>35</v>
      </c>
      <c r="M18" s="963"/>
      <c r="N18" s="963"/>
      <c r="O18" s="962"/>
      <c r="P18" s="962">
        <f t="shared" si="9"/>
        <v>80.600081064573217</v>
      </c>
      <c r="Q18" s="962">
        <f t="shared" si="10"/>
        <v>8.6889163436468326</v>
      </c>
      <c r="R18" s="962">
        <f t="shared" si="11"/>
        <v>10.361884197910078</v>
      </c>
      <c r="S18" s="962">
        <f t="shared" si="12"/>
        <v>9.6094407942192603</v>
      </c>
      <c r="T18" s="962">
        <f t="shared" si="13"/>
        <v>23.124808518228143</v>
      </c>
      <c r="U18" s="962">
        <f t="shared" si="14"/>
        <v>286.68840586219005</v>
      </c>
      <c r="V18" s="962">
        <f t="shared" si="15"/>
        <v>247.76341514428663</v>
      </c>
      <c r="W18" s="962">
        <f t="shared" si="16"/>
        <v>40.593267763754866</v>
      </c>
      <c r="X18" s="962">
        <f t="shared" si="17"/>
        <v>12.571936387888368</v>
      </c>
      <c r="Y18" s="962">
        <f t="shared" si="18"/>
        <v>1.3552902442430068</v>
      </c>
      <c r="Z18" s="962">
        <f t="shared" si="19"/>
        <v>1.6162384364157829</v>
      </c>
      <c r="AA18" s="962">
        <f t="shared" si="20"/>
        <v>1.4988729141763142</v>
      </c>
      <c r="AB18" s="962">
        <f t="shared" si="21"/>
        <v>3.6069891969506629</v>
      </c>
      <c r="AC18" s="962">
        <f t="shared" si="22"/>
        <v>44.717428990636222</v>
      </c>
      <c r="AD18" s="962">
        <f t="shared" si="23"/>
        <v>38.645939970512636</v>
      </c>
      <c r="AE18" s="962">
        <f t="shared" si="24"/>
        <v>6.3317055437399263</v>
      </c>
    </row>
    <row r="19" spans="1:36" s="79" customFormat="1">
      <c r="A19" s="962" t="str">
        <f t="shared" si="2"/>
        <v>MP-516-20</v>
      </c>
      <c r="B19" s="962" t="str">
        <f t="shared" si="3"/>
        <v>[weeks A]</v>
      </c>
      <c r="C19" s="962" t="str">
        <f t="shared" si="4"/>
        <v>Lipid#1</v>
      </c>
      <c r="D19" s="962" t="str">
        <f t="shared" si="5"/>
        <v>[diet A]</v>
      </c>
      <c r="E19" s="962" t="str">
        <f t="shared" si="6"/>
        <v>[treatment A]</v>
      </c>
      <c r="F19" s="962" t="str">
        <f t="shared" si="7"/>
        <v>[sex]</v>
      </c>
      <c r="G19" s="962">
        <f t="shared" si="8"/>
        <v>21.8</v>
      </c>
      <c r="H19" s="962">
        <f t="shared" si="25"/>
        <v>2.5</v>
      </c>
      <c r="I19" s="962"/>
      <c r="J19" s="962">
        <v>130</v>
      </c>
      <c r="K19" s="962">
        <f>'plasma (Lipid #1)'!C44</f>
        <v>114</v>
      </c>
      <c r="L19" s="962">
        <f>'plasma (Lipid #1)'!E44</f>
        <v>35</v>
      </c>
      <c r="M19" s="963"/>
      <c r="N19" s="963"/>
      <c r="O19" s="962"/>
      <c r="P19" s="962">
        <f t="shared" si="9"/>
        <v>80.600081064573217</v>
      </c>
      <c r="Q19" s="962">
        <f t="shared" si="10"/>
        <v>8.6889163436468326</v>
      </c>
      <c r="R19" s="962">
        <f t="shared" si="11"/>
        <v>10.361884197910078</v>
      </c>
      <c r="S19" s="962">
        <f t="shared" si="12"/>
        <v>9.6094407942192603</v>
      </c>
      <c r="T19" s="962">
        <f t="shared" si="13"/>
        <v>23.124808518228143</v>
      </c>
      <c r="U19" s="962">
        <f t="shared" si="14"/>
        <v>286.68840586219005</v>
      </c>
      <c r="V19" s="962">
        <f t="shared" si="15"/>
        <v>247.76341514428663</v>
      </c>
      <c r="W19" s="962">
        <f t="shared" si="16"/>
        <v>40.593267763754866</v>
      </c>
      <c r="X19" s="962">
        <f t="shared" si="17"/>
        <v>12.571936387888368</v>
      </c>
      <c r="Y19" s="962">
        <f t="shared" si="18"/>
        <v>1.3552902442430068</v>
      </c>
      <c r="Z19" s="962">
        <f t="shared" si="19"/>
        <v>1.6162384364157829</v>
      </c>
      <c r="AA19" s="962">
        <f t="shared" si="20"/>
        <v>1.4988729141763142</v>
      </c>
      <c r="AB19" s="962">
        <f t="shared" si="21"/>
        <v>3.6069891969506629</v>
      </c>
      <c r="AC19" s="962">
        <f t="shared" si="22"/>
        <v>44.717428990636222</v>
      </c>
      <c r="AD19" s="962">
        <f t="shared" si="23"/>
        <v>38.645939970512636</v>
      </c>
      <c r="AE19" s="962">
        <f t="shared" si="24"/>
        <v>6.3317055437399263</v>
      </c>
    </row>
    <row r="20" spans="1:36" s="79" customFormat="1">
      <c r="A20" s="962" t="str">
        <f t="shared" si="2"/>
        <v>MP-516-20</v>
      </c>
      <c r="B20" s="962" t="str">
        <f t="shared" si="3"/>
        <v>[weeks A]</v>
      </c>
      <c r="C20" s="962" t="str">
        <f t="shared" si="4"/>
        <v>Lipid#1</v>
      </c>
      <c r="D20" s="962" t="str">
        <f t="shared" si="5"/>
        <v>[diet A]</v>
      </c>
      <c r="E20" s="962" t="str">
        <f t="shared" si="6"/>
        <v>[treatment A]</v>
      </c>
      <c r="F20" s="962" t="str">
        <f t="shared" si="7"/>
        <v>[sex]</v>
      </c>
      <c r="G20" s="962">
        <f t="shared" si="8"/>
        <v>21.8</v>
      </c>
      <c r="H20" s="962">
        <f t="shared" si="25"/>
        <v>2.5</v>
      </c>
      <c r="I20" s="962"/>
      <c r="J20" s="962">
        <v>135</v>
      </c>
      <c r="K20" s="962">
        <f>'plasma (Lipid #1)'!C45</f>
        <v>125</v>
      </c>
      <c r="L20" s="962">
        <f>'plasma (Lipid #1)'!E45</f>
        <v>35</v>
      </c>
      <c r="M20" s="963"/>
      <c r="N20" s="963"/>
      <c r="O20" s="962"/>
      <c r="P20" s="962">
        <f t="shared" si="9"/>
        <v>80.600081064573217</v>
      </c>
      <c r="Q20" s="962">
        <f t="shared" si="10"/>
        <v>8.6889163436468326</v>
      </c>
      <c r="R20" s="962">
        <f t="shared" si="11"/>
        <v>10.361884197910078</v>
      </c>
      <c r="S20" s="962">
        <f t="shared" si="12"/>
        <v>9.6094407942192603</v>
      </c>
      <c r="T20" s="962">
        <f t="shared" si="13"/>
        <v>23.124808518228143</v>
      </c>
      <c r="U20" s="962">
        <f t="shared" si="14"/>
        <v>286.68840586219005</v>
      </c>
      <c r="V20" s="962">
        <f t="shared" si="15"/>
        <v>247.76341514428663</v>
      </c>
      <c r="W20" s="962">
        <f t="shared" si="16"/>
        <v>40.593267763754866</v>
      </c>
      <c r="X20" s="962">
        <f t="shared" si="17"/>
        <v>12.571936387888368</v>
      </c>
      <c r="Y20" s="962">
        <f t="shared" si="18"/>
        <v>1.3552902442430068</v>
      </c>
      <c r="Z20" s="962">
        <f t="shared" si="19"/>
        <v>1.6162384364157829</v>
      </c>
      <c r="AA20" s="962">
        <f t="shared" si="20"/>
        <v>1.4988729141763142</v>
      </c>
      <c r="AB20" s="962">
        <f t="shared" si="21"/>
        <v>3.6069891969506629</v>
      </c>
      <c r="AC20" s="962">
        <f t="shared" si="22"/>
        <v>44.717428990636222</v>
      </c>
      <c r="AD20" s="962">
        <f t="shared" si="23"/>
        <v>38.645939970512636</v>
      </c>
      <c r="AE20" s="962">
        <f t="shared" si="24"/>
        <v>6.3317055437399263</v>
      </c>
    </row>
    <row r="21" spans="1:36" s="79" customFormat="1">
      <c r="A21" s="962" t="str">
        <f t="shared" si="2"/>
        <v>MP-516-20</v>
      </c>
      <c r="B21" s="962" t="str">
        <f t="shared" si="3"/>
        <v>[weeks A]</v>
      </c>
      <c r="C21" s="962" t="str">
        <f t="shared" si="4"/>
        <v>Lipid#1</v>
      </c>
      <c r="D21" s="962" t="str">
        <f t="shared" si="5"/>
        <v>[diet A]</v>
      </c>
      <c r="E21" s="962" t="str">
        <f t="shared" si="6"/>
        <v>[treatment A]</v>
      </c>
      <c r="F21" s="962" t="str">
        <f t="shared" si="7"/>
        <v>[sex]</v>
      </c>
      <c r="G21" s="962">
        <f t="shared" si="8"/>
        <v>21.8</v>
      </c>
      <c r="H21" s="962">
        <f t="shared" si="25"/>
        <v>2.5</v>
      </c>
      <c r="I21" s="962"/>
      <c r="J21" s="962">
        <v>145</v>
      </c>
      <c r="K21" s="962">
        <f>'plasma (Lipid #1)'!C46</f>
        <v>110</v>
      </c>
      <c r="L21" s="962">
        <f>'plasma (Lipid #1)'!E46</f>
        <v>33</v>
      </c>
      <c r="M21" s="963"/>
      <c r="N21" s="963"/>
      <c r="O21" s="962"/>
      <c r="P21" s="962">
        <f t="shared" si="9"/>
        <v>80.600081064573217</v>
      </c>
      <c r="Q21" s="962">
        <f t="shared" si="10"/>
        <v>8.6889163436468326</v>
      </c>
      <c r="R21" s="962">
        <f t="shared" si="11"/>
        <v>10.361884197910078</v>
      </c>
      <c r="S21" s="962">
        <f t="shared" si="12"/>
        <v>9.6094407942192603</v>
      </c>
      <c r="T21" s="962">
        <f t="shared" si="13"/>
        <v>23.124808518228143</v>
      </c>
      <c r="U21" s="962">
        <f t="shared" si="14"/>
        <v>286.68840586219005</v>
      </c>
      <c r="V21" s="962">
        <f t="shared" si="15"/>
        <v>247.76341514428663</v>
      </c>
      <c r="W21" s="962">
        <f t="shared" si="16"/>
        <v>40.593267763754866</v>
      </c>
      <c r="X21" s="962">
        <f t="shared" si="17"/>
        <v>12.571936387888368</v>
      </c>
      <c r="Y21" s="962">
        <f t="shared" si="18"/>
        <v>1.3552902442430068</v>
      </c>
      <c r="Z21" s="962">
        <f t="shared" si="19"/>
        <v>1.6162384364157829</v>
      </c>
      <c r="AA21" s="962">
        <f t="shared" si="20"/>
        <v>1.4988729141763142</v>
      </c>
      <c r="AB21" s="962">
        <f t="shared" si="21"/>
        <v>3.6069891969506629</v>
      </c>
      <c r="AC21" s="962">
        <f t="shared" si="22"/>
        <v>44.717428990636222</v>
      </c>
      <c r="AD21" s="962">
        <f t="shared" si="23"/>
        <v>38.645939970512636</v>
      </c>
      <c r="AE21" s="962">
        <f t="shared" si="24"/>
        <v>6.3317055437399263</v>
      </c>
    </row>
    <row r="22" spans="1:36">
      <c r="A22" s="207" t="str">
        <f>'plasma (Lipid #1)'!A49</f>
        <v>MP-512-20</v>
      </c>
      <c r="B22" s="207" t="str">
        <f t="shared" si="3"/>
        <v>[weeks A]</v>
      </c>
      <c r="C22" s="207" t="str">
        <f t="shared" si="4"/>
        <v>Lipid#1</v>
      </c>
      <c r="D22" s="207" t="str">
        <f t="shared" si="5"/>
        <v>[diet A]</v>
      </c>
      <c r="E22" s="207" t="str">
        <f t="shared" si="6"/>
        <v>[treatment A]</v>
      </c>
      <c r="F22" s="207" t="str">
        <f>'plasma (Lipid #1)'!A54</f>
        <v>[sex]</v>
      </c>
      <c r="G22" s="207">
        <f>'plasma (Lipid #1)'!A50</f>
        <v>25.7</v>
      </c>
      <c r="H22" s="207">
        <f>H3</f>
        <v>0</v>
      </c>
      <c r="I22" s="207">
        <f>'plasma (Lipid #1)'!A59</f>
        <v>40</v>
      </c>
      <c r="J22" s="207">
        <f>'plasma (Lipid #1)'!B48</f>
        <v>-10</v>
      </c>
      <c r="K22" s="207">
        <f>'plasma (Lipid #1)'!C48</f>
        <v>84</v>
      </c>
      <c r="L22" s="207">
        <f>'plasma (Lipid #1)'!E48</f>
        <v>0</v>
      </c>
      <c r="M22" s="965">
        <f>'plasma (Lipid #1)'!X50</f>
        <v>20.807408660563794</v>
      </c>
      <c r="N22" s="965">
        <f>'plasma (Lipid #1)'!Y50</f>
        <v>20.807408660563794</v>
      </c>
      <c r="O22" s="207">
        <f>'plasma (Lipid #1)'!M48</f>
        <v>8.33</v>
      </c>
      <c r="P22" s="207">
        <f>'tissues (Lipid#1)'!O21</f>
        <v>27.177732040380498</v>
      </c>
      <c r="Q22" s="207">
        <f>'tissues (Lipid#1)'!O22</f>
        <v>6.9613701554250937</v>
      </c>
      <c r="R22" s="207">
        <f>'tissues (Lipid#1)'!O23</f>
        <v>7.032503012494673</v>
      </c>
      <c r="S22" s="207">
        <f>'tissues (Lipid#1)'!O24</f>
        <v>2.9248803979736704</v>
      </c>
      <c r="T22" s="207">
        <f>'tissues (Lipid#1)'!O25</f>
        <v>13.40926378695236</v>
      </c>
      <c r="U22" s="207">
        <f>'tissues (Lipid#1)'!O26</f>
        <v>102.85213625173841</v>
      </c>
      <c r="V22" s="207">
        <f>'tissues (Lipid#1)'!O27</f>
        <v>251.11133330714017</v>
      </c>
      <c r="W22" s="207">
        <f>'tissues (Lipid#1)'!O28</f>
        <v>33.271902413980065</v>
      </c>
      <c r="X22" s="207">
        <f>'tissues (Lipid#1)'!P21</f>
        <v>4.0631160857711697</v>
      </c>
      <c r="Y22" s="207">
        <f>'tissues (Lipid#1)'!P22</f>
        <v>1.0407364019738512</v>
      </c>
      <c r="Z22" s="207">
        <f>'tissues (Lipid#1)'!P23</f>
        <v>1.0513708822666454</v>
      </c>
      <c r="AA22" s="207">
        <f>'tissues (Lipid#1)'!P24</f>
        <v>0.43727447810237602</v>
      </c>
      <c r="AB22" s="207">
        <f>'tissues (Lipid#1)'!P25</f>
        <v>2.0047072106739408</v>
      </c>
      <c r="AC22" s="207">
        <f>'tissues (Lipid#1)'!P26</f>
        <v>15.376565220359563</v>
      </c>
      <c r="AD22" s="207">
        <f>'tissues (Lipid#1)'!P27</f>
        <v>37.541561457878096</v>
      </c>
      <c r="AE22" s="207">
        <f>'tissues (Lipid#1)'!P28</f>
        <v>4.9742046798309074</v>
      </c>
      <c r="AG22" s="79"/>
      <c r="AH22" s="79"/>
      <c r="AI22" s="79"/>
      <c r="AJ22" s="79"/>
    </row>
    <row r="23" spans="1:36">
      <c r="A23" s="207" t="str">
        <f>A22</f>
        <v>MP-512-20</v>
      </c>
      <c r="B23" s="207" t="str">
        <f t="shared" si="3"/>
        <v>[weeks A]</v>
      </c>
      <c r="C23" s="207" t="str">
        <f t="shared" si="4"/>
        <v>Lipid#1</v>
      </c>
      <c r="D23" s="207" t="str">
        <f t="shared" si="5"/>
        <v>[diet A]</v>
      </c>
      <c r="E23" s="207" t="str">
        <f t="shared" si="6"/>
        <v>[treatment A]</v>
      </c>
      <c r="F23" s="207" t="str">
        <f>F22</f>
        <v>[sex]</v>
      </c>
      <c r="G23" s="207">
        <f>G22</f>
        <v>25.7</v>
      </c>
      <c r="H23" s="207">
        <f t="shared" ref="H23:H86" si="26">H4</f>
        <v>0</v>
      </c>
      <c r="I23" s="188"/>
      <c r="J23" s="207">
        <f>'plasma (Lipid #1)'!B49</f>
        <v>0</v>
      </c>
      <c r="K23" s="207">
        <f>'plasma (Lipid #1)'!C49</f>
        <v>86</v>
      </c>
      <c r="L23" s="207">
        <f>'plasma (Lipid #1)'!E49</f>
        <v>0</v>
      </c>
      <c r="M23" s="965">
        <f>'plasma (Lipid #1)'!X51</f>
        <v>18.737530130815134</v>
      </c>
      <c r="N23" s="965">
        <f>'plasma (Lipid #1)'!Y51</f>
        <v>18.737530130815134</v>
      </c>
      <c r="O23" s="207"/>
      <c r="P23" s="207">
        <f>P22</f>
        <v>27.177732040380498</v>
      </c>
      <c r="Q23" s="207">
        <f t="shared" ref="Q23:AE23" si="27">Q22</f>
        <v>6.9613701554250937</v>
      </c>
      <c r="R23" s="207">
        <f t="shared" si="27"/>
        <v>7.032503012494673</v>
      </c>
      <c r="S23" s="207">
        <f t="shared" si="27"/>
        <v>2.9248803979736704</v>
      </c>
      <c r="T23" s="207">
        <f t="shared" si="27"/>
        <v>13.40926378695236</v>
      </c>
      <c r="U23" s="207">
        <f t="shared" si="27"/>
        <v>102.85213625173841</v>
      </c>
      <c r="V23" s="207">
        <f t="shared" si="27"/>
        <v>251.11133330714017</v>
      </c>
      <c r="W23" s="207">
        <f t="shared" si="27"/>
        <v>33.271902413980065</v>
      </c>
      <c r="X23" s="207">
        <f t="shared" si="27"/>
        <v>4.0631160857711697</v>
      </c>
      <c r="Y23" s="207">
        <f t="shared" si="27"/>
        <v>1.0407364019738512</v>
      </c>
      <c r="Z23" s="207">
        <f t="shared" si="27"/>
        <v>1.0513708822666454</v>
      </c>
      <c r="AA23" s="207">
        <f t="shared" si="27"/>
        <v>0.43727447810237602</v>
      </c>
      <c r="AB23" s="207">
        <f t="shared" si="27"/>
        <v>2.0047072106739408</v>
      </c>
      <c r="AC23" s="207">
        <f t="shared" si="27"/>
        <v>15.376565220359563</v>
      </c>
      <c r="AD23" s="207">
        <f t="shared" si="27"/>
        <v>37.541561457878096</v>
      </c>
      <c r="AE23" s="207">
        <f t="shared" si="27"/>
        <v>4.9742046798309074</v>
      </c>
      <c r="AG23" s="79"/>
      <c r="AH23" s="79"/>
      <c r="AI23" s="79"/>
      <c r="AJ23" s="79"/>
    </row>
    <row r="24" spans="1:36">
      <c r="A24" s="207" t="str">
        <f t="shared" ref="A24:A40" si="28">A23</f>
        <v>MP-512-20</v>
      </c>
      <c r="B24" s="207" t="str">
        <f t="shared" si="3"/>
        <v>[weeks A]</v>
      </c>
      <c r="C24" s="207" t="str">
        <f t="shared" si="4"/>
        <v>Lipid#1</v>
      </c>
      <c r="D24" s="207" t="str">
        <f t="shared" si="5"/>
        <v>[diet A]</v>
      </c>
      <c r="E24" s="207" t="str">
        <f t="shared" si="6"/>
        <v>[treatment A]</v>
      </c>
      <c r="F24" s="207" t="str">
        <f t="shared" ref="F24:F40" si="29">F23</f>
        <v>[sex]</v>
      </c>
      <c r="G24" s="207">
        <f t="shared" ref="G24:G40" si="30">G23</f>
        <v>25.7</v>
      </c>
      <c r="H24" s="207">
        <f t="shared" si="26"/>
        <v>2.5</v>
      </c>
      <c r="I24" s="188"/>
      <c r="J24" s="207">
        <f>'plasma (Lipid #1)'!B50</f>
        <v>10</v>
      </c>
      <c r="K24" s="207">
        <f>'plasma (Lipid #1)'!C50</f>
        <v>113</v>
      </c>
      <c r="L24" s="207">
        <f>'plasma (Lipid #1)'!E50</f>
        <v>25</v>
      </c>
      <c r="M24" s="188"/>
      <c r="N24" s="188"/>
      <c r="O24" s="207"/>
      <c r="P24" s="207">
        <f t="shared" ref="P24:P40" si="31">P23</f>
        <v>27.177732040380498</v>
      </c>
      <c r="Q24" s="207">
        <f t="shared" ref="Q24:Q40" si="32">Q23</f>
        <v>6.9613701554250937</v>
      </c>
      <c r="R24" s="207">
        <f t="shared" ref="R24:R40" si="33">R23</f>
        <v>7.032503012494673</v>
      </c>
      <c r="S24" s="207">
        <f t="shared" ref="S24:S40" si="34">S23</f>
        <v>2.9248803979736704</v>
      </c>
      <c r="T24" s="207">
        <f t="shared" ref="T24:T40" si="35">T23</f>
        <v>13.40926378695236</v>
      </c>
      <c r="U24" s="207">
        <f t="shared" ref="U24:U40" si="36">U23</f>
        <v>102.85213625173841</v>
      </c>
      <c r="V24" s="207">
        <f t="shared" ref="V24:V40" si="37">V23</f>
        <v>251.11133330714017</v>
      </c>
      <c r="W24" s="207">
        <f t="shared" ref="W24:W40" si="38">W23</f>
        <v>33.271902413980065</v>
      </c>
      <c r="X24" s="207">
        <f t="shared" ref="X24:X40" si="39">X23</f>
        <v>4.0631160857711697</v>
      </c>
      <c r="Y24" s="207">
        <f t="shared" ref="Y24:Y40" si="40">Y23</f>
        <v>1.0407364019738512</v>
      </c>
      <c r="Z24" s="207">
        <f t="shared" ref="Z24:Z40" si="41">Z23</f>
        <v>1.0513708822666454</v>
      </c>
      <c r="AA24" s="207">
        <f t="shared" ref="AA24:AA40" si="42">AA23</f>
        <v>0.43727447810237602</v>
      </c>
      <c r="AB24" s="207">
        <f t="shared" ref="AB24:AB40" si="43">AB23</f>
        <v>2.0047072106739408</v>
      </c>
      <c r="AC24" s="207">
        <f t="shared" ref="AC24:AC40" si="44">AC23</f>
        <v>15.376565220359563</v>
      </c>
      <c r="AD24" s="207">
        <f t="shared" ref="AD24:AD40" si="45">AD23</f>
        <v>37.541561457878096</v>
      </c>
      <c r="AE24" s="207">
        <f t="shared" ref="AE24:AE40" si="46">AE23</f>
        <v>4.9742046798309074</v>
      </c>
      <c r="AG24" s="79"/>
      <c r="AH24" s="79"/>
      <c r="AI24" s="79"/>
      <c r="AJ24" s="79"/>
    </row>
    <row r="25" spans="1:36">
      <c r="A25" s="207" t="str">
        <f t="shared" si="28"/>
        <v>MP-512-20</v>
      </c>
      <c r="B25" s="207" t="str">
        <f t="shared" si="3"/>
        <v>[weeks A]</v>
      </c>
      <c r="C25" s="207" t="str">
        <f t="shared" si="4"/>
        <v>Lipid#1</v>
      </c>
      <c r="D25" s="207" t="str">
        <f t="shared" si="5"/>
        <v>[diet A]</v>
      </c>
      <c r="E25" s="207" t="str">
        <f t="shared" si="6"/>
        <v>[treatment A]</v>
      </c>
      <c r="F25" s="207" t="str">
        <f t="shared" si="29"/>
        <v>[sex]</v>
      </c>
      <c r="G25" s="207">
        <f t="shared" si="30"/>
        <v>25.7</v>
      </c>
      <c r="H25" s="207">
        <f t="shared" si="26"/>
        <v>2.5</v>
      </c>
      <c r="I25" s="188"/>
      <c r="J25" s="207">
        <f>'plasma (Lipid #1)'!B51</f>
        <v>20</v>
      </c>
      <c r="K25" s="207">
        <f>'plasma (Lipid #1)'!C51</f>
        <v>97</v>
      </c>
      <c r="L25" s="207">
        <f>'plasma (Lipid #1)'!E51</f>
        <v>25</v>
      </c>
      <c r="M25" s="188"/>
      <c r="N25" s="188"/>
      <c r="O25" s="207"/>
      <c r="P25" s="207">
        <f t="shared" si="31"/>
        <v>27.177732040380498</v>
      </c>
      <c r="Q25" s="207">
        <f t="shared" si="32"/>
        <v>6.9613701554250937</v>
      </c>
      <c r="R25" s="207">
        <f t="shared" si="33"/>
        <v>7.032503012494673</v>
      </c>
      <c r="S25" s="207">
        <f t="shared" si="34"/>
        <v>2.9248803979736704</v>
      </c>
      <c r="T25" s="207">
        <f t="shared" si="35"/>
        <v>13.40926378695236</v>
      </c>
      <c r="U25" s="207">
        <f t="shared" si="36"/>
        <v>102.85213625173841</v>
      </c>
      <c r="V25" s="207">
        <f t="shared" si="37"/>
        <v>251.11133330714017</v>
      </c>
      <c r="W25" s="207">
        <f t="shared" si="38"/>
        <v>33.271902413980065</v>
      </c>
      <c r="X25" s="207">
        <f t="shared" si="39"/>
        <v>4.0631160857711697</v>
      </c>
      <c r="Y25" s="207">
        <f t="shared" si="40"/>
        <v>1.0407364019738512</v>
      </c>
      <c r="Z25" s="207">
        <f t="shared" si="41"/>
        <v>1.0513708822666454</v>
      </c>
      <c r="AA25" s="207">
        <f t="shared" si="42"/>
        <v>0.43727447810237602</v>
      </c>
      <c r="AB25" s="207">
        <f t="shared" si="43"/>
        <v>2.0047072106739408</v>
      </c>
      <c r="AC25" s="207">
        <f t="shared" si="44"/>
        <v>15.376565220359563</v>
      </c>
      <c r="AD25" s="207">
        <f t="shared" si="45"/>
        <v>37.541561457878096</v>
      </c>
      <c r="AE25" s="207">
        <f t="shared" si="46"/>
        <v>4.9742046798309074</v>
      </c>
      <c r="AG25" s="79"/>
      <c r="AH25" s="79"/>
      <c r="AI25" s="79"/>
      <c r="AJ25" s="79"/>
    </row>
    <row r="26" spans="1:36">
      <c r="A26" s="207" t="str">
        <f t="shared" si="28"/>
        <v>MP-512-20</v>
      </c>
      <c r="B26" s="207" t="str">
        <f t="shared" si="3"/>
        <v>[weeks A]</v>
      </c>
      <c r="C26" s="207" t="str">
        <f t="shared" si="4"/>
        <v>Lipid#1</v>
      </c>
      <c r="D26" s="207" t="str">
        <f t="shared" si="5"/>
        <v>[diet A]</v>
      </c>
      <c r="E26" s="207" t="str">
        <f t="shared" si="6"/>
        <v>[treatment A]</v>
      </c>
      <c r="F26" s="207" t="str">
        <f t="shared" si="29"/>
        <v>[sex]</v>
      </c>
      <c r="G26" s="207">
        <f t="shared" si="30"/>
        <v>25.7</v>
      </c>
      <c r="H26" s="207">
        <f t="shared" si="26"/>
        <v>2.5</v>
      </c>
      <c r="I26" s="188"/>
      <c r="J26" s="207">
        <f>'plasma (Lipid #1)'!B52</f>
        <v>30</v>
      </c>
      <c r="K26" s="207">
        <f>'plasma (Lipid #1)'!C52</f>
        <v>96</v>
      </c>
      <c r="L26" s="207">
        <f>'plasma (Lipid #1)'!E52</f>
        <v>30</v>
      </c>
      <c r="M26" s="188"/>
      <c r="N26" s="188"/>
      <c r="O26" s="207"/>
      <c r="P26" s="207">
        <f t="shared" si="31"/>
        <v>27.177732040380498</v>
      </c>
      <c r="Q26" s="207">
        <f t="shared" si="32"/>
        <v>6.9613701554250937</v>
      </c>
      <c r="R26" s="207">
        <f t="shared" si="33"/>
        <v>7.032503012494673</v>
      </c>
      <c r="S26" s="207">
        <f t="shared" si="34"/>
        <v>2.9248803979736704</v>
      </c>
      <c r="T26" s="207">
        <f t="shared" si="35"/>
        <v>13.40926378695236</v>
      </c>
      <c r="U26" s="207">
        <f t="shared" si="36"/>
        <v>102.85213625173841</v>
      </c>
      <c r="V26" s="207">
        <f t="shared" si="37"/>
        <v>251.11133330714017</v>
      </c>
      <c r="W26" s="207">
        <f t="shared" si="38"/>
        <v>33.271902413980065</v>
      </c>
      <c r="X26" s="207">
        <f t="shared" si="39"/>
        <v>4.0631160857711697</v>
      </c>
      <c r="Y26" s="207">
        <f t="shared" si="40"/>
        <v>1.0407364019738512</v>
      </c>
      <c r="Z26" s="207">
        <f t="shared" si="41"/>
        <v>1.0513708822666454</v>
      </c>
      <c r="AA26" s="207">
        <f t="shared" si="42"/>
        <v>0.43727447810237602</v>
      </c>
      <c r="AB26" s="207">
        <f t="shared" si="43"/>
        <v>2.0047072106739408</v>
      </c>
      <c r="AC26" s="207">
        <f t="shared" si="44"/>
        <v>15.376565220359563</v>
      </c>
      <c r="AD26" s="207">
        <f t="shared" si="45"/>
        <v>37.541561457878096</v>
      </c>
      <c r="AE26" s="207">
        <f t="shared" si="46"/>
        <v>4.9742046798309074</v>
      </c>
      <c r="AG26" s="79"/>
      <c r="AH26" s="79"/>
      <c r="AI26" s="79"/>
      <c r="AJ26" s="79"/>
    </row>
    <row r="27" spans="1:36">
      <c r="A27" s="207" t="str">
        <f t="shared" si="28"/>
        <v>MP-512-20</v>
      </c>
      <c r="B27" s="207" t="str">
        <f t="shared" si="3"/>
        <v>[weeks A]</v>
      </c>
      <c r="C27" s="207" t="str">
        <f t="shared" si="4"/>
        <v>Lipid#1</v>
      </c>
      <c r="D27" s="207" t="str">
        <f t="shared" si="5"/>
        <v>[diet A]</v>
      </c>
      <c r="E27" s="207" t="str">
        <f t="shared" si="6"/>
        <v>[treatment A]</v>
      </c>
      <c r="F27" s="207" t="str">
        <f t="shared" si="29"/>
        <v>[sex]</v>
      </c>
      <c r="G27" s="207">
        <f t="shared" si="30"/>
        <v>25.7</v>
      </c>
      <c r="H27" s="207">
        <f t="shared" si="26"/>
        <v>2.5</v>
      </c>
      <c r="I27" s="188"/>
      <c r="J27" s="207">
        <f>'plasma (Lipid #1)'!B53</f>
        <v>40</v>
      </c>
      <c r="K27" s="207">
        <f>'plasma (Lipid #1)'!C53</f>
        <v>118</v>
      </c>
      <c r="L27" s="207">
        <f>'plasma (Lipid #1)'!E53</f>
        <v>35</v>
      </c>
      <c r="M27" s="188"/>
      <c r="N27" s="188"/>
      <c r="O27" s="207"/>
      <c r="P27" s="207">
        <f t="shared" si="31"/>
        <v>27.177732040380498</v>
      </c>
      <c r="Q27" s="207">
        <f t="shared" si="32"/>
        <v>6.9613701554250937</v>
      </c>
      <c r="R27" s="207">
        <f t="shared" si="33"/>
        <v>7.032503012494673</v>
      </c>
      <c r="S27" s="207">
        <f t="shared" si="34"/>
        <v>2.9248803979736704</v>
      </c>
      <c r="T27" s="207">
        <f t="shared" si="35"/>
        <v>13.40926378695236</v>
      </c>
      <c r="U27" s="207">
        <f t="shared" si="36"/>
        <v>102.85213625173841</v>
      </c>
      <c r="V27" s="207">
        <f t="shared" si="37"/>
        <v>251.11133330714017</v>
      </c>
      <c r="W27" s="207">
        <f t="shared" si="38"/>
        <v>33.271902413980065</v>
      </c>
      <c r="X27" s="207">
        <f t="shared" si="39"/>
        <v>4.0631160857711697</v>
      </c>
      <c r="Y27" s="207">
        <f t="shared" si="40"/>
        <v>1.0407364019738512</v>
      </c>
      <c r="Z27" s="207">
        <f t="shared" si="41"/>
        <v>1.0513708822666454</v>
      </c>
      <c r="AA27" s="207">
        <f t="shared" si="42"/>
        <v>0.43727447810237602</v>
      </c>
      <c r="AB27" s="207">
        <f t="shared" si="43"/>
        <v>2.0047072106739408</v>
      </c>
      <c r="AC27" s="207">
        <f t="shared" si="44"/>
        <v>15.376565220359563</v>
      </c>
      <c r="AD27" s="207">
        <f t="shared" si="45"/>
        <v>37.541561457878096</v>
      </c>
      <c r="AE27" s="207">
        <f t="shared" si="46"/>
        <v>4.9742046798309074</v>
      </c>
      <c r="AG27" s="79"/>
      <c r="AH27" s="79"/>
      <c r="AI27" s="79"/>
      <c r="AJ27" s="79"/>
    </row>
    <row r="28" spans="1:36">
      <c r="A28" s="207" t="str">
        <f t="shared" si="28"/>
        <v>MP-512-20</v>
      </c>
      <c r="B28" s="207" t="str">
        <f t="shared" si="3"/>
        <v>[weeks A]</v>
      </c>
      <c r="C28" s="207" t="str">
        <f t="shared" si="4"/>
        <v>Lipid#1</v>
      </c>
      <c r="D28" s="207" t="str">
        <f t="shared" si="5"/>
        <v>[diet A]</v>
      </c>
      <c r="E28" s="207" t="str">
        <f t="shared" si="6"/>
        <v>[treatment A]</v>
      </c>
      <c r="F28" s="207" t="str">
        <f t="shared" si="29"/>
        <v>[sex]</v>
      </c>
      <c r="G28" s="207">
        <f t="shared" si="30"/>
        <v>25.7</v>
      </c>
      <c r="H28" s="207">
        <f t="shared" si="26"/>
        <v>2.5</v>
      </c>
      <c r="I28" s="188"/>
      <c r="J28" s="207">
        <f>'plasma (Lipid #1)'!B54</f>
        <v>50</v>
      </c>
      <c r="K28" s="207">
        <f>'plasma (Lipid #1)'!C54</f>
        <v>139</v>
      </c>
      <c r="L28" s="207">
        <f>'plasma (Lipid #1)'!E54</f>
        <v>35</v>
      </c>
      <c r="M28" s="188"/>
      <c r="N28" s="188"/>
      <c r="O28" s="207"/>
      <c r="P28" s="207">
        <f t="shared" si="31"/>
        <v>27.177732040380498</v>
      </c>
      <c r="Q28" s="207">
        <f t="shared" si="32"/>
        <v>6.9613701554250937</v>
      </c>
      <c r="R28" s="207">
        <f t="shared" si="33"/>
        <v>7.032503012494673</v>
      </c>
      <c r="S28" s="207">
        <f t="shared" si="34"/>
        <v>2.9248803979736704</v>
      </c>
      <c r="T28" s="207">
        <f t="shared" si="35"/>
        <v>13.40926378695236</v>
      </c>
      <c r="U28" s="207">
        <f t="shared" si="36"/>
        <v>102.85213625173841</v>
      </c>
      <c r="V28" s="207">
        <f t="shared" si="37"/>
        <v>251.11133330714017</v>
      </c>
      <c r="W28" s="207">
        <f t="shared" si="38"/>
        <v>33.271902413980065</v>
      </c>
      <c r="X28" s="207">
        <f t="shared" si="39"/>
        <v>4.0631160857711697</v>
      </c>
      <c r="Y28" s="207">
        <f t="shared" si="40"/>
        <v>1.0407364019738512</v>
      </c>
      <c r="Z28" s="207">
        <f t="shared" si="41"/>
        <v>1.0513708822666454</v>
      </c>
      <c r="AA28" s="207">
        <f t="shared" si="42"/>
        <v>0.43727447810237602</v>
      </c>
      <c r="AB28" s="207">
        <f t="shared" si="43"/>
        <v>2.0047072106739408</v>
      </c>
      <c r="AC28" s="207">
        <f t="shared" si="44"/>
        <v>15.376565220359563</v>
      </c>
      <c r="AD28" s="207">
        <f t="shared" si="45"/>
        <v>37.541561457878096</v>
      </c>
      <c r="AE28" s="207">
        <f t="shared" si="46"/>
        <v>4.9742046798309074</v>
      </c>
      <c r="AG28" s="79"/>
      <c r="AH28" s="79"/>
      <c r="AI28" s="79"/>
      <c r="AJ28" s="79"/>
    </row>
    <row r="29" spans="1:36">
      <c r="A29" s="207" t="str">
        <f t="shared" si="28"/>
        <v>MP-512-20</v>
      </c>
      <c r="B29" s="207" t="str">
        <f t="shared" si="3"/>
        <v>[weeks A]</v>
      </c>
      <c r="C29" s="207" t="str">
        <f t="shared" si="4"/>
        <v>Lipid#1</v>
      </c>
      <c r="D29" s="207" t="str">
        <f t="shared" si="5"/>
        <v>[diet A]</v>
      </c>
      <c r="E29" s="207" t="str">
        <f t="shared" si="6"/>
        <v>[treatment A]</v>
      </c>
      <c r="F29" s="207" t="str">
        <f t="shared" si="29"/>
        <v>[sex]</v>
      </c>
      <c r="G29" s="207">
        <f t="shared" si="30"/>
        <v>25.7</v>
      </c>
      <c r="H29" s="207">
        <f t="shared" si="26"/>
        <v>2.5</v>
      </c>
      <c r="I29" s="188"/>
      <c r="J29" s="207">
        <f>'plasma (Lipid #1)'!B55</f>
        <v>60</v>
      </c>
      <c r="K29" s="207">
        <f>'plasma (Lipid #1)'!C55</f>
        <v>122</v>
      </c>
      <c r="L29" s="207">
        <f>'plasma (Lipid #1)'!E55</f>
        <v>30</v>
      </c>
      <c r="M29" s="188"/>
      <c r="N29" s="188"/>
      <c r="O29" s="207"/>
      <c r="P29" s="207">
        <f t="shared" si="31"/>
        <v>27.177732040380498</v>
      </c>
      <c r="Q29" s="207">
        <f t="shared" si="32"/>
        <v>6.9613701554250937</v>
      </c>
      <c r="R29" s="207">
        <f t="shared" si="33"/>
        <v>7.032503012494673</v>
      </c>
      <c r="S29" s="207">
        <f t="shared" si="34"/>
        <v>2.9248803979736704</v>
      </c>
      <c r="T29" s="207">
        <f t="shared" si="35"/>
        <v>13.40926378695236</v>
      </c>
      <c r="U29" s="207">
        <f t="shared" si="36"/>
        <v>102.85213625173841</v>
      </c>
      <c r="V29" s="207">
        <f t="shared" si="37"/>
        <v>251.11133330714017</v>
      </c>
      <c r="W29" s="207">
        <f t="shared" si="38"/>
        <v>33.271902413980065</v>
      </c>
      <c r="X29" s="207">
        <f t="shared" si="39"/>
        <v>4.0631160857711697</v>
      </c>
      <c r="Y29" s="207">
        <f t="shared" si="40"/>
        <v>1.0407364019738512</v>
      </c>
      <c r="Z29" s="207">
        <f t="shared" si="41"/>
        <v>1.0513708822666454</v>
      </c>
      <c r="AA29" s="207">
        <f t="shared" si="42"/>
        <v>0.43727447810237602</v>
      </c>
      <c r="AB29" s="207">
        <f t="shared" si="43"/>
        <v>2.0047072106739408</v>
      </c>
      <c r="AC29" s="207">
        <f t="shared" si="44"/>
        <v>15.376565220359563</v>
      </c>
      <c r="AD29" s="207">
        <f t="shared" si="45"/>
        <v>37.541561457878096</v>
      </c>
      <c r="AE29" s="207">
        <f t="shared" si="46"/>
        <v>4.9742046798309074</v>
      </c>
      <c r="AG29" s="79"/>
      <c r="AH29" s="79"/>
      <c r="AI29" s="79"/>
      <c r="AJ29" s="79"/>
    </row>
    <row r="30" spans="1:36">
      <c r="A30" s="207" t="str">
        <f t="shared" si="28"/>
        <v>MP-512-20</v>
      </c>
      <c r="B30" s="207" t="str">
        <f t="shared" si="3"/>
        <v>[weeks A]</v>
      </c>
      <c r="C30" s="207" t="str">
        <f t="shared" si="4"/>
        <v>Lipid#1</v>
      </c>
      <c r="D30" s="207" t="str">
        <f t="shared" si="5"/>
        <v>[diet A]</v>
      </c>
      <c r="E30" s="207" t="str">
        <f t="shared" si="6"/>
        <v>[treatment A]</v>
      </c>
      <c r="F30" s="207" t="str">
        <f t="shared" si="29"/>
        <v>[sex]</v>
      </c>
      <c r="G30" s="207">
        <f t="shared" si="30"/>
        <v>25.7</v>
      </c>
      <c r="H30" s="207">
        <f t="shared" si="26"/>
        <v>2.5</v>
      </c>
      <c r="I30" s="188"/>
      <c r="J30" s="207">
        <f>'plasma (Lipid #1)'!B56</f>
        <v>70</v>
      </c>
      <c r="K30" s="207">
        <f>'plasma (Lipid #1)'!C56</f>
        <v>119</v>
      </c>
      <c r="L30" s="207">
        <f>'plasma (Lipid #1)'!E56</f>
        <v>30</v>
      </c>
      <c r="M30" s="188"/>
      <c r="N30" s="188"/>
      <c r="O30" s="207"/>
      <c r="P30" s="207">
        <f t="shared" si="31"/>
        <v>27.177732040380498</v>
      </c>
      <c r="Q30" s="207">
        <f t="shared" si="32"/>
        <v>6.9613701554250937</v>
      </c>
      <c r="R30" s="207">
        <f t="shared" si="33"/>
        <v>7.032503012494673</v>
      </c>
      <c r="S30" s="207">
        <f t="shared" si="34"/>
        <v>2.9248803979736704</v>
      </c>
      <c r="T30" s="207">
        <f t="shared" si="35"/>
        <v>13.40926378695236</v>
      </c>
      <c r="U30" s="207">
        <f t="shared" si="36"/>
        <v>102.85213625173841</v>
      </c>
      <c r="V30" s="207">
        <f t="shared" si="37"/>
        <v>251.11133330714017</v>
      </c>
      <c r="W30" s="207">
        <f t="shared" si="38"/>
        <v>33.271902413980065</v>
      </c>
      <c r="X30" s="207">
        <f t="shared" si="39"/>
        <v>4.0631160857711697</v>
      </c>
      <c r="Y30" s="207">
        <f t="shared" si="40"/>
        <v>1.0407364019738512</v>
      </c>
      <c r="Z30" s="207">
        <f t="shared" si="41"/>
        <v>1.0513708822666454</v>
      </c>
      <c r="AA30" s="207">
        <f t="shared" si="42"/>
        <v>0.43727447810237602</v>
      </c>
      <c r="AB30" s="207">
        <f t="shared" si="43"/>
        <v>2.0047072106739408</v>
      </c>
      <c r="AC30" s="207">
        <f t="shared" si="44"/>
        <v>15.376565220359563</v>
      </c>
      <c r="AD30" s="207">
        <f t="shared" si="45"/>
        <v>37.541561457878096</v>
      </c>
      <c r="AE30" s="207">
        <f t="shared" si="46"/>
        <v>4.9742046798309074</v>
      </c>
      <c r="AG30" s="79"/>
      <c r="AH30" s="79"/>
      <c r="AI30" s="79"/>
      <c r="AJ30" s="79"/>
    </row>
    <row r="31" spans="1:36">
      <c r="A31" s="207" t="str">
        <f t="shared" si="28"/>
        <v>MP-512-20</v>
      </c>
      <c r="B31" s="207" t="str">
        <f t="shared" si="3"/>
        <v>[weeks A]</v>
      </c>
      <c r="C31" s="207" t="str">
        <f t="shared" si="4"/>
        <v>Lipid#1</v>
      </c>
      <c r="D31" s="207" t="str">
        <f t="shared" si="5"/>
        <v>[diet A]</v>
      </c>
      <c r="E31" s="207" t="str">
        <f t="shared" si="6"/>
        <v>[treatment A]</v>
      </c>
      <c r="F31" s="207" t="str">
        <f t="shared" si="29"/>
        <v>[sex]</v>
      </c>
      <c r="G31" s="207">
        <f t="shared" si="30"/>
        <v>25.7</v>
      </c>
      <c r="H31" s="207">
        <f t="shared" si="26"/>
        <v>2.5</v>
      </c>
      <c r="I31" s="188"/>
      <c r="J31" s="207">
        <f>'plasma (Lipid #1)'!B57</f>
        <v>80</v>
      </c>
      <c r="K31" s="207">
        <f>'plasma (Lipid #1)'!C57</f>
        <v>115</v>
      </c>
      <c r="L31" s="207">
        <f>'plasma (Lipid #1)'!E57</f>
        <v>30</v>
      </c>
      <c r="M31" s="965">
        <f>'plasma (Lipid #1)'!X52</f>
        <v>42.59628233652677</v>
      </c>
      <c r="N31" s="965">
        <f>'plasma (Lipid #1)'!Y52</f>
        <v>12.59628233652677</v>
      </c>
      <c r="O31" s="207"/>
      <c r="P31" s="207">
        <f t="shared" si="31"/>
        <v>27.177732040380498</v>
      </c>
      <c r="Q31" s="207">
        <f t="shared" si="32"/>
        <v>6.9613701554250937</v>
      </c>
      <c r="R31" s="207">
        <f t="shared" si="33"/>
        <v>7.032503012494673</v>
      </c>
      <c r="S31" s="207">
        <f t="shared" si="34"/>
        <v>2.9248803979736704</v>
      </c>
      <c r="T31" s="207">
        <f t="shared" si="35"/>
        <v>13.40926378695236</v>
      </c>
      <c r="U31" s="207">
        <f t="shared" si="36"/>
        <v>102.85213625173841</v>
      </c>
      <c r="V31" s="207">
        <f t="shared" si="37"/>
        <v>251.11133330714017</v>
      </c>
      <c r="W31" s="207">
        <f t="shared" si="38"/>
        <v>33.271902413980065</v>
      </c>
      <c r="X31" s="207">
        <f t="shared" si="39"/>
        <v>4.0631160857711697</v>
      </c>
      <c r="Y31" s="207">
        <f t="shared" si="40"/>
        <v>1.0407364019738512</v>
      </c>
      <c r="Z31" s="207">
        <f t="shared" si="41"/>
        <v>1.0513708822666454</v>
      </c>
      <c r="AA31" s="207">
        <f t="shared" si="42"/>
        <v>0.43727447810237602</v>
      </c>
      <c r="AB31" s="207">
        <f t="shared" si="43"/>
        <v>2.0047072106739408</v>
      </c>
      <c r="AC31" s="207">
        <f t="shared" si="44"/>
        <v>15.376565220359563</v>
      </c>
      <c r="AD31" s="207">
        <f t="shared" si="45"/>
        <v>37.541561457878096</v>
      </c>
      <c r="AE31" s="207">
        <f t="shared" si="46"/>
        <v>4.9742046798309074</v>
      </c>
      <c r="AG31" s="79"/>
      <c r="AH31" s="79"/>
      <c r="AI31" s="79"/>
      <c r="AJ31" s="79"/>
    </row>
    <row r="32" spans="1:36">
      <c r="A32" s="207" t="str">
        <f t="shared" si="28"/>
        <v>MP-512-20</v>
      </c>
      <c r="B32" s="207" t="str">
        <f t="shared" si="3"/>
        <v>[weeks A]</v>
      </c>
      <c r="C32" s="207" t="str">
        <f t="shared" si="4"/>
        <v>Lipid#1</v>
      </c>
      <c r="D32" s="207" t="str">
        <f t="shared" si="5"/>
        <v>[diet A]</v>
      </c>
      <c r="E32" s="207" t="str">
        <f t="shared" si="6"/>
        <v>[treatment A]</v>
      </c>
      <c r="F32" s="207" t="str">
        <f t="shared" si="29"/>
        <v>[sex]</v>
      </c>
      <c r="G32" s="207">
        <f t="shared" si="30"/>
        <v>25.7</v>
      </c>
      <c r="H32" s="207">
        <f t="shared" si="26"/>
        <v>2.5</v>
      </c>
      <c r="I32" s="207">
        <f>'plasma (Lipid #1)'!A61</f>
        <v>38</v>
      </c>
      <c r="J32" s="207">
        <f>'plasma (Lipid #1)'!B58</f>
        <v>90</v>
      </c>
      <c r="K32" s="207">
        <f>'plasma (Lipid #1)'!C58</f>
        <v>116</v>
      </c>
      <c r="L32" s="207">
        <f>'plasma (Lipid #1)'!E58</f>
        <v>30</v>
      </c>
      <c r="M32" s="965">
        <f>'plasma (Lipid #1)'!X53</f>
        <v>41.285627495402871</v>
      </c>
      <c r="N32" s="965">
        <f>'plasma (Lipid #1)'!Y53</f>
        <v>11.285627495402871</v>
      </c>
      <c r="O32" s="207"/>
      <c r="P32" s="207">
        <f t="shared" si="31"/>
        <v>27.177732040380498</v>
      </c>
      <c r="Q32" s="207">
        <f t="shared" si="32"/>
        <v>6.9613701554250937</v>
      </c>
      <c r="R32" s="207">
        <f t="shared" si="33"/>
        <v>7.032503012494673</v>
      </c>
      <c r="S32" s="207">
        <f t="shared" si="34"/>
        <v>2.9248803979736704</v>
      </c>
      <c r="T32" s="207">
        <f t="shared" si="35"/>
        <v>13.40926378695236</v>
      </c>
      <c r="U32" s="207">
        <f t="shared" si="36"/>
        <v>102.85213625173841</v>
      </c>
      <c r="V32" s="207">
        <f t="shared" si="37"/>
        <v>251.11133330714017</v>
      </c>
      <c r="W32" s="207">
        <f t="shared" si="38"/>
        <v>33.271902413980065</v>
      </c>
      <c r="X32" s="207">
        <f t="shared" si="39"/>
        <v>4.0631160857711697</v>
      </c>
      <c r="Y32" s="207">
        <f t="shared" si="40"/>
        <v>1.0407364019738512</v>
      </c>
      <c r="Z32" s="207">
        <f t="shared" si="41"/>
        <v>1.0513708822666454</v>
      </c>
      <c r="AA32" s="207">
        <f t="shared" si="42"/>
        <v>0.43727447810237602</v>
      </c>
      <c r="AB32" s="207">
        <f t="shared" si="43"/>
        <v>2.0047072106739408</v>
      </c>
      <c r="AC32" s="207">
        <f t="shared" si="44"/>
        <v>15.376565220359563</v>
      </c>
      <c r="AD32" s="207">
        <f t="shared" si="45"/>
        <v>37.541561457878096</v>
      </c>
      <c r="AE32" s="207">
        <f t="shared" si="46"/>
        <v>4.9742046798309074</v>
      </c>
      <c r="AG32" s="79"/>
      <c r="AH32" s="79"/>
      <c r="AI32" s="79"/>
      <c r="AJ32" s="79"/>
    </row>
    <row r="33" spans="1:31">
      <c r="A33" s="207" t="str">
        <f t="shared" si="28"/>
        <v>MP-512-20</v>
      </c>
      <c r="B33" s="207" t="str">
        <f t="shared" si="3"/>
        <v>[weeks A]</v>
      </c>
      <c r="C33" s="207" t="str">
        <f t="shared" si="4"/>
        <v>Lipid#1</v>
      </c>
      <c r="D33" s="207" t="str">
        <f t="shared" si="5"/>
        <v>[diet A]</v>
      </c>
      <c r="E33" s="207" t="str">
        <f t="shared" si="6"/>
        <v>[treatment A]</v>
      </c>
      <c r="F33" s="207" t="str">
        <f t="shared" si="29"/>
        <v>[sex]</v>
      </c>
      <c r="G33" s="207">
        <f t="shared" si="30"/>
        <v>25.7</v>
      </c>
      <c r="H33" s="207">
        <f t="shared" si="26"/>
        <v>2.5</v>
      </c>
      <c r="I33" s="188"/>
      <c r="J33" s="207">
        <f>'plasma (Lipid #1)'!B59</f>
        <v>100</v>
      </c>
      <c r="K33" s="207">
        <f>'plasma (Lipid #1)'!C59</f>
        <v>112</v>
      </c>
      <c r="L33" s="207">
        <f>'plasma (Lipid #1)'!E59</f>
        <v>30</v>
      </c>
      <c r="M33" s="965">
        <f>'plasma (Lipid #1)'!X54</f>
        <v>41.794283604290257</v>
      </c>
      <c r="N33" s="965">
        <f>'plasma (Lipid #1)'!Y54</f>
        <v>11.794283604290257</v>
      </c>
      <c r="O33" s="207">
        <f>'plasma (Lipid #1)'!M59</f>
        <v>2.2444999999999999</v>
      </c>
      <c r="P33" s="207">
        <f t="shared" si="31"/>
        <v>27.177732040380498</v>
      </c>
      <c r="Q33" s="207">
        <f t="shared" si="32"/>
        <v>6.9613701554250937</v>
      </c>
      <c r="R33" s="207">
        <f t="shared" si="33"/>
        <v>7.032503012494673</v>
      </c>
      <c r="S33" s="207">
        <f t="shared" si="34"/>
        <v>2.9248803979736704</v>
      </c>
      <c r="T33" s="207">
        <f t="shared" si="35"/>
        <v>13.40926378695236</v>
      </c>
      <c r="U33" s="207">
        <f t="shared" si="36"/>
        <v>102.85213625173841</v>
      </c>
      <c r="V33" s="207">
        <f t="shared" si="37"/>
        <v>251.11133330714017</v>
      </c>
      <c r="W33" s="207">
        <f t="shared" si="38"/>
        <v>33.271902413980065</v>
      </c>
      <c r="X33" s="207">
        <f t="shared" si="39"/>
        <v>4.0631160857711697</v>
      </c>
      <c r="Y33" s="207">
        <f t="shared" si="40"/>
        <v>1.0407364019738512</v>
      </c>
      <c r="Z33" s="207">
        <f t="shared" si="41"/>
        <v>1.0513708822666454</v>
      </c>
      <c r="AA33" s="207">
        <f t="shared" si="42"/>
        <v>0.43727447810237602</v>
      </c>
      <c r="AB33" s="207">
        <f t="shared" si="43"/>
        <v>2.0047072106739408</v>
      </c>
      <c r="AC33" s="207">
        <f t="shared" si="44"/>
        <v>15.376565220359563</v>
      </c>
      <c r="AD33" s="207">
        <f t="shared" si="45"/>
        <v>37.541561457878096</v>
      </c>
      <c r="AE33" s="207">
        <f t="shared" si="46"/>
        <v>4.9742046798309074</v>
      </c>
    </row>
    <row r="34" spans="1:31">
      <c r="A34" s="207" t="str">
        <f t="shared" si="28"/>
        <v>MP-512-20</v>
      </c>
      <c r="B34" s="207" t="str">
        <f t="shared" si="3"/>
        <v>[weeks A]</v>
      </c>
      <c r="C34" s="207" t="str">
        <f t="shared" si="4"/>
        <v>Lipid#1</v>
      </c>
      <c r="D34" s="207" t="str">
        <f t="shared" si="5"/>
        <v>[diet A]</v>
      </c>
      <c r="E34" s="207" t="str">
        <f t="shared" si="6"/>
        <v>[treatment A]</v>
      </c>
      <c r="F34" s="207" t="str">
        <f t="shared" si="29"/>
        <v>[sex]</v>
      </c>
      <c r="G34" s="207">
        <f t="shared" si="30"/>
        <v>25.7</v>
      </c>
      <c r="H34" s="207">
        <f t="shared" si="26"/>
        <v>2.5</v>
      </c>
      <c r="I34" s="188"/>
      <c r="J34" s="207">
        <f>'plasma (Lipid #1)'!B60</f>
        <v>110</v>
      </c>
      <c r="K34" s="207">
        <f>'plasma (Lipid #1)'!C60</f>
        <v>113</v>
      </c>
      <c r="L34" s="207">
        <f>'plasma (Lipid #1)'!E60</f>
        <v>30</v>
      </c>
      <c r="M34" s="188"/>
      <c r="N34" s="188"/>
      <c r="O34" s="207"/>
      <c r="P34" s="207">
        <f t="shared" si="31"/>
        <v>27.177732040380498</v>
      </c>
      <c r="Q34" s="207">
        <f t="shared" si="32"/>
        <v>6.9613701554250937</v>
      </c>
      <c r="R34" s="207">
        <f t="shared" si="33"/>
        <v>7.032503012494673</v>
      </c>
      <c r="S34" s="207">
        <f t="shared" si="34"/>
        <v>2.9248803979736704</v>
      </c>
      <c r="T34" s="207">
        <f t="shared" si="35"/>
        <v>13.40926378695236</v>
      </c>
      <c r="U34" s="207">
        <f t="shared" si="36"/>
        <v>102.85213625173841</v>
      </c>
      <c r="V34" s="207">
        <f t="shared" si="37"/>
        <v>251.11133330714017</v>
      </c>
      <c r="W34" s="207">
        <f t="shared" si="38"/>
        <v>33.271902413980065</v>
      </c>
      <c r="X34" s="207">
        <f t="shared" si="39"/>
        <v>4.0631160857711697</v>
      </c>
      <c r="Y34" s="207">
        <f t="shared" si="40"/>
        <v>1.0407364019738512</v>
      </c>
      <c r="Z34" s="207">
        <f t="shared" si="41"/>
        <v>1.0513708822666454</v>
      </c>
      <c r="AA34" s="207">
        <f t="shared" si="42"/>
        <v>0.43727447810237602</v>
      </c>
      <c r="AB34" s="207">
        <f t="shared" si="43"/>
        <v>2.0047072106739408</v>
      </c>
      <c r="AC34" s="207">
        <f t="shared" si="44"/>
        <v>15.376565220359563</v>
      </c>
      <c r="AD34" s="207">
        <f t="shared" si="45"/>
        <v>37.541561457878096</v>
      </c>
      <c r="AE34" s="207">
        <f t="shared" si="46"/>
        <v>4.9742046798309074</v>
      </c>
    </row>
    <row r="35" spans="1:31">
      <c r="A35" s="207" t="str">
        <f t="shared" si="28"/>
        <v>MP-512-20</v>
      </c>
      <c r="B35" s="207" t="str">
        <f t="shared" si="3"/>
        <v>[weeks A]</v>
      </c>
      <c r="C35" s="207" t="str">
        <f t="shared" si="4"/>
        <v>Lipid#1</v>
      </c>
      <c r="D35" s="207" t="str">
        <f t="shared" si="5"/>
        <v>[diet A]</v>
      </c>
      <c r="E35" s="207" t="str">
        <f t="shared" si="6"/>
        <v>[treatment A]</v>
      </c>
      <c r="F35" s="207" t="str">
        <f t="shared" si="29"/>
        <v>[sex]</v>
      </c>
      <c r="G35" s="207">
        <f t="shared" si="30"/>
        <v>25.7</v>
      </c>
      <c r="H35" s="207">
        <f t="shared" si="26"/>
        <v>2.5</v>
      </c>
      <c r="I35" s="188"/>
      <c r="J35" s="207">
        <f>'plasma (Lipid #1)'!B61</f>
        <v>120</v>
      </c>
      <c r="K35" s="207">
        <f>'plasma (Lipid #1)'!C61</f>
        <v>117</v>
      </c>
      <c r="L35" s="207">
        <f>'plasma (Lipid #1)'!E61</f>
        <v>30</v>
      </c>
      <c r="M35" s="965">
        <f>'plasma (Lipid #1)'!X55</f>
        <v>41.276936150302582</v>
      </c>
      <c r="N35" s="965">
        <f>'plasma (Lipid #1)'!Y55</f>
        <v>11.276936150302582</v>
      </c>
      <c r="O35" s="207">
        <f>'plasma (Lipid #1)'!M61</f>
        <v>2.7332999999999998</v>
      </c>
      <c r="P35" s="207">
        <f t="shared" si="31"/>
        <v>27.177732040380498</v>
      </c>
      <c r="Q35" s="207">
        <f t="shared" si="32"/>
        <v>6.9613701554250937</v>
      </c>
      <c r="R35" s="207">
        <f t="shared" si="33"/>
        <v>7.032503012494673</v>
      </c>
      <c r="S35" s="207">
        <f t="shared" si="34"/>
        <v>2.9248803979736704</v>
      </c>
      <c r="T35" s="207">
        <f t="shared" si="35"/>
        <v>13.40926378695236</v>
      </c>
      <c r="U35" s="207">
        <f t="shared" si="36"/>
        <v>102.85213625173841</v>
      </c>
      <c r="V35" s="207">
        <f t="shared" si="37"/>
        <v>251.11133330714017</v>
      </c>
      <c r="W35" s="207">
        <f t="shared" si="38"/>
        <v>33.271902413980065</v>
      </c>
      <c r="X35" s="207">
        <f t="shared" si="39"/>
        <v>4.0631160857711697</v>
      </c>
      <c r="Y35" s="207">
        <f t="shared" si="40"/>
        <v>1.0407364019738512</v>
      </c>
      <c r="Z35" s="207">
        <f t="shared" si="41"/>
        <v>1.0513708822666454</v>
      </c>
      <c r="AA35" s="207">
        <f t="shared" si="42"/>
        <v>0.43727447810237602</v>
      </c>
      <c r="AB35" s="207">
        <f t="shared" si="43"/>
        <v>2.0047072106739408</v>
      </c>
      <c r="AC35" s="207">
        <f t="shared" si="44"/>
        <v>15.376565220359563</v>
      </c>
      <c r="AD35" s="207">
        <f t="shared" si="45"/>
        <v>37.541561457878096</v>
      </c>
      <c r="AE35" s="207">
        <f t="shared" si="46"/>
        <v>4.9742046798309074</v>
      </c>
    </row>
    <row r="36" spans="1:31">
      <c r="A36" s="207" t="str">
        <f t="shared" si="28"/>
        <v>MP-512-20</v>
      </c>
      <c r="B36" s="207" t="str">
        <f t="shared" si="3"/>
        <v>[weeks A]</v>
      </c>
      <c r="C36" s="207" t="str">
        <f t="shared" si="4"/>
        <v>Lipid#1</v>
      </c>
      <c r="D36" s="207" t="str">
        <f t="shared" si="5"/>
        <v>[diet A]</v>
      </c>
      <c r="E36" s="207" t="str">
        <f t="shared" si="6"/>
        <v>[treatment A]</v>
      </c>
      <c r="F36" s="207" t="str">
        <f t="shared" si="29"/>
        <v>[sex]</v>
      </c>
      <c r="G36" s="207">
        <f t="shared" si="30"/>
        <v>25.7</v>
      </c>
      <c r="H36" s="207">
        <f t="shared" si="26"/>
        <v>2.5</v>
      </c>
      <c r="I36" s="188"/>
      <c r="J36" s="207">
        <v>122</v>
      </c>
      <c r="K36" s="207">
        <f>'plasma (Lipid #1)'!C62</f>
        <v>116</v>
      </c>
      <c r="L36" s="207">
        <f>'plasma (Lipid #1)'!E62</f>
        <v>30</v>
      </c>
      <c r="M36" s="188"/>
      <c r="N36" s="188"/>
      <c r="O36" s="207"/>
      <c r="P36" s="207">
        <f t="shared" si="31"/>
        <v>27.177732040380498</v>
      </c>
      <c r="Q36" s="207">
        <f t="shared" si="32"/>
        <v>6.9613701554250937</v>
      </c>
      <c r="R36" s="207">
        <f t="shared" si="33"/>
        <v>7.032503012494673</v>
      </c>
      <c r="S36" s="207">
        <f t="shared" si="34"/>
        <v>2.9248803979736704</v>
      </c>
      <c r="T36" s="207">
        <f t="shared" si="35"/>
        <v>13.40926378695236</v>
      </c>
      <c r="U36" s="207">
        <f t="shared" si="36"/>
        <v>102.85213625173841</v>
      </c>
      <c r="V36" s="207">
        <f t="shared" si="37"/>
        <v>251.11133330714017</v>
      </c>
      <c r="W36" s="207">
        <f t="shared" si="38"/>
        <v>33.271902413980065</v>
      </c>
      <c r="X36" s="207">
        <f t="shared" si="39"/>
        <v>4.0631160857711697</v>
      </c>
      <c r="Y36" s="207">
        <f t="shared" si="40"/>
        <v>1.0407364019738512</v>
      </c>
      <c r="Z36" s="207">
        <f t="shared" si="41"/>
        <v>1.0513708822666454</v>
      </c>
      <c r="AA36" s="207">
        <f t="shared" si="42"/>
        <v>0.43727447810237602</v>
      </c>
      <c r="AB36" s="207">
        <f t="shared" si="43"/>
        <v>2.0047072106739408</v>
      </c>
      <c r="AC36" s="207">
        <f t="shared" si="44"/>
        <v>15.376565220359563</v>
      </c>
      <c r="AD36" s="207">
        <f t="shared" si="45"/>
        <v>37.541561457878096</v>
      </c>
      <c r="AE36" s="207">
        <f t="shared" si="46"/>
        <v>4.9742046798309074</v>
      </c>
    </row>
    <row r="37" spans="1:31">
      <c r="A37" s="207" t="str">
        <f t="shared" si="28"/>
        <v>MP-512-20</v>
      </c>
      <c r="B37" s="207" t="str">
        <f t="shared" si="3"/>
        <v>[weeks A]</v>
      </c>
      <c r="C37" s="207" t="str">
        <f t="shared" si="4"/>
        <v>Lipid#1</v>
      </c>
      <c r="D37" s="207" t="str">
        <f t="shared" si="5"/>
        <v>[diet A]</v>
      </c>
      <c r="E37" s="207" t="str">
        <f t="shared" si="6"/>
        <v>[treatment A]</v>
      </c>
      <c r="F37" s="207" t="str">
        <f t="shared" si="29"/>
        <v>[sex]</v>
      </c>
      <c r="G37" s="207">
        <f t="shared" si="30"/>
        <v>25.7</v>
      </c>
      <c r="H37" s="207">
        <f t="shared" si="26"/>
        <v>2.5</v>
      </c>
      <c r="I37" s="188"/>
      <c r="J37" s="207">
        <v>125</v>
      </c>
      <c r="K37" s="207">
        <f>'plasma (Lipid #1)'!C63</f>
        <v>131</v>
      </c>
      <c r="L37" s="207">
        <f>'plasma (Lipid #1)'!E63</f>
        <v>25</v>
      </c>
      <c r="M37" s="188"/>
      <c r="N37" s="188"/>
      <c r="O37" s="207"/>
      <c r="P37" s="207">
        <f t="shared" si="31"/>
        <v>27.177732040380498</v>
      </c>
      <c r="Q37" s="207">
        <f t="shared" si="32"/>
        <v>6.9613701554250937</v>
      </c>
      <c r="R37" s="207">
        <f t="shared" si="33"/>
        <v>7.032503012494673</v>
      </c>
      <c r="S37" s="207">
        <f t="shared" si="34"/>
        <v>2.9248803979736704</v>
      </c>
      <c r="T37" s="207">
        <f t="shared" si="35"/>
        <v>13.40926378695236</v>
      </c>
      <c r="U37" s="207">
        <f t="shared" si="36"/>
        <v>102.85213625173841</v>
      </c>
      <c r="V37" s="207">
        <f t="shared" si="37"/>
        <v>251.11133330714017</v>
      </c>
      <c r="W37" s="207">
        <f t="shared" si="38"/>
        <v>33.271902413980065</v>
      </c>
      <c r="X37" s="207">
        <f t="shared" si="39"/>
        <v>4.0631160857711697</v>
      </c>
      <c r="Y37" s="207">
        <f t="shared" si="40"/>
        <v>1.0407364019738512</v>
      </c>
      <c r="Z37" s="207">
        <f t="shared" si="41"/>
        <v>1.0513708822666454</v>
      </c>
      <c r="AA37" s="207">
        <f t="shared" si="42"/>
        <v>0.43727447810237602</v>
      </c>
      <c r="AB37" s="207">
        <f t="shared" si="43"/>
        <v>2.0047072106739408</v>
      </c>
      <c r="AC37" s="207">
        <f t="shared" si="44"/>
        <v>15.376565220359563</v>
      </c>
      <c r="AD37" s="207">
        <f t="shared" si="45"/>
        <v>37.541561457878096</v>
      </c>
      <c r="AE37" s="207">
        <f t="shared" si="46"/>
        <v>4.9742046798309074</v>
      </c>
    </row>
    <row r="38" spans="1:31">
      <c r="A38" s="207" t="str">
        <f t="shared" si="28"/>
        <v>MP-512-20</v>
      </c>
      <c r="B38" s="207" t="str">
        <f t="shared" si="3"/>
        <v>[weeks A]</v>
      </c>
      <c r="C38" s="207" t="str">
        <f t="shared" si="4"/>
        <v>Lipid#1</v>
      </c>
      <c r="D38" s="207" t="str">
        <f t="shared" si="5"/>
        <v>[diet A]</v>
      </c>
      <c r="E38" s="207" t="str">
        <f t="shared" si="6"/>
        <v>[treatment A]</v>
      </c>
      <c r="F38" s="207" t="str">
        <f t="shared" si="29"/>
        <v>[sex]</v>
      </c>
      <c r="G38" s="207">
        <f t="shared" si="30"/>
        <v>25.7</v>
      </c>
      <c r="H38" s="207">
        <f t="shared" si="26"/>
        <v>2.5</v>
      </c>
      <c r="I38" s="188"/>
      <c r="J38" s="207">
        <v>130</v>
      </c>
      <c r="K38" s="207">
        <f>'plasma (Lipid #1)'!C64</f>
        <v>139</v>
      </c>
      <c r="L38" s="207">
        <f>'plasma (Lipid #1)'!E64</f>
        <v>15</v>
      </c>
      <c r="M38" s="188"/>
      <c r="N38" s="188"/>
      <c r="O38" s="207"/>
      <c r="P38" s="207">
        <f t="shared" si="31"/>
        <v>27.177732040380498</v>
      </c>
      <c r="Q38" s="207">
        <f t="shared" si="32"/>
        <v>6.9613701554250937</v>
      </c>
      <c r="R38" s="207">
        <f t="shared" si="33"/>
        <v>7.032503012494673</v>
      </c>
      <c r="S38" s="207">
        <f t="shared" si="34"/>
        <v>2.9248803979736704</v>
      </c>
      <c r="T38" s="207">
        <f t="shared" si="35"/>
        <v>13.40926378695236</v>
      </c>
      <c r="U38" s="207">
        <f t="shared" si="36"/>
        <v>102.85213625173841</v>
      </c>
      <c r="V38" s="207">
        <f t="shared" si="37"/>
        <v>251.11133330714017</v>
      </c>
      <c r="W38" s="207">
        <f t="shared" si="38"/>
        <v>33.271902413980065</v>
      </c>
      <c r="X38" s="207">
        <f t="shared" si="39"/>
        <v>4.0631160857711697</v>
      </c>
      <c r="Y38" s="207">
        <f t="shared" si="40"/>
        <v>1.0407364019738512</v>
      </c>
      <c r="Z38" s="207">
        <f t="shared" si="41"/>
        <v>1.0513708822666454</v>
      </c>
      <c r="AA38" s="207">
        <f t="shared" si="42"/>
        <v>0.43727447810237602</v>
      </c>
      <c r="AB38" s="207">
        <f t="shared" si="43"/>
        <v>2.0047072106739408</v>
      </c>
      <c r="AC38" s="207">
        <f t="shared" si="44"/>
        <v>15.376565220359563</v>
      </c>
      <c r="AD38" s="207">
        <f t="shared" si="45"/>
        <v>37.541561457878096</v>
      </c>
      <c r="AE38" s="207">
        <f t="shared" si="46"/>
        <v>4.9742046798309074</v>
      </c>
    </row>
    <row r="39" spans="1:31">
      <c r="A39" s="207" t="str">
        <f t="shared" si="28"/>
        <v>MP-512-20</v>
      </c>
      <c r="B39" s="207" t="str">
        <f t="shared" si="3"/>
        <v>[weeks A]</v>
      </c>
      <c r="C39" s="207" t="str">
        <f t="shared" si="4"/>
        <v>Lipid#1</v>
      </c>
      <c r="D39" s="207" t="str">
        <f t="shared" si="5"/>
        <v>[diet A]</v>
      </c>
      <c r="E39" s="207" t="str">
        <f t="shared" si="6"/>
        <v>[treatment A]</v>
      </c>
      <c r="F39" s="207" t="str">
        <f t="shared" si="29"/>
        <v>[sex]</v>
      </c>
      <c r="G39" s="207">
        <f t="shared" si="30"/>
        <v>25.7</v>
      </c>
      <c r="H39" s="207">
        <f t="shared" si="26"/>
        <v>2.5</v>
      </c>
      <c r="I39" s="188"/>
      <c r="J39" s="207">
        <v>135</v>
      </c>
      <c r="K39" s="207">
        <f>'plasma (Lipid #1)'!C65</f>
        <v>128</v>
      </c>
      <c r="L39" s="207">
        <f>'plasma (Lipid #1)'!E65</f>
        <v>15</v>
      </c>
      <c r="M39" s="188"/>
      <c r="N39" s="188"/>
      <c r="O39" s="207"/>
      <c r="P39" s="207">
        <f t="shared" si="31"/>
        <v>27.177732040380498</v>
      </c>
      <c r="Q39" s="207">
        <f t="shared" si="32"/>
        <v>6.9613701554250937</v>
      </c>
      <c r="R39" s="207">
        <f t="shared" si="33"/>
        <v>7.032503012494673</v>
      </c>
      <c r="S39" s="207">
        <f t="shared" si="34"/>
        <v>2.9248803979736704</v>
      </c>
      <c r="T39" s="207">
        <f t="shared" si="35"/>
        <v>13.40926378695236</v>
      </c>
      <c r="U39" s="207">
        <f t="shared" si="36"/>
        <v>102.85213625173841</v>
      </c>
      <c r="V39" s="207">
        <f t="shared" si="37"/>
        <v>251.11133330714017</v>
      </c>
      <c r="W39" s="207">
        <f t="shared" si="38"/>
        <v>33.271902413980065</v>
      </c>
      <c r="X39" s="207">
        <f t="shared" si="39"/>
        <v>4.0631160857711697</v>
      </c>
      <c r="Y39" s="207">
        <f t="shared" si="40"/>
        <v>1.0407364019738512</v>
      </c>
      <c r="Z39" s="207">
        <f t="shared" si="41"/>
        <v>1.0513708822666454</v>
      </c>
      <c r="AA39" s="207">
        <f t="shared" si="42"/>
        <v>0.43727447810237602</v>
      </c>
      <c r="AB39" s="207">
        <f t="shared" si="43"/>
        <v>2.0047072106739408</v>
      </c>
      <c r="AC39" s="207">
        <f t="shared" si="44"/>
        <v>15.376565220359563</v>
      </c>
      <c r="AD39" s="207">
        <f t="shared" si="45"/>
        <v>37.541561457878096</v>
      </c>
      <c r="AE39" s="207">
        <f t="shared" si="46"/>
        <v>4.9742046798309074</v>
      </c>
    </row>
    <row r="40" spans="1:31">
      <c r="A40" s="207" t="str">
        <f t="shared" si="28"/>
        <v>MP-512-20</v>
      </c>
      <c r="B40" s="207" t="str">
        <f t="shared" si="3"/>
        <v>[weeks A]</v>
      </c>
      <c r="C40" s="207" t="str">
        <f t="shared" si="4"/>
        <v>Lipid#1</v>
      </c>
      <c r="D40" s="207" t="str">
        <f t="shared" si="5"/>
        <v>[diet A]</v>
      </c>
      <c r="E40" s="207" t="str">
        <f t="shared" si="6"/>
        <v>[treatment A]</v>
      </c>
      <c r="F40" s="207" t="str">
        <f t="shared" si="29"/>
        <v>[sex]</v>
      </c>
      <c r="G40" s="207">
        <f t="shared" si="30"/>
        <v>25.7</v>
      </c>
      <c r="H40" s="207">
        <f t="shared" si="26"/>
        <v>2.5</v>
      </c>
      <c r="I40" s="188"/>
      <c r="J40" s="207">
        <v>145</v>
      </c>
      <c r="K40" s="207">
        <f>'plasma (Lipid #1)'!C66</f>
        <v>88</v>
      </c>
      <c r="L40" s="207">
        <f>'plasma (Lipid #1)'!E66</f>
        <v>15</v>
      </c>
      <c r="M40" s="188"/>
      <c r="N40" s="188"/>
      <c r="O40" s="207"/>
      <c r="P40" s="207">
        <f t="shared" si="31"/>
        <v>27.177732040380498</v>
      </c>
      <c r="Q40" s="207">
        <f t="shared" si="32"/>
        <v>6.9613701554250937</v>
      </c>
      <c r="R40" s="207">
        <f t="shared" si="33"/>
        <v>7.032503012494673</v>
      </c>
      <c r="S40" s="207">
        <f t="shared" si="34"/>
        <v>2.9248803979736704</v>
      </c>
      <c r="T40" s="207">
        <f t="shared" si="35"/>
        <v>13.40926378695236</v>
      </c>
      <c r="U40" s="207">
        <f t="shared" si="36"/>
        <v>102.85213625173841</v>
      </c>
      <c r="V40" s="207">
        <f t="shared" si="37"/>
        <v>251.11133330714017</v>
      </c>
      <c r="W40" s="207">
        <f t="shared" si="38"/>
        <v>33.271902413980065</v>
      </c>
      <c r="X40" s="207">
        <f t="shared" si="39"/>
        <v>4.0631160857711697</v>
      </c>
      <c r="Y40" s="207">
        <f t="shared" si="40"/>
        <v>1.0407364019738512</v>
      </c>
      <c r="Z40" s="207">
        <f t="shared" si="41"/>
        <v>1.0513708822666454</v>
      </c>
      <c r="AA40" s="207">
        <f t="shared" si="42"/>
        <v>0.43727447810237602</v>
      </c>
      <c r="AB40" s="207">
        <f t="shared" si="43"/>
        <v>2.0047072106739408</v>
      </c>
      <c r="AC40" s="207">
        <f t="shared" si="44"/>
        <v>15.376565220359563</v>
      </c>
      <c r="AD40" s="207">
        <f t="shared" si="45"/>
        <v>37.541561457878096</v>
      </c>
      <c r="AE40" s="207">
        <f t="shared" si="46"/>
        <v>4.9742046798309074</v>
      </c>
    </row>
    <row r="41" spans="1:31" ht="12" customHeight="1">
      <c r="A41" s="962" t="str">
        <f>'plasma (Lipid #1)'!A69</f>
        <v>MP-519-20</v>
      </c>
      <c r="B41" s="962" t="str">
        <f t="shared" si="3"/>
        <v>[weeks A]</v>
      </c>
      <c r="C41" s="962" t="str">
        <f t="shared" si="4"/>
        <v>Lipid#1</v>
      </c>
      <c r="D41" s="962" t="str">
        <f t="shared" si="5"/>
        <v>[diet A]</v>
      </c>
      <c r="E41" s="962" t="str">
        <f t="shared" si="6"/>
        <v>[treatment A]</v>
      </c>
      <c r="F41" s="962" t="str">
        <f>'plasma (Lipid #1)'!A74</f>
        <v>[sex]</v>
      </c>
      <c r="G41" s="962">
        <f>'plasma (Lipid #1)'!A70</f>
        <v>23.3</v>
      </c>
      <c r="H41" s="962">
        <f t="shared" si="26"/>
        <v>0</v>
      </c>
      <c r="I41" s="962">
        <f>'plasma (Lipid #1)'!A79</f>
        <v>27</v>
      </c>
      <c r="J41" s="962">
        <f>'plasma (Lipid #1)'!B68</f>
        <v>-10</v>
      </c>
      <c r="K41" s="962">
        <f>'plasma (Lipid #1)'!C68</f>
        <v>89</v>
      </c>
      <c r="L41" s="962">
        <f>'plasma (Lipid #1)'!E68</f>
        <v>0</v>
      </c>
      <c r="M41" s="963">
        <f>'plasma (Lipid #1)'!X70</f>
        <v>15.967535164544715</v>
      </c>
      <c r="N41" s="963">
        <f>'plasma (Lipid #1)'!Y70</f>
        <v>15.967535164544715</v>
      </c>
      <c r="O41" s="962">
        <f>'plasma (Lipid #1)'!M68</f>
        <v>0.41710000000000003</v>
      </c>
      <c r="P41" s="962">
        <f>'tissues (Lipid#1)'!O29</f>
        <v>68.247191101152339</v>
      </c>
      <c r="Q41" s="962">
        <f>'tissues (Lipid#1)'!O30</f>
        <v>13.702113799222767</v>
      </c>
      <c r="R41" s="962">
        <f>'tissues (Lipid#1)'!O31</f>
        <v>16.562385480595164</v>
      </c>
      <c r="S41" s="962">
        <f>'tissues (Lipid#1)'!O32</f>
        <v>8.9545902000468089</v>
      </c>
      <c r="T41" s="962">
        <f>'tissues (Lipid#1)'!O33</f>
        <v>21.808312945856962</v>
      </c>
      <c r="U41" s="962">
        <f>'tissues (Lipid#1)'!O34</f>
        <v>162.98155386331808</v>
      </c>
      <c r="V41" s="962">
        <f>'tissues (Lipid#1)'!O35</f>
        <v>332.2194993108177</v>
      </c>
      <c r="W41" s="962">
        <f>'tissues (Lipid#1)'!O36</f>
        <v>54.378784873131217</v>
      </c>
      <c r="X41" s="962">
        <f>'tissues (Lipid#1)'!P29</f>
        <v>9.7650988856974763</v>
      </c>
      <c r="Y41" s="964">
        <f>'tissues (Lipid#1)'!P30</f>
        <v>1.960556823418202</v>
      </c>
      <c r="Z41" s="962">
        <f>'tissues (Lipid#1)'!P31</f>
        <v>2.3698166824381008</v>
      </c>
      <c r="AA41" s="962">
        <f>'tissues (Lipid#1)'!P32</f>
        <v>1.281260918925617</v>
      </c>
      <c r="AB41" s="962">
        <f>'tissues (Lipid#1)'!P33</f>
        <v>3.1204263356552091</v>
      </c>
      <c r="AC41" s="962">
        <f>'tissues (Lipid#1)'!P34</f>
        <v>23.320095147374612</v>
      </c>
      <c r="AD41" s="962">
        <f>'tissues (Lipid#1)'!P35</f>
        <v>47.535381459417479</v>
      </c>
      <c r="AE41" s="962">
        <f>'tissues (Lipid#1)'!P36</f>
        <v>7.7807482330394437</v>
      </c>
    </row>
    <row r="42" spans="1:31">
      <c r="A42" s="962" t="str">
        <f>A41</f>
        <v>MP-519-20</v>
      </c>
      <c r="B42" s="962" t="str">
        <f t="shared" si="3"/>
        <v>[weeks A]</v>
      </c>
      <c r="C42" s="962" t="str">
        <f t="shared" si="4"/>
        <v>Lipid#1</v>
      </c>
      <c r="D42" s="962" t="str">
        <f t="shared" si="5"/>
        <v>[diet A]</v>
      </c>
      <c r="E42" s="962" t="str">
        <f t="shared" si="6"/>
        <v>[treatment A]</v>
      </c>
      <c r="F42" s="962" t="str">
        <f>F41</f>
        <v>[sex]</v>
      </c>
      <c r="G42" s="962">
        <f>G41</f>
        <v>23.3</v>
      </c>
      <c r="H42" s="962">
        <f t="shared" si="26"/>
        <v>0</v>
      </c>
      <c r="I42" s="962"/>
      <c r="J42" s="962">
        <f>'plasma (Lipid #1)'!B69</f>
        <v>0</v>
      </c>
      <c r="K42" s="962">
        <f>'plasma (Lipid #1)'!C69</f>
        <v>78</v>
      </c>
      <c r="L42" s="962">
        <f>'plasma (Lipid #1)'!E69</f>
        <v>0</v>
      </c>
      <c r="M42" s="963">
        <f>'plasma (Lipid #1)'!X71</f>
        <v>16.043842159215075</v>
      </c>
      <c r="N42" s="963">
        <f>'plasma (Lipid #1)'!Y71</f>
        <v>16.043842159215075</v>
      </c>
      <c r="O42" s="962"/>
      <c r="P42" s="962">
        <f>P41</f>
        <v>68.247191101152339</v>
      </c>
      <c r="Q42" s="962">
        <f t="shared" ref="Q42:Q59" si="47">Q41</f>
        <v>13.702113799222767</v>
      </c>
      <c r="R42" s="962">
        <f t="shared" ref="R42:R59" si="48">R41</f>
        <v>16.562385480595164</v>
      </c>
      <c r="S42" s="962">
        <f t="shared" ref="S42:S59" si="49">S41</f>
        <v>8.9545902000468089</v>
      </c>
      <c r="T42" s="962">
        <f t="shared" ref="T42:T59" si="50">T41</f>
        <v>21.808312945856962</v>
      </c>
      <c r="U42" s="962">
        <f t="shared" ref="U42:U59" si="51">U41</f>
        <v>162.98155386331808</v>
      </c>
      <c r="V42" s="962">
        <f t="shared" ref="V42:V59" si="52">V41</f>
        <v>332.2194993108177</v>
      </c>
      <c r="W42" s="962">
        <f t="shared" ref="W42:W59" si="53">W41</f>
        <v>54.378784873131217</v>
      </c>
      <c r="X42" s="962">
        <f t="shared" ref="X42:X59" si="54">X41</f>
        <v>9.7650988856974763</v>
      </c>
      <c r="Y42" s="962">
        <f t="shared" ref="Y42:Y59" si="55">Y41</f>
        <v>1.960556823418202</v>
      </c>
      <c r="Z42" s="962">
        <f t="shared" ref="Z42:Z59" si="56">Z41</f>
        <v>2.3698166824381008</v>
      </c>
      <c r="AA42" s="962">
        <f t="shared" ref="AA42:AA59" si="57">AA41</f>
        <v>1.281260918925617</v>
      </c>
      <c r="AB42" s="962">
        <f t="shared" ref="AB42:AB59" si="58">AB41</f>
        <v>3.1204263356552091</v>
      </c>
      <c r="AC42" s="962">
        <f t="shared" ref="AC42:AC59" si="59">AC41</f>
        <v>23.320095147374612</v>
      </c>
      <c r="AD42" s="962">
        <f t="shared" ref="AD42:AD59" si="60">AD41</f>
        <v>47.535381459417479</v>
      </c>
      <c r="AE42" s="962">
        <f t="shared" ref="AE42:AE59" si="61">AE41</f>
        <v>7.7807482330394437</v>
      </c>
    </row>
    <row r="43" spans="1:31">
      <c r="A43" s="962" t="str">
        <f t="shared" ref="A43:A59" si="62">A42</f>
        <v>MP-519-20</v>
      </c>
      <c r="B43" s="962" t="str">
        <f t="shared" si="3"/>
        <v>[weeks A]</v>
      </c>
      <c r="C43" s="962" t="str">
        <f t="shared" si="4"/>
        <v>Lipid#1</v>
      </c>
      <c r="D43" s="962" t="str">
        <f t="shared" si="5"/>
        <v>[diet A]</v>
      </c>
      <c r="E43" s="962" t="str">
        <f t="shared" si="6"/>
        <v>[treatment A]</v>
      </c>
      <c r="F43" s="962" t="str">
        <f t="shared" ref="F43:F59" si="63">F42</f>
        <v>[sex]</v>
      </c>
      <c r="G43" s="962">
        <f t="shared" ref="G43:G59" si="64">G42</f>
        <v>23.3</v>
      </c>
      <c r="H43" s="962">
        <f t="shared" si="26"/>
        <v>2.5</v>
      </c>
      <c r="I43" s="962"/>
      <c r="J43" s="962">
        <f>'plasma (Lipid #1)'!B70</f>
        <v>10</v>
      </c>
      <c r="K43" s="962">
        <f>'plasma (Lipid #1)'!C70</f>
        <v>125</v>
      </c>
      <c r="L43" s="962">
        <f>'plasma (Lipid #1)'!E70</f>
        <v>25</v>
      </c>
      <c r="M43" s="962"/>
      <c r="N43" s="962"/>
      <c r="O43" s="962"/>
      <c r="P43" s="962">
        <f t="shared" ref="P43:P59" si="65">P42</f>
        <v>68.247191101152339</v>
      </c>
      <c r="Q43" s="962">
        <f t="shared" si="47"/>
        <v>13.702113799222767</v>
      </c>
      <c r="R43" s="962">
        <f t="shared" si="48"/>
        <v>16.562385480595164</v>
      </c>
      <c r="S43" s="962">
        <f t="shared" si="49"/>
        <v>8.9545902000468089</v>
      </c>
      <c r="T43" s="962">
        <f t="shared" si="50"/>
        <v>21.808312945856962</v>
      </c>
      <c r="U43" s="962">
        <f t="shared" si="51"/>
        <v>162.98155386331808</v>
      </c>
      <c r="V43" s="962">
        <f t="shared" si="52"/>
        <v>332.2194993108177</v>
      </c>
      <c r="W43" s="962">
        <f t="shared" si="53"/>
        <v>54.378784873131217</v>
      </c>
      <c r="X43" s="962">
        <f t="shared" si="54"/>
        <v>9.7650988856974763</v>
      </c>
      <c r="Y43" s="962">
        <f t="shared" si="55"/>
        <v>1.960556823418202</v>
      </c>
      <c r="Z43" s="962">
        <f t="shared" si="56"/>
        <v>2.3698166824381008</v>
      </c>
      <c r="AA43" s="962">
        <f t="shared" si="57"/>
        <v>1.281260918925617</v>
      </c>
      <c r="AB43" s="962">
        <f t="shared" si="58"/>
        <v>3.1204263356552091</v>
      </c>
      <c r="AC43" s="962">
        <f t="shared" si="59"/>
        <v>23.320095147374612</v>
      </c>
      <c r="AD43" s="962">
        <f t="shared" si="60"/>
        <v>47.535381459417479</v>
      </c>
      <c r="AE43" s="962">
        <f t="shared" si="61"/>
        <v>7.7807482330394437</v>
      </c>
    </row>
    <row r="44" spans="1:31">
      <c r="A44" s="962" t="str">
        <f t="shared" si="62"/>
        <v>MP-519-20</v>
      </c>
      <c r="B44" s="962" t="str">
        <f t="shared" si="3"/>
        <v>[weeks A]</v>
      </c>
      <c r="C44" s="962" t="str">
        <f t="shared" si="4"/>
        <v>Lipid#1</v>
      </c>
      <c r="D44" s="962" t="str">
        <f t="shared" si="5"/>
        <v>[diet A]</v>
      </c>
      <c r="E44" s="962" t="str">
        <f t="shared" si="6"/>
        <v>[treatment A]</v>
      </c>
      <c r="F44" s="962" t="str">
        <f t="shared" si="63"/>
        <v>[sex]</v>
      </c>
      <c r="G44" s="962">
        <f t="shared" si="64"/>
        <v>23.3</v>
      </c>
      <c r="H44" s="962">
        <f t="shared" si="26"/>
        <v>2.5</v>
      </c>
      <c r="I44" s="962"/>
      <c r="J44" s="962">
        <f>'plasma (Lipid #1)'!B71</f>
        <v>20</v>
      </c>
      <c r="K44" s="962">
        <f>'plasma (Lipid #1)'!C71</f>
        <v>119</v>
      </c>
      <c r="L44" s="962">
        <f>'plasma (Lipid #1)'!E71</f>
        <v>25</v>
      </c>
      <c r="M44" s="962"/>
      <c r="N44" s="962"/>
      <c r="O44" s="962"/>
      <c r="P44" s="962">
        <f t="shared" si="65"/>
        <v>68.247191101152339</v>
      </c>
      <c r="Q44" s="962">
        <f t="shared" si="47"/>
        <v>13.702113799222767</v>
      </c>
      <c r="R44" s="962">
        <f t="shared" si="48"/>
        <v>16.562385480595164</v>
      </c>
      <c r="S44" s="962">
        <f t="shared" si="49"/>
        <v>8.9545902000468089</v>
      </c>
      <c r="T44" s="962">
        <f t="shared" si="50"/>
        <v>21.808312945856962</v>
      </c>
      <c r="U44" s="962">
        <f t="shared" si="51"/>
        <v>162.98155386331808</v>
      </c>
      <c r="V44" s="962">
        <f t="shared" si="52"/>
        <v>332.2194993108177</v>
      </c>
      <c r="W44" s="962">
        <f t="shared" si="53"/>
        <v>54.378784873131217</v>
      </c>
      <c r="X44" s="962">
        <f t="shared" si="54"/>
        <v>9.7650988856974763</v>
      </c>
      <c r="Y44" s="962">
        <f t="shared" si="55"/>
        <v>1.960556823418202</v>
      </c>
      <c r="Z44" s="962">
        <f t="shared" si="56"/>
        <v>2.3698166824381008</v>
      </c>
      <c r="AA44" s="962">
        <f t="shared" si="57"/>
        <v>1.281260918925617</v>
      </c>
      <c r="AB44" s="962">
        <f t="shared" si="58"/>
        <v>3.1204263356552091</v>
      </c>
      <c r="AC44" s="962">
        <f t="shared" si="59"/>
        <v>23.320095147374612</v>
      </c>
      <c r="AD44" s="962">
        <f t="shared" si="60"/>
        <v>47.535381459417479</v>
      </c>
      <c r="AE44" s="962">
        <f t="shared" si="61"/>
        <v>7.7807482330394437</v>
      </c>
    </row>
    <row r="45" spans="1:31">
      <c r="A45" s="962" t="str">
        <f t="shared" si="62"/>
        <v>MP-519-20</v>
      </c>
      <c r="B45" s="962" t="str">
        <f t="shared" si="3"/>
        <v>[weeks A]</v>
      </c>
      <c r="C45" s="962" t="str">
        <f t="shared" si="4"/>
        <v>Lipid#1</v>
      </c>
      <c r="D45" s="962" t="str">
        <f t="shared" si="5"/>
        <v>[diet A]</v>
      </c>
      <c r="E45" s="962" t="str">
        <f t="shared" si="6"/>
        <v>[treatment A]</v>
      </c>
      <c r="F45" s="962" t="str">
        <f t="shared" si="63"/>
        <v>[sex]</v>
      </c>
      <c r="G45" s="962">
        <f t="shared" si="64"/>
        <v>23.3</v>
      </c>
      <c r="H45" s="962">
        <f t="shared" si="26"/>
        <v>2.5</v>
      </c>
      <c r="I45" s="962"/>
      <c r="J45" s="962">
        <f>'plasma (Lipid #1)'!B72</f>
        <v>30</v>
      </c>
      <c r="K45" s="962">
        <f>'plasma (Lipid #1)'!C72</f>
        <v>110</v>
      </c>
      <c r="L45" s="962">
        <f>'plasma (Lipid #1)'!E72</f>
        <v>27</v>
      </c>
      <c r="M45" s="962"/>
      <c r="N45" s="962"/>
      <c r="O45" s="962"/>
      <c r="P45" s="962">
        <f t="shared" si="65"/>
        <v>68.247191101152339</v>
      </c>
      <c r="Q45" s="962">
        <f t="shared" si="47"/>
        <v>13.702113799222767</v>
      </c>
      <c r="R45" s="962">
        <f t="shared" si="48"/>
        <v>16.562385480595164</v>
      </c>
      <c r="S45" s="962">
        <f t="shared" si="49"/>
        <v>8.9545902000468089</v>
      </c>
      <c r="T45" s="962">
        <f t="shared" si="50"/>
        <v>21.808312945856962</v>
      </c>
      <c r="U45" s="962">
        <f t="shared" si="51"/>
        <v>162.98155386331808</v>
      </c>
      <c r="V45" s="962">
        <f t="shared" si="52"/>
        <v>332.2194993108177</v>
      </c>
      <c r="W45" s="962">
        <f t="shared" si="53"/>
        <v>54.378784873131217</v>
      </c>
      <c r="X45" s="962">
        <f t="shared" si="54"/>
        <v>9.7650988856974763</v>
      </c>
      <c r="Y45" s="962">
        <f t="shared" si="55"/>
        <v>1.960556823418202</v>
      </c>
      <c r="Z45" s="962">
        <f t="shared" si="56"/>
        <v>2.3698166824381008</v>
      </c>
      <c r="AA45" s="962">
        <f t="shared" si="57"/>
        <v>1.281260918925617</v>
      </c>
      <c r="AB45" s="962">
        <f t="shared" si="58"/>
        <v>3.1204263356552091</v>
      </c>
      <c r="AC45" s="962">
        <f t="shared" si="59"/>
        <v>23.320095147374612</v>
      </c>
      <c r="AD45" s="962">
        <f t="shared" si="60"/>
        <v>47.535381459417479</v>
      </c>
      <c r="AE45" s="962">
        <f t="shared" si="61"/>
        <v>7.7807482330394437</v>
      </c>
    </row>
    <row r="46" spans="1:31">
      <c r="A46" s="962" t="str">
        <f t="shared" si="62"/>
        <v>MP-519-20</v>
      </c>
      <c r="B46" s="962" t="str">
        <f t="shared" si="3"/>
        <v>[weeks A]</v>
      </c>
      <c r="C46" s="962" t="str">
        <f t="shared" si="4"/>
        <v>Lipid#1</v>
      </c>
      <c r="D46" s="962" t="str">
        <f t="shared" si="5"/>
        <v>[diet A]</v>
      </c>
      <c r="E46" s="962" t="str">
        <f t="shared" si="6"/>
        <v>[treatment A]</v>
      </c>
      <c r="F46" s="962" t="str">
        <f t="shared" si="63"/>
        <v>[sex]</v>
      </c>
      <c r="G46" s="962">
        <f t="shared" si="64"/>
        <v>23.3</v>
      </c>
      <c r="H46" s="962">
        <f t="shared" si="26"/>
        <v>2.5</v>
      </c>
      <c r="I46" s="962"/>
      <c r="J46" s="962">
        <f>'plasma (Lipid #1)'!B73</f>
        <v>40</v>
      </c>
      <c r="K46" s="962">
        <f>'plasma (Lipid #1)'!C73</f>
        <v>113</v>
      </c>
      <c r="L46" s="962">
        <f>'plasma (Lipid #1)'!E73</f>
        <v>29</v>
      </c>
      <c r="M46" s="962"/>
      <c r="N46" s="962"/>
      <c r="O46" s="962"/>
      <c r="P46" s="962">
        <f t="shared" si="65"/>
        <v>68.247191101152339</v>
      </c>
      <c r="Q46" s="962">
        <f t="shared" si="47"/>
        <v>13.702113799222767</v>
      </c>
      <c r="R46" s="962">
        <f t="shared" si="48"/>
        <v>16.562385480595164</v>
      </c>
      <c r="S46" s="962">
        <f t="shared" si="49"/>
        <v>8.9545902000468089</v>
      </c>
      <c r="T46" s="962">
        <f t="shared" si="50"/>
        <v>21.808312945856962</v>
      </c>
      <c r="U46" s="962">
        <f t="shared" si="51"/>
        <v>162.98155386331808</v>
      </c>
      <c r="V46" s="962">
        <f t="shared" si="52"/>
        <v>332.2194993108177</v>
      </c>
      <c r="W46" s="962">
        <f t="shared" si="53"/>
        <v>54.378784873131217</v>
      </c>
      <c r="X46" s="962">
        <f t="shared" si="54"/>
        <v>9.7650988856974763</v>
      </c>
      <c r="Y46" s="962">
        <f t="shared" si="55"/>
        <v>1.960556823418202</v>
      </c>
      <c r="Z46" s="962">
        <f t="shared" si="56"/>
        <v>2.3698166824381008</v>
      </c>
      <c r="AA46" s="962">
        <f t="shared" si="57"/>
        <v>1.281260918925617</v>
      </c>
      <c r="AB46" s="962">
        <f t="shared" si="58"/>
        <v>3.1204263356552091</v>
      </c>
      <c r="AC46" s="962">
        <f t="shared" si="59"/>
        <v>23.320095147374612</v>
      </c>
      <c r="AD46" s="962">
        <f t="shared" si="60"/>
        <v>47.535381459417479</v>
      </c>
      <c r="AE46" s="962">
        <f t="shared" si="61"/>
        <v>7.7807482330394437</v>
      </c>
    </row>
    <row r="47" spans="1:31">
      <c r="A47" s="962" t="str">
        <f t="shared" si="62"/>
        <v>MP-519-20</v>
      </c>
      <c r="B47" s="962" t="str">
        <f t="shared" si="3"/>
        <v>[weeks A]</v>
      </c>
      <c r="C47" s="962" t="str">
        <f t="shared" si="4"/>
        <v>Lipid#1</v>
      </c>
      <c r="D47" s="962" t="str">
        <f t="shared" si="5"/>
        <v>[diet A]</v>
      </c>
      <c r="E47" s="962" t="str">
        <f t="shared" si="6"/>
        <v>[treatment A]</v>
      </c>
      <c r="F47" s="962" t="str">
        <f t="shared" si="63"/>
        <v>[sex]</v>
      </c>
      <c r="G47" s="962">
        <f t="shared" si="64"/>
        <v>23.3</v>
      </c>
      <c r="H47" s="962">
        <f t="shared" si="26"/>
        <v>2.5</v>
      </c>
      <c r="I47" s="962"/>
      <c r="J47" s="962">
        <f>'plasma (Lipid #1)'!B74</f>
        <v>50</v>
      </c>
      <c r="K47" s="962">
        <f>'plasma (Lipid #1)'!C74</f>
        <v>94</v>
      </c>
      <c r="L47" s="962">
        <f>'plasma (Lipid #1)'!E74</f>
        <v>29</v>
      </c>
      <c r="M47" s="962"/>
      <c r="N47" s="962"/>
      <c r="O47" s="962"/>
      <c r="P47" s="962">
        <f t="shared" si="65"/>
        <v>68.247191101152339</v>
      </c>
      <c r="Q47" s="962">
        <f t="shared" si="47"/>
        <v>13.702113799222767</v>
      </c>
      <c r="R47" s="962">
        <f t="shared" si="48"/>
        <v>16.562385480595164</v>
      </c>
      <c r="S47" s="962">
        <f t="shared" si="49"/>
        <v>8.9545902000468089</v>
      </c>
      <c r="T47" s="962">
        <f t="shared" si="50"/>
        <v>21.808312945856962</v>
      </c>
      <c r="U47" s="962">
        <f t="shared" si="51"/>
        <v>162.98155386331808</v>
      </c>
      <c r="V47" s="962">
        <f t="shared" si="52"/>
        <v>332.2194993108177</v>
      </c>
      <c r="W47" s="962">
        <f t="shared" si="53"/>
        <v>54.378784873131217</v>
      </c>
      <c r="X47" s="962">
        <f t="shared" si="54"/>
        <v>9.7650988856974763</v>
      </c>
      <c r="Y47" s="962">
        <f t="shared" si="55"/>
        <v>1.960556823418202</v>
      </c>
      <c r="Z47" s="962">
        <f t="shared" si="56"/>
        <v>2.3698166824381008</v>
      </c>
      <c r="AA47" s="962">
        <f t="shared" si="57"/>
        <v>1.281260918925617</v>
      </c>
      <c r="AB47" s="962">
        <f t="shared" si="58"/>
        <v>3.1204263356552091</v>
      </c>
      <c r="AC47" s="962">
        <f t="shared" si="59"/>
        <v>23.320095147374612</v>
      </c>
      <c r="AD47" s="962">
        <f t="shared" si="60"/>
        <v>47.535381459417479</v>
      </c>
      <c r="AE47" s="962">
        <f t="shared" si="61"/>
        <v>7.7807482330394437</v>
      </c>
    </row>
    <row r="48" spans="1:31">
      <c r="A48" s="962" t="str">
        <f t="shared" si="62"/>
        <v>MP-519-20</v>
      </c>
      <c r="B48" s="962" t="str">
        <f t="shared" si="3"/>
        <v>[weeks A]</v>
      </c>
      <c r="C48" s="962" t="str">
        <f t="shared" si="4"/>
        <v>Lipid#1</v>
      </c>
      <c r="D48" s="962" t="str">
        <f t="shared" si="5"/>
        <v>[diet A]</v>
      </c>
      <c r="E48" s="962" t="str">
        <f t="shared" si="6"/>
        <v>[treatment A]</v>
      </c>
      <c r="F48" s="962" t="str">
        <f t="shared" si="63"/>
        <v>[sex]</v>
      </c>
      <c r="G48" s="962">
        <f t="shared" si="64"/>
        <v>23.3</v>
      </c>
      <c r="H48" s="962">
        <f t="shared" si="26"/>
        <v>2.5</v>
      </c>
      <c r="I48" s="962"/>
      <c r="J48" s="962">
        <f>'plasma (Lipid #1)'!B75</f>
        <v>60</v>
      </c>
      <c r="K48" s="962">
        <f>'plasma (Lipid #1)'!C75</f>
        <v>110</v>
      </c>
      <c r="L48" s="962">
        <f>'plasma (Lipid #1)'!E75</f>
        <v>34</v>
      </c>
      <c r="M48" s="962"/>
      <c r="N48" s="962"/>
      <c r="O48" s="962"/>
      <c r="P48" s="962">
        <f t="shared" si="65"/>
        <v>68.247191101152339</v>
      </c>
      <c r="Q48" s="962">
        <f t="shared" si="47"/>
        <v>13.702113799222767</v>
      </c>
      <c r="R48" s="962">
        <f t="shared" si="48"/>
        <v>16.562385480595164</v>
      </c>
      <c r="S48" s="962">
        <f t="shared" si="49"/>
        <v>8.9545902000468089</v>
      </c>
      <c r="T48" s="962">
        <f t="shared" si="50"/>
        <v>21.808312945856962</v>
      </c>
      <c r="U48" s="962">
        <f t="shared" si="51"/>
        <v>162.98155386331808</v>
      </c>
      <c r="V48" s="962">
        <f t="shared" si="52"/>
        <v>332.2194993108177</v>
      </c>
      <c r="W48" s="962">
        <f t="shared" si="53"/>
        <v>54.378784873131217</v>
      </c>
      <c r="X48" s="962">
        <f t="shared" si="54"/>
        <v>9.7650988856974763</v>
      </c>
      <c r="Y48" s="962">
        <f t="shared" si="55"/>
        <v>1.960556823418202</v>
      </c>
      <c r="Z48" s="962">
        <f t="shared" si="56"/>
        <v>2.3698166824381008</v>
      </c>
      <c r="AA48" s="962">
        <f t="shared" si="57"/>
        <v>1.281260918925617</v>
      </c>
      <c r="AB48" s="962">
        <f t="shared" si="58"/>
        <v>3.1204263356552091</v>
      </c>
      <c r="AC48" s="962">
        <f t="shared" si="59"/>
        <v>23.320095147374612</v>
      </c>
      <c r="AD48" s="962">
        <f t="shared" si="60"/>
        <v>47.535381459417479</v>
      </c>
      <c r="AE48" s="962">
        <f t="shared" si="61"/>
        <v>7.7807482330394437</v>
      </c>
    </row>
    <row r="49" spans="1:31">
      <c r="A49" s="962" t="str">
        <f t="shared" si="62"/>
        <v>MP-519-20</v>
      </c>
      <c r="B49" s="962" t="str">
        <f t="shared" si="3"/>
        <v>[weeks A]</v>
      </c>
      <c r="C49" s="962" t="str">
        <f t="shared" si="4"/>
        <v>Lipid#1</v>
      </c>
      <c r="D49" s="962" t="str">
        <f t="shared" si="5"/>
        <v>[diet A]</v>
      </c>
      <c r="E49" s="962" t="str">
        <f t="shared" si="6"/>
        <v>[treatment A]</v>
      </c>
      <c r="F49" s="962" t="str">
        <f t="shared" si="63"/>
        <v>[sex]</v>
      </c>
      <c r="G49" s="962">
        <f t="shared" si="64"/>
        <v>23.3</v>
      </c>
      <c r="H49" s="962">
        <f t="shared" si="26"/>
        <v>2.5</v>
      </c>
      <c r="I49" s="962"/>
      <c r="J49" s="962">
        <f>'plasma (Lipid #1)'!B76</f>
        <v>70</v>
      </c>
      <c r="K49" s="962">
        <f>'plasma (Lipid #1)'!C76</f>
        <v>102</v>
      </c>
      <c r="L49" s="962">
        <f>'plasma (Lipid #1)'!E76</f>
        <v>34</v>
      </c>
      <c r="M49" s="962"/>
      <c r="N49" s="962"/>
      <c r="O49" s="962"/>
      <c r="P49" s="962">
        <f t="shared" si="65"/>
        <v>68.247191101152339</v>
      </c>
      <c r="Q49" s="962">
        <f t="shared" si="47"/>
        <v>13.702113799222767</v>
      </c>
      <c r="R49" s="962">
        <f t="shared" si="48"/>
        <v>16.562385480595164</v>
      </c>
      <c r="S49" s="962">
        <f t="shared" si="49"/>
        <v>8.9545902000468089</v>
      </c>
      <c r="T49" s="962">
        <f t="shared" si="50"/>
        <v>21.808312945856962</v>
      </c>
      <c r="U49" s="962">
        <f t="shared" si="51"/>
        <v>162.98155386331808</v>
      </c>
      <c r="V49" s="962">
        <f t="shared" si="52"/>
        <v>332.2194993108177</v>
      </c>
      <c r="W49" s="962">
        <f t="shared" si="53"/>
        <v>54.378784873131217</v>
      </c>
      <c r="X49" s="962">
        <f t="shared" si="54"/>
        <v>9.7650988856974763</v>
      </c>
      <c r="Y49" s="962">
        <f t="shared" si="55"/>
        <v>1.960556823418202</v>
      </c>
      <c r="Z49" s="962">
        <f t="shared" si="56"/>
        <v>2.3698166824381008</v>
      </c>
      <c r="AA49" s="962">
        <f t="shared" si="57"/>
        <v>1.281260918925617</v>
      </c>
      <c r="AB49" s="962">
        <f t="shared" si="58"/>
        <v>3.1204263356552091</v>
      </c>
      <c r="AC49" s="962">
        <f t="shared" si="59"/>
        <v>23.320095147374612</v>
      </c>
      <c r="AD49" s="962">
        <f t="shared" si="60"/>
        <v>47.535381459417479</v>
      </c>
      <c r="AE49" s="962">
        <f t="shared" si="61"/>
        <v>7.7807482330394437</v>
      </c>
    </row>
    <row r="50" spans="1:31">
      <c r="A50" s="962" t="str">
        <f t="shared" si="62"/>
        <v>MP-519-20</v>
      </c>
      <c r="B50" s="962" t="str">
        <f t="shared" si="3"/>
        <v>[weeks A]</v>
      </c>
      <c r="C50" s="962" t="str">
        <f t="shared" si="4"/>
        <v>Lipid#1</v>
      </c>
      <c r="D50" s="962" t="str">
        <f t="shared" si="5"/>
        <v>[diet A]</v>
      </c>
      <c r="E50" s="962" t="str">
        <f t="shared" si="6"/>
        <v>[treatment A]</v>
      </c>
      <c r="F50" s="962" t="str">
        <f t="shared" si="63"/>
        <v>[sex]</v>
      </c>
      <c r="G50" s="962">
        <f t="shared" si="64"/>
        <v>23.3</v>
      </c>
      <c r="H50" s="962">
        <f t="shared" si="26"/>
        <v>2.5</v>
      </c>
      <c r="I50" s="961"/>
      <c r="J50" s="962">
        <f>'plasma (Lipid #1)'!B77</f>
        <v>80</v>
      </c>
      <c r="K50" s="962">
        <f>'plasma (Lipid #1)'!C77</f>
        <v>105</v>
      </c>
      <c r="L50" s="962">
        <f>'plasma (Lipid #1)'!E77</f>
        <v>36</v>
      </c>
      <c r="M50" s="963">
        <f>'plasma (Lipid #1)'!X72</f>
        <v>46.020743919885554</v>
      </c>
      <c r="N50" s="963">
        <f>'plasma (Lipid #1)'!Y72</f>
        <v>10.020743919885554</v>
      </c>
      <c r="O50" s="962"/>
      <c r="P50" s="962">
        <f t="shared" si="65"/>
        <v>68.247191101152339</v>
      </c>
      <c r="Q50" s="962">
        <f t="shared" si="47"/>
        <v>13.702113799222767</v>
      </c>
      <c r="R50" s="962">
        <f t="shared" si="48"/>
        <v>16.562385480595164</v>
      </c>
      <c r="S50" s="962">
        <f t="shared" si="49"/>
        <v>8.9545902000468089</v>
      </c>
      <c r="T50" s="962">
        <f t="shared" si="50"/>
        <v>21.808312945856962</v>
      </c>
      <c r="U50" s="962">
        <f t="shared" si="51"/>
        <v>162.98155386331808</v>
      </c>
      <c r="V50" s="962">
        <f t="shared" si="52"/>
        <v>332.2194993108177</v>
      </c>
      <c r="W50" s="962">
        <f t="shared" si="53"/>
        <v>54.378784873131217</v>
      </c>
      <c r="X50" s="962">
        <f t="shared" si="54"/>
        <v>9.7650988856974763</v>
      </c>
      <c r="Y50" s="962">
        <f t="shared" si="55"/>
        <v>1.960556823418202</v>
      </c>
      <c r="Z50" s="962">
        <f t="shared" si="56"/>
        <v>2.3698166824381008</v>
      </c>
      <c r="AA50" s="962">
        <f t="shared" si="57"/>
        <v>1.281260918925617</v>
      </c>
      <c r="AB50" s="962">
        <f t="shared" si="58"/>
        <v>3.1204263356552091</v>
      </c>
      <c r="AC50" s="962">
        <f t="shared" si="59"/>
        <v>23.320095147374612</v>
      </c>
      <c r="AD50" s="962">
        <f t="shared" si="60"/>
        <v>47.535381459417479</v>
      </c>
      <c r="AE50" s="962">
        <f t="shared" si="61"/>
        <v>7.7807482330394437</v>
      </c>
    </row>
    <row r="51" spans="1:31">
      <c r="A51" s="962" t="str">
        <f t="shared" si="62"/>
        <v>MP-519-20</v>
      </c>
      <c r="B51" s="962" t="str">
        <f t="shared" si="3"/>
        <v>[weeks A]</v>
      </c>
      <c r="C51" s="962" t="str">
        <f t="shared" si="4"/>
        <v>Lipid#1</v>
      </c>
      <c r="D51" s="962" t="str">
        <f t="shared" si="5"/>
        <v>[diet A]</v>
      </c>
      <c r="E51" s="962" t="str">
        <f t="shared" si="6"/>
        <v>[treatment A]</v>
      </c>
      <c r="F51" s="962" t="str">
        <f t="shared" si="63"/>
        <v>[sex]</v>
      </c>
      <c r="G51" s="962">
        <f t="shared" si="64"/>
        <v>23.3</v>
      </c>
      <c r="H51" s="962">
        <f t="shared" si="26"/>
        <v>2.5</v>
      </c>
      <c r="I51" s="961">
        <f>'plasma (Lipid #1)'!A81</f>
        <v>40</v>
      </c>
      <c r="J51" s="962">
        <f>'plasma (Lipid #1)'!B78</f>
        <v>90</v>
      </c>
      <c r="K51" s="962">
        <f>'plasma (Lipid #1)'!C78</f>
        <v>122</v>
      </c>
      <c r="L51" s="962">
        <f>'plasma (Lipid #1)'!E78</f>
        <v>37</v>
      </c>
      <c r="M51" s="963">
        <f>'plasma (Lipid #1)'!X73</f>
        <v>42.580527338293926</v>
      </c>
      <c r="N51" s="963">
        <f>'plasma (Lipid #1)'!Y73</f>
        <v>5.5805273382939262</v>
      </c>
      <c r="O51" s="962"/>
      <c r="P51" s="962">
        <f t="shared" si="65"/>
        <v>68.247191101152339</v>
      </c>
      <c r="Q51" s="962">
        <f t="shared" si="47"/>
        <v>13.702113799222767</v>
      </c>
      <c r="R51" s="962">
        <f t="shared" si="48"/>
        <v>16.562385480595164</v>
      </c>
      <c r="S51" s="962">
        <f t="shared" si="49"/>
        <v>8.9545902000468089</v>
      </c>
      <c r="T51" s="962">
        <f t="shared" si="50"/>
        <v>21.808312945856962</v>
      </c>
      <c r="U51" s="962">
        <f t="shared" si="51"/>
        <v>162.98155386331808</v>
      </c>
      <c r="V51" s="962">
        <f t="shared" si="52"/>
        <v>332.2194993108177</v>
      </c>
      <c r="W51" s="962">
        <f t="shared" si="53"/>
        <v>54.378784873131217</v>
      </c>
      <c r="X51" s="962">
        <f t="shared" si="54"/>
        <v>9.7650988856974763</v>
      </c>
      <c r="Y51" s="962">
        <f t="shared" si="55"/>
        <v>1.960556823418202</v>
      </c>
      <c r="Z51" s="962">
        <f t="shared" si="56"/>
        <v>2.3698166824381008</v>
      </c>
      <c r="AA51" s="962">
        <f t="shared" si="57"/>
        <v>1.281260918925617</v>
      </c>
      <c r="AB51" s="962">
        <f t="shared" si="58"/>
        <v>3.1204263356552091</v>
      </c>
      <c r="AC51" s="962">
        <f t="shared" si="59"/>
        <v>23.320095147374612</v>
      </c>
      <c r="AD51" s="962">
        <f t="shared" si="60"/>
        <v>47.535381459417479</v>
      </c>
      <c r="AE51" s="962">
        <f t="shared" si="61"/>
        <v>7.7807482330394437</v>
      </c>
    </row>
    <row r="52" spans="1:31">
      <c r="A52" s="962" t="str">
        <f t="shared" si="62"/>
        <v>MP-519-20</v>
      </c>
      <c r="B52" s="962" t="str">
        <f t="shared" si="3"/>
        <v>[weeks A]</v>
      </c>
      <c r="C52" s="962" t="str">
        <f t="shared" si="4"/>
        <v>Lipid#1</v>
      </c>
      <c r="D52" s="962" t="str">
        <f t="shared" si="5"/>
        <v>[diet A]</v>
      </c>
      <c r="E52" s="962" t="str">
        <f t="shared" si="6"/>
        <v>[treatment A]</v>
      </c>
      <c r="F52" s="962" t="str">
        <f t="shared" si="63"/>
        <v>[sex]</v>
      </c>
      <c r="G52" s="962">
        <f t="shared" si="64"/>
        <v>23.3</v>
      </c>
      <c r="H52" s="962">
        <f t="shared" si="26"/>
        <v>2.5</v>
      </c>
      <c r="I52" s="962"/>
      <c r="J52" s="962">
        <f>'plasma (Lipid #1)'!B79</f>
        <v>100</v>
      </c>
      <c r="K52" s="962">
        <f>'plasma (Lipid #1)'!C79</f>
        <v>122</v>
      </c>
      <c r="L52" s="962">
        <f>'plasma (Lipid #1)'!E79</f>
        <v>36</v>
      </c>
      <c r="M52" s="963">
        <f>'plasma (Lipid #1)'!X74</f>
        <v>41.872107846994801</v>
      </c>
      <c r="N52" s="963">
        <f>'plasma (Lipid #1)'!Y74</f>
        <v>5.8721078469948012</v>
      </c>
      <c r="O52" s="962">
        <f>'plasma (Lipid #1)'!M79</f>
        <v>3.4980000000000002</v>
      </c>
      <c r="P52" s="962">
        <f t="shared" si="65"/>
        <v>68.247191101152339</v>
      </c>
      <c r="Q52" s="962">
        <f t="shared" si="47"/>
        <v>13.702113799222767</v>
      </c>
      <c r="R52" s="962">
        <f t="shared" si="48"/>
        <v>16.562385480595164</v>
      </c>
      <c r="S52" s="962">
        <f t="shared" si="49"/>
        <v>8.9545902000468089</v>
      </c>
      <c r="T52" s="962">
        <f t="shared" si="50"/>
        <v>21.808312945856962</v>
      </c>
      <c r="U52" s="962">
        <f t="shared" si="51"/>
        <v>162.98155386331808</v>
      </c>
      <c r="V52" s="962">
        <f t="shared" si="52"/>
        <v>332.2194993108177</v>
      </c>
      <c r="W52" s="962">
        <f t="shared" si="53"/>
        <v>54.378784873131217</v>
      </c>
      <c r="X52" s="962">
        <f t="shared" si="54"/>
        <v>9.7650988856974763</v>
      </c>
      <c r="Y52" s="962">
        <f t="shared" si="55"/>
        <v>1.960556823418202</v>
      </c>
      <c r="Z52" s="962">
        <f t="shared" si="56"/>
        <v>2.3698166824381008</v>
      </c>
      <c r="AA52" s="962">
        <f t="shared" si="57"/>
        <v>1.281260918925617</v>
      </c>
      <c r="AB52" s="962">
        <f t="shared" si="58"/>
        <v>3.1204263356552091</v>
      </c>
      <c r="AC52" s="962">
        <f t="shared" si="59"/>
        <v>23.320095147374612</v>
      </c>
      <c r="AD52" s="962">
        <f t="shared" si="60"/>
        <v>47.535381459417479</v>
      </c>
      <c r="AE52" s="962">
        <f t="shared" si="61"/>
        <v>7.7807482330394437</v>
      </c>
    </row>
    <row r="53" spans="1:31">
      <c r="A53" s="962" t="str">
        <f t="shared" si="62"/>
        <v>MP-519-20</v>
      </c>
      <c r="B53" s="962" t="str">
        <f t="shared" si="3"/>
        <v>[weeks A]</v>
      </c>
      <c r="C53" s="962" t="str">
        <f t="shared" si="4"/>
        <v>Lipid#1</v>
      </c>
      <c r="D53" s="962" t="str">
        <f t="shared" si="5"/>
        <v>[diet A]</v>
      </c>
      <c r="E53" s="962" t="str">
        <f t="shared" si="6"/>
        <v>[treatment A]</v>
      </c>
      <c r="F53" s="962" t="str">
        <f t="shared" si="63"/>
        <v>[sex]</v>
      </c>
      <c r="G53" s="962">
        <f t="shared" si="64"/>
        <v>23.3</v>
      </c>
      <c r="H53" s="962">
        <f t="shared" si="26"/>
        <v>2.5</v>
      </c>
      <c r="I53" s="962"/>
      <c r="J53" s="962">
        <f>'plasma (Lipid #1)'!B80</f>
        <v>110</v>
      </c>
      <c r="K53" s="962">
        <f>'plasma (Lipid #1)'!C80</f>
        <v>131</v>
      </c>
      <c r="L53" s="962">
        <f>'plasma (Lipid #1)'!E80</f>
        <v>36</v>
      </c>
      <c r="M53" s="962"/>
      <c r="N53" s="962"/>
      <c r="O53" s="962"/>
      <c r="P53" s="962">
        <f t="shared" si="65"/>
        <v>68.247191101152339</v>
      </c>
      <c r="Q53" s="962">
        <f t="shared" si="47"/>
        <v>13.702113799222767</v>
      </c>
      <c r="R53" s="962">
        <f t="shared" si="48"/>
        <v>16.562385480595164</v>
      </c>
      <c r="S53" s="962">
        <f t="shared" si="49"/>
        <v>8.9545902000468089</v>
      </c>
      <c r="T53" s="962">
        <f t="shared" si="50"/>
        <v>21.808312945856962</v>
      </c>
      <c r="U53" s="962">
        <f t="shared" si="51"/>
        <v>162.98155386331808</v>
      </c>
      <c r="V53" s="962">
        <f t="shared" si="52"/>
        <v>332.2194993108177</v>
      </c>
      <c r="W53" s="962">
        <f t="shared" si="53"/>
        <v>54.378784873131217</v>
      </c>
      <c r="X53" s="962">
        <f t="shared" si="54"/>
        <v>9.7650988856974763</v>
      </c>
      <c r="Y53" s="962">
        <f t="shared" si="55"/>
        <v>1.960556823418202</v>
      </c>
      <c r="Z53" s="962">
        <f t="shared" si="56"/>
        <v>2.3698166824381008</v>
      </c>
      <c r="AA53" s="962">
        <f t="shared" si="57"/>
        <v>1.281260918925617</v>
      </c>
      <c r="AB53" s="962">
        <f t="shared" si="58"/>
        <v>3.1204263356552091</v>
      </c>
      <c r="AC53" s="962">
        <f t="shared" si="59"/>
        <v>23.320095147374612</v>
      </c>
      <c r="AD53" s="962">
        <f t="shared" si="60"/>
        <v>47.535381459417479</v>
      </c>
      <c r="AE53" s="962">
        <f t="shared" si="61"/>
        <v>7.7807482330394437</v>
      </c>
    </row>
    <row r="54" spans="1:31">
      <c r="A54" s="962" t="str">
        <f t="shared" si="62"/>
        <v>MP-519-20</v>
      </c>
      <c r="B54" s="962" t="str">
        <f t="shared" si="3"/>
        <v>[weeks A]</v>
      </c>
      <c r="C54" s="962" t="str">
        <f t="shared" si="4"/>
        <v>Lipid#1</v>
      </c>
      <c r="D54" s="962" t="str">
        <f t="shared" si="5"/>
        <v>[diet A]</v>
      </c>
      <c r="E54" s="962" t="str">
        <f t="shared" si="6"/>
        <v>[treatment A]</v>
      </c>
      <c r="F54" s="962" t="str">
        <f t="shared" si="63"/>
        <v>[sex]</v>
      </c>
      <c r="G54" s="962">
        <f t="shared" si="64"/>
        <v>23.3</v>
      </c>
      <c r="H54" s="962">
        <f t="shared" si="26"/>
        <v>2.5</v>
      </c>
      <c r="I54" s="962"/>
      <c r="J54" s="962">
        <f>'plasma (Lipid #1)'!B81</f>
        <v>120</v>
      </c>
      <c r="K54" s="962">
        <f>'plasma (Lipid #1)'!C81</f>
        <v>117</v>
      </c>
      <c r="L54" s="962">
        <f>'plasma (Lipid #1)'!E81</f>
        <v>34</v>
      </c>
      <c r="M54" s="963">
        <f>'plasma (Lipid #1)'!X75</f>
        <v>38.99953780125454</v>
      </c>
      <c r="N54" s="963">
        <f>'plasma (Lipid #1)'!Y75</f>
        <v>4.9995378012545402</v>
      </c>
      <c r="O54" s="962">
        <f>'plasma (Lipid #1)'!M81</f>
        <v>3.1837</v>
      </c>
      <c r="P54" s="962">
        <f t="shared" si="65"/>
        <v>68.247191101152339</v>
      </c>
      <c r="Q54" s="962">
        <f t="shared" si="47"/>
        <v>13.702113799222767</v>
      </c>
      <c r="R54" s="962">
        <f t="shared" si="48"/>
        <v>16.562385480595164</v>
      </c>
      <c r="S54" s="962">
        <f t="shared" si="49"/>
        <v>8.9545902000468089</v>
      </c>
      <c r="T54" s="962">
        <f t="shared" si="50"/>
        <v>21.808312945856962</v>
      </c>
      <c r="U54" s="962">
        <f t="shared" si="51"/>
        <v>162.98155386331808</v>
      </c>
      <c r="V54" s="962">
        <f t="shared" si="52"/>
        <v>332.2194993108177</v>
      </c>
      <c r="W54" s="962">
        <f t="shared" si="53"/>
        <v>54.378784873131217</v>
      </c>
      <c r="X54" s="962">
        <f t="shared" si="54"/>
        <v>9.7650988856974763</v>
      </c>
      <c r="Y54" s="962">
        <f t="shared" si="55"/>
        <v>1.960556823418202</v>
      </c>
      <c r="Z54" s="962">
        <f t="shared" si="56"/>
        <v>2.3698166824381008</v>
      </c>
      <c r="AA54" s="962">
        <f t="shared" si="57"/>
        <v>1.281260918925617</v>
      </c>
      <c r="AB54" s="962">
        <f t="shared" si="58"/>
        <v>3.1204263356552091</v>
      </c>
      <c r="AC54" s="962">
        <f t="shared" si="59"/>
        <v>23.320095147374612</v>
      </c>
      <c r="AD54" s="962">
        <f t="shared" si="60"/>
        <v>47.535381459417479</v>
      </c>
      <c r="AE54" s="962">
        <f t="shared" si="61"/>
        <v>7.7807482330394437</v>
      </c>
    </row>
    <row r="55" spans="1:31">
      <c r="A55" s="962" t="str">
        <f t="shared" si="62"/>
        <v>MP-519-20</v>
      </c>
      <c r="B55" s="962" t="str">
        <f t="shared" si="3"/>
        <v>[weeks A]</v>
      </c>
      <c r="C55" s="962" t="str">
        <f t="shared" si="4"/>
        <v>Lipid#1</v>
      </c>
      <c r="D55" s="962" t="str">
        <f t="shared" si="5"/>
        <v>[diet A]</v>
      </c>
      <c r="E55" s="962" t="str">
        <f t="shared" si="6"/>
        <v>[treatment A]</v>
      </c>
      <c r="F55" s="962" t="str">
        <f t="shared" si="63"/>
        <v>[sex]</v>
      </c>
      <c r="G55" s="962">
        <f t="shared" si="64"/>
        <v>23.3</v>
      </c>
      <c r="H55" s="962">
        <f t="shared" si="26"/>
        <v>2.5</v>
      </c>
      <c r="I55" s="962"/>
      <c r="J55" s="962">
        <v>122</v>
      </c>
      <c r="K55" s="962">
        <f>'plasma (Lipid #1)'!C82</f>
        <v>126</v>
      </c>
      <c r="L55" s="962">
        <f>'plasma (Lipid #1)'!E82</f>
        <v>34</v>
      </c>
      <c r="M55" s="963"/>
      <c r="N55" s="963"/>
      <c r="O55" s="962"/>
      <c r="P55" s="962">
        <f t="shared" si="65"/>
        <v>68.247191101152339</v>
      </c>
      <c r="Q55" s="962">
        <f t="shared" si="47"/>
        <v>13.702113799222767</v>
      </c>
      <c r="R55" s="962">
        <f t="shared" si="48"/>
        <v>16.562385480595164</v>
      </c>
      <c r="S55" s="962">
        <f t="shared" si="49"/>
        <v>8.9545902000468089</v>
      </c>
      <c r="T55" s="962">
        <f t="shared" si="50"/>
        <v>21.808312945856962</v>
      </c>
      <c r="U55" s="962">
        <f t="shared" si="51"/>
        <v>162.98155386331808</v>
      </c>
      <c r="V55" s="962">
        <f t="shared" si="52"/>
        <v>332.2194993108177</v>
      </c>
      <c r="W55" s="962">
        <f t="shared" si="53"/>
        <v>54.378784873131217</v>
      </c>
      <c r="X55" s="962">
        <f t="shared" si="54"/>
        <v>9.7650988856974763</v>
      </c>
      <c r="Y55" s="962">
        <f t="shared" si="55"/>
        <v>1.960556823418202</v>
      </c>
      <c r="Z55" s="962">
        <f t="shared" si="56"/>
        <v>2.3698166824381008</v>
      </c>
      <c r="AA55" s="962">
        <f t="shared" si="57"/>
        <v>1.281260918925617</v>
      </c>
      <c r="AB55" s="962">
        <f t="shared" si="58"/>
        <v>3.1204263356552091</v>
      </c>
      <c r="AC55" s="962">
        <f t="shared" si="59"/>
        <v>23.320095147374612</v>
      </c>
      <c r="AD55" s="962">
        <f t="shared" si="60"/>
        <v>47.535381459417479</v>
      </c>
      <c r="AE55" s="962">
        <f t="shared" si="61"/>
        <v>7.7807482330394437</v>
      </c>
    </row>
    <row r="56" spans="1:31">
      <c r="A56" s="962" t="str">
        <f t="shared" si="62"/>
        <v>MP-519-20</v>
      </c>
      <c r="B56" s="962" t="str">
        <f t="shared" si="3"/>
        <v>[weeks A]</v>
      </c>
      <c r="C56" s="962" t="str">
        <f t="shared" si="4"/>
        <v>Lipid#1</v>
      </c>
      <c r="D56" s="962" t="str">
        <f t="shared" si="5"/>
        <v>[diet A]</v>
      </c>
      <c r="E56" s="962" t="str">
        <f t="shared" si="6"/>
        <v>[treatment A]</v>
      </c>
      <c r="F56" s="962" t="str">
        <f t="shared" si="63"/>
        <v>[sex]</v>
      </c>
      <c r="G56" s="962">
        <f t="shared" si="64"/>
        <v>23.3</v>
      </c>
      <c r="H56" s="962">
        <f t="shared" si="26"/>
        <v>2.5</v>
      </c>
      <c r="I56" s="962"/>
      <c r="J56" s="962">
        <v>125</v>
      </c>
      <c r="K56" s="962">
        <f>'plasma (Lipid #1)'!C83</f>
        <v>132</v>
      </c>
      <c r="L56" s="962">
        <f>'plasma (Lipid #1)'!E83</f>
        <v>32</v>
      </c>
      <c r="M56" s="963"/>
      <c r="N56" s="963"/>
      <c r="O56" s="962"/>
      <c r="P56" s="962">
        <f t="shared" si="65"/>
        <v>68.247191101152339</v>
      </c>
      <c r="Q56" s="962">
        <f t="shared" si="47"/>
        <v>13.702113799222767</v>
      </c>
      <c r="R56" s="962">
        <f t="shared" si="48"/>
        <v>16.562385480595164</v>
      </c>
      <c r="S56" s="962">
        <f t="shared" si="49"/>
        <v>8.9545902000468089</v>
      </c>
      <c r="T56" s="962">
        <f t="shared" si="50"/>
        <v>21.808312945856962</v>
      </c>
      <c r="U56" s="962">
        <f t="shared" si="51"/>
        <v>162.98155386331808</v>
      </c>
      <c r="V56" s="962">
        <f t="shared" si="52"/>
        <v>332.2194993108177</v>
      </c>
      <c r="W56" s="962">
        <f t="shared" si="53"/>
        <v>54.378784873131217</v>
      </c>
      <c r="X56" s="962">
        <f t="shared" si="54"/>
        <v>9.7650988856974763</v>
      </c>
      <c r="Y56" s="962">
        <f t="shared" si="55"/>
        <v>1.960556823418202</v>
      </c>
      <c r="Z56" s="962">
        <f t="shared" si="56"/>
        <v>2.3698166824381008</v>
      </c>
      <c r="AA56" s="962">
        <f t="shared" si="57"/>
        <v>1.281260918925617</v>
      </c>
      <c r="AB56" s="962">
        <f t="shared" si="58"/>
        <v>3.1204263356552091</v>
      </c>
      <c r="AC56" s="962">
        <f t="shared" si="59"/>
        <v>23.320095147374612</v>
      </c>
      <c r="AD56" s="962">
        <f t="shared" si="60"/>
        <v>47.535381459417479</v>
      </c>
      <c r="AE56" s="962">
        <f t="shared" si="61"/>
        <v>7.7807482330394437</v>
      </c>
    </row>
    <row r="57" spans="1:31">
      <c r="A57" s="962" t="str">
        <f t="shared" si="62"/>
        <v>MP-519-20</v>
      </c>
      <c r="B57" s="962" t="str">
        <f t="shared" si="3"/>
        <v>[weeks A]</v>
      </c>
      <c r="C57" s="962" t="str">
        <f t="shared" si="4"/>
        <v>Lipid#1</v>
      </c>
      <c r="D57" s="962" t="str">
        <f t="shared" si="5"/>
        <v>[diet A]</v>
      </c>
      <c r="E57" s="962" t="str">
        <f t="shared" si="6"/>
        <v>[treatment A]</v>
      </c>
      <c r="F57" s="962" t="str">
        <f t="shared" si="63"/>
        <v>[sex]</v>
      </c>
      <c r="G57" s="962">
        <f t="shared" si="64"/>
        <v>23.3</v>
      </c>
      <c r="H57" s="962">
        <f t="shared" si="26"/>
        <v>2.5</v>
      </c>
      <c r="I57" s="962"/>
      <c r="J57" s="962">
        <v>130</v>
      </c>
      <c r="K57" s="962">
        <f>'plasma (Lipid #1)'!C84</f>
        <v>126</v>
      </c>
      <c r="L57" s="962">
        <f>'plasma (Lipid #1)'!E84</f>
        <v>30</v>
      </c>
      <c r="M57" s="963"/>
      <c r="N57" s="963"/>
      <c r="O57" s="962"/>
      <c r="P57" s="962">
        <f t="shared" si="65"/>
        <v>68.247191101152339</v>
      </c>
      <c r="Q57" s="962">
        <f t="shared" si="47"/>
        <v>13.702113799222767</v>
      </c>
      <c r="R57" s="962">
        <f t="shared" si="48"/>
        <v>16.562385480595164</v>
      </c>
      <c r="S57" s="962">
        <f t="shared" si="49"/>
        <v>8.9545902000468089</v>
      </c>
      <c r="T57" s="962">
        <f t="shared" si="50"/>
        <v>21.808312945856962</v>
      </c>
      <c r="U57" s="962">
        <f t="shared" si="51"/>
        <v>162.98155386331808</v>
      </c>
      <c r="V57" s="962">
        <f t="shared" si="52"/>
        <v>332.2194993108177</v>
      </c>
      <c r="W57" s="962">
        <f t="shared" si="53"/>
        <v>54.378784873131217</v>
      </c>
      <c r="X57" s="962">
        <f t="shared" si="54"/>
        <v>9.7650988856974763</v>
      </c>
      <c r="Y57" s="962">
        <f t="shared" si="55"/>
        <v>1.960556823418202</v>
      </c>
      <c r="Z57" s="962">
        <f t="shared" si="56"/>
        <v>2.3698166824381008</v>
      </c>
      <c r="AA57" s="962">
        <f t="shared" si="57"/>
        <v>1.281260918925617</v>
      </c>
      <c r="AB57" s="962">
        <f t="shared" si="58"/>
        <v>3.1204263356552091</v>
      </c>
      <c r="AC57" s="962">
        <f t="shared" si="59"/>
        <v>23.320095147374612</v>
      </c>
      <c r="AD57" s="962">
        <f t="shared" si="60"/>
        <v>47.535381459417479</v>
      </c>
      <c r="AE57" s="962">
        <f t="shared" si="61"/>
        <v>7.7807482330394437</v>
      </c>
    </row>
    <row r="58" spans="1:31">
      <c r="A58" s="962" t="str">
        <f t="shared" si="62"/>
        <v>MP-519-20</v>
      </c>
      <c r="B58" s="962" t="str">
        <f t="shared" si="3"/>
        <v>[weeks A]</v>
      </c>
      <c r="C58" s="962" t="str">
        <f t="shared" si="4"/>
        <v>Lipid#1</v>
      </c>
      <c r="D58" s="962" t="str">
        <f t="shared" si="5"/>
        <v>[diet A]</v>
      </c>
      <c r="E58" s="962" t="str">
        <f t="shared" si="6"/>
        <v>[treatment A]</v>
      </c>
      <c r="F58" s="962" t="str">
        <f t="shared" si="63"/>
        <v>[sex]</v>
      </c>
      <c r="G58" s="962">
        <f t="shared" si="64"/>
        <v>23.3</v>
      </c>
      <c r="H58" s="962">
        <f t="shared" si="26"/>
        <v>2.5</v>
      </c>
      <c r="I58" s="962"/>
      <c r="J58" s="962">
        <v>135</v>
      </c>
      <c r="K58" s="962">
        <f>'plasma (Lipid #1)'!C85</f>
        <v>109</v>
      </c>
      <c r="L58" s="962">
        <f>'plasma (Lipid #1)'!E85</f>
        <v>30</v>
      </c>
      <c r="M58" s="963"/>
      <c r="N58" s="963"/>
      <c r="O58" s="962"/>
      <c r="P58" s="962">
        <f t="shared" si="65"/>
        <v>68.247191101152339</v>
      </c>
      <c r="Q58" s="962">
        <f t="shared" si="47"/>
        <v>13.702113799222767</v>
      </c>
      <c r="R58" s="962">
        <f t="shared" si="48"/>
        <v>16.562385480595164</v>
      </c>
      <c r="S58" s="962">
        <f t="shared" si="49"/>
        <v>8.9545902000468089</v>
      </c>
      <c r="T58" s="962">
        <f t="shared" si="50"/>
        <v>21.808312945856962</v>
      </c>
      <c r="U58" s="962">
        <f t="shared" si="51"/>
        <v>162.98155386331808</v>
      </c>
      <c r="V58" s="962">
        <f t="shared" si="52"/>
        <v>332.2194993108177</v>
      </c>
      <c r="W58" s="962">
        <f t="shared" si="53"/>
        <v>54.378784873131217</v>
      </c>
      <c r="X58" s="962">
        <f t="shared" si="54"/>
        <v>9.7650988856974763</v>
      </c>
      <c r="Y58" s="962">
        <f t="shared" si="55"/>
        <v>1.960556823418202</v>
      </c>
      <c r="Z58" s="962">
        <f t="shared" si="56"/>
        <v>2.3698166824381008</v>
      </c>
      <c r="AA58" s="962">
        <f t="shared" si="57"/>
        <v>1.281260918925617</v>
      </c>
      <c r="AB58" s="962">
        <f t="shared" si="58"/>
        <v>3.1204263356552091</v>
      </c>
      <c r="AC58" s="962">
        <f t="shared" si="59"/>
        <v>23.320095147374612</v>
      </c>
      <c r="AD58" s="962">
        <f t="shared" si="60"/>
        <v>47.535381459417479</v>
      </c>
      <c r="AE58" s="962">
        <f t="shared" si="61"/>
        <v>7.7807482330394437</v>
      </c>
    </row>
    <row r="59" spans="1:31">
      <c r="A59" s="962" t="str">
        <f t="shared" si="62"/>
        <v>MP-519-20</v>
      </c>
      <c r="B59" s="962" t="str">
        <f t="shared" si="3"/>
        <v>[weeks A]</v>
      </c>
      <c r="C59" s="962" t="str">
        <f t="shared" si="4"/>
        <v>Lipid#1</v>
      </c>
      <c r="D59" s="962" t="str">
        <f t="shared" si="5"/>
        <v>[diet A]</v>
      </c>
      <c r="E59" s="962" t="str">
        <f t="shared" si="6"/>
        <v>[treatment A]</v>
      </c>
      <c r="F59" s="962" t="str">
        <f t="shared" si="63"/>
        <v>[sex]</v>
      </c>
      <c r="G59" s="962">
        <f t="shared" si="64"/>
        <v>23.3</v>
      </c>
      <c r="H59" s="962">
        <f t="shared" si="26"/>
        <v>2.5</v>
      </c>
      <c r="I59" s="962"/>
      <c r="J59" s="962">
        <v>145</v>
      </c>
      <c r="K59" s="962">
        <f>'plasma (Lipid #1)'!C86</f>
        <v>136</v>
      </c>
      <c r="L59" s="962">
        <f>'plasma (Lipid #1)'!E86</f>
        <v>30</v>
      </c>
      <c r="M59" s="963"/>
      <c r="N59" s="963"/>
      <c r="O59" s="962"/>
      <c r="P59" s="962">
        <f t="shared" si="65"/>
        <v>68.247191101152339</v>
      </c>
      <c r="Q59" s="962">
        <f t="shared" si="47"/>
        <v>13.702113799222767</v>
      </c>
      <c r="R59" s="962">
        <f t="shared" si="48"/>
        <v>16.562385480595164</v>
      </c>
      <c r="S59" s="962">
        <f t="shared" si="49"/>
        <v>8.9545902000468089</v>
      </c>
      <c r="T59" s="962">
        <f t="shared" si="50"/>
        <v>21.808312945856962</v>
      </c>
      <c r="U59" s="962">
        <f t="shared" si="51"/>
        <v>162.98155386331808</v>
      </c>
      <c r="V59" s="962">
        <f t="shared" si="52"/>
        <v>332.2194993108177</v>
      </c>
      <c r="W59" s="962">
        <f t="shared" si="53"/>
        <v>54.378784873131217</v>
      </c>
      <c r="X59" s="962">
        <f t="shared" si="54"/>
        <v>9.7650988856974763</v>
      </c>
      <c r="Y59" s="962">
        <f t="shared" si="55"/>
        <v>1.960556823418202</v>
      </c>
      <c r="Z59" s="962">
        <f t="shared" si="56"/>
        <v>2.3698166824381008</v>
      </c>
      <c r="AA59" s="962">
        <f t="shared" si="57"/>
        <v>1.281260918925617</v>
      </c>
      <c r="AB59" s="962">
        <f t="shared" si="58"/>
        <v>3.1204263356552091</v>
      </c>
      <c r="AC59" s="962">
        <f t="shared" si="59"/>
        <v>23.320095147374612</v>
      </c>
      <c r="AD59" s="962">
        <f t="shared" si="60"/>
        <v>47.535381459417479</v>
      </c>
      <c r="AE59" s="962">
        <f t="shared" si="61"/>
        <v>7.7807482330394437</v>
      </c>
    </row>
    <row r="60" spans="1:31">
      <c r="A60" s="207" t="str">
        <f>'plasma (Lipid #1)'!A89</f>
        <v>MP-523-20</v>
      </c>
      <c r="B60" s="207" t="str">
        <f t="shared" si="3"/>
        <v>[weeks A]</v>
      </c>
      <c r="C60" s="207" t="str">
        <f t="shared" si="4"/>
        <v>Lipid#1</v>
      </c>
      <c r="D60" s="207" t="str">
        <f t="shared" si="5"/>
        <v>[diet A]</v>
      </c>
      <c r="E60" s="207" t="str">
        <f t="shared" si="6"/>
        <v>[treatment A]</v>
      </c>
      <c r="F60" s="207" t="str">
        <f>'plasma (Lipid #1)'!A94</f>
        <v>[sex]</v>
      </c>
      <c r="G60" s="207">
        <f>'plasma (Lipid #1)'!A90</f>
        <v>20.5</v>
      </c>
      <c r="H60" s="207">
        <f t="shared" si="26"/>
        <v>0</v>
      </c>
      <c r="I60" s="207">
        <f>'plasma (Lipid #1)'!A99</f>
        <v>38</v>
      </c>
      <c r="J60" s="207">
        <f>'plasma (Lipid #1)'!B88</f>
        <v>-10</v>
      </c>
      <c r="K60" s="207">
        <f>'plasma (Lipid #1)'!C88</f>
        <v>73</v>
      </c>
      <c r="L60" s="207">
        <f>'plasma (Lipid #1)'!E88</f>
        <v>0</v>
      </c>
      <c r="M60" s="965">
        <f>'plasma (Lipid #1)'!X90</f>
        <v>21.451393108237131</v>
      </c>
      <c r="N60" s="965">
        <f>'plasma (Lipid #1)'!Y90</f>
        <v>21.451393108237131</v>
      </c>
      <c r="O60" s="207">
        <f>'plasma (Lipid #1)'!M88</f>
        <v>0.1176</v>
      </c>
      <c r="P60" s="207">
        <f>'tissues (Lipid#1)'!O37</f>
        <v>40.062640507702568</v>
      </c>
      <c r="Q60" s="207">
        <f>'tissues (Lipid#1)'!O38</f>
        <v>8.9735142905874632</v>
      </c>
      <c r="R60" s="207">
        <f>'tissues (Lipid#1)'!O39</f>
        <v>9.5803857038347466</v>
      </c>
      <c r="S60" s="207">
        <f>'tissues (Lipid#1)'!O40</f>
        <v>4.9957943249907419</v>
      </c>
      <c r="T60" s="207">
        <f>'tissues (Lipid#1)'!O41</f>
        <v>6.5876892382618593</v>
      </c>
      <c r="U60" s="207">
        <f>'tissues (Lipid#1)'!O42</f>
        <v>50.056306906220293</v>
      </c>
      <c r="V60" s="207">
        <f>'tissues (Lipid#1)'!O43</f>
        <v>65.042815706503475</v>
      </c>
      <c r="W60" s="207">
        <f>'tissues (Lipid#1)'!O44</f>
        <v>29.509997529533504</v>
      </c>
      <c r="X60" s="207">
        <f>'tissues (Lipid#1)'!P37</f>
        <v>6.7521304226465002</v>
      </c>
      <c r="Y60" s="207">
        <f>'tissues (Lipid#1)'!P38</f>
        <v>1.5123900489754152</v>
      </c>
      <c r="Z60" s="207">
        <f>'tissues (Lipid#1)'!P39</f>
        <v>1.6146717478373169</v>
      </c>
      <c r="AA60" s="207">
        <f>'tissues (Lipid#1)'!P40</f>
        <v>0.84198780758270941</v>
      </c>
      <c r="AB60" s="207">
        <f>'tissues (Lipid#1)'!P41</f>
        <v>1.1102847030778413</v>
      </c>
      <c r="AC60" s="207">
        <f>'tissues (Lipid#1)'!P42</f>
        <v>8.4364562201494859</v>
      </c>
      <c r="AD60" s="207">
        <f>'tissues (Lipid#1)'!P43</f>
        <v>10.962272310084856</v>
      </c>
      <c r="AE60" s="207">
        <f>'tissues (Lipid#1)'!P44</f>
        <v>4.9735950892472198</v>
      </c>
    </row>
    <row r="61" spans="1:31">
      <c r="A61" s="207" t="str">
        <f>A60</f>
        <v>MP-523-20</v>
      </c>
      <c r="B61" s="207" t="str">
        <f t="shared" si="3"/>
        <v>[weeks A]</v>
      </c>
      <c r="C61" s="207" t="str">
        <f t="shared" si="4"/>
        <v>Lipid#1</v>
      </c>
      <c r="D61" s="207" t="str">
        <f t="shared" si="5"/>
        <v>[diet A]</v>
      </c>
      <c r="E61" s="207" t="str">
        <f t="shared" si="6"/>
        <v>[treatment A]</v>
      </c>
      <c r="F61" s="207" t="str">
        <f>F60</f>
        <v>[sex]</v>
      </c>
      <c r="G61" s="207">
        <f>G60</f>
        <v>20.5</v>
      </c>
      <c r="H61" s="207">
        <f t="shared" si="26"/>
        <v>0</v>
      </c>
      <c r="I61" s="188"/>
      <c r="J61" s="207">
        <f>'plasma (Lipid #1)'!B89</f>
        <v>0</v>
      </c>
      <c r="K61" s="207">
        <f>'plasma (Lipid #1)'!C89</f>
        <v>109</v>
      </c>
      <c r="L61" s="207">
        <f>'plasma (Lipid #1)'!E89</f>
        <v>0</v>
      </c>
      <c r="M61" s="965">
        <f>'plasma (Lipid #1)'!X91</f>
        <v>22.426569797612867</v>
      </c>
      <c r="N61" s="965">
        <f>'plasma (Lipid #1)'!Y91</f>
        <v>22.426569797612867</v>
      </c>
      <c r="O61" s="207"/>
      <c r="P61" s="207">
        <f>P60</f>
        <v>40.062640507702568</v>
      </c>
      <c r="Q61" s="207">
        <f t="shared" ref="Q61:Q78" si="66">Q60</f>
        <v>8.9735142905874632</v>
      </c>
      <c r="R61" s="207">
        <f t="shared" ref="R61:R78" si="67">R60</f>
        <v>9.5803857038347466</v>
      </c>
      <c r="S61" s="207">
        <f t="shared" ref="S61:S78" si="68">S60</f>
        <v>4.9957943249907419</v>
      </c>
      <c r="T61" s="207">
        <f t="shared" ref="T61:T78" si="69">T60</f>
        <v>6.5876892382618593</v>
      </c>
      <c r="U61" s="207">
        <f t="shared" ref="U61:U78" si="70">U60</f>
        <v>50.056306906220293</v>
      </c>
      <c r="V61" s="207">
        <f t="shared" ref="V61:V78" si="71">V60</f>
        <v>65.042815706503475</v>
      </c>
      <c r="W61" s="207">
        <f t="shared" ref="W61:W78" si="72">W60</f>
        <v>29.509997529533504</v>
      </c>
      <c r="X61" s="207">
        <f t="shared" ref="X61:X78" si="73">X60</f>
        <v>6.7521304226465002</v>
      </c>
      <c r="Y61" s="207">
        <f t="shared" ref="Y61:Y78" si="74">Y60</f>
        <v>1.5123900489754152</v>
      </c>
      <c r="Z61" s="207">
        <f t="shared" ref="Z61:Z78" si="75">Z60</f>
        <v>1.6146717478373169</v>
      </c>
      <c r="AA61" s="207">
        <f t="shared" ref="AA61:AA78" si="76">AA60</f>
        <v>0.84198780758270941</v>
      </c>
      <c r="AB61" s="207">
        <f t="shared" ref="AB61:AB78" si="77">AB60</f>
        <v>1.1102847030778413</v>
      </c>
      <c r="AC61" s="207">
        <f t="shared" ref="AC61:AC78" si="78">AC60</f>
        <v>8.4364562201494859</v>
      </c>
      <c r="AD61" s="207">
        <f t="shared" ref="AD61:AD78" si="79">AD60</f>
        <v>10.962272310084856</v>
      </c>
      <c r="AE61" s="207">
        <f t="shared" ref="AE61:AE78" si="80">AE60</f>
        <v>4.9735950892472198</v>
      </c>
    </row>
    <row r="62" spans="1:31">
      <c r="A62" s="207" t="str">
        <f t="shared" ref="A62:A78" si="81">A61</f>
        <v>MP-523-20</v>
      </c>
      <c r="B62" s="207" t="str">
        <f t="shared" si="3"/>
        <v>[weeks A]</v>
      </c>
      <c r="C62" s="207" t="str">
        <f t="shared" si="4"/>
        <v>Lipid#1</v>
      </c>
      <c r="D62" s="207" t="str">
        <f t="shared" si="5"/>
        <v>[diet A]</v>
      </c>
      <c r="E62" s="207" t="str">
        <f t="shared" si="6"/>
        <v>[treatment A]</v>
      </c>
      <c r="F62" s="207" t="str">
        <f t="shared" ref="F62:F78" si="82">F61</f>
        <v>[sex]</v>
      </c>
      <c r="G62" s="207">
        <f t="shared" ref="G62:G78" si="83">G61</f>
        <v>20.5</v>
      </c>
      <c r="H62" s="207">
        <f t="shared" si="26"/>
        <v>2.5</v>
      </c>
      <c r="I62" s="188"/>
      <c r="J62" s="207">
        <f>'plasma (Lipid #1)'!B90</f>
        <v>10</v>
      </c>
      <c r="K62" s="207">
        <f>'plasma (Lipid #1)'!C90</f>
        <v>113</v>
      </c>
      <c r="L62" s="207">
        <f>'plasma (Lipid #1)'!E90</f>
        <v>25</v>
      </c>
      <c r="M62" s="188"/>
      <c r="N62" s="188"/>
      <c r="O62" s="207"/>
      <c r="P62" s="207">
        <f t="shared" ref="P62:P78" si="84">P61</f>
        <v>40.062640507702568</v>
      </c>
      <c r="Q62" s="207">
        <f t="shared" si="66"/>
        <v>8.9735142905874632</v>
      </c>
      <c r="R62" s="207">
        <f t="shared" si="67"/>
        <v>9.5803857038347466</v>
      </c>
      <c r="S62" s="207">
        <f t="shared" si="68"/>
        <v>4.9957943249907419</v>
      </c>
      <c r="T62" s="207">
        <f t="shared" si="69"/>
        <v>6.5876892382618593</v>
      </c>
      <c r="U62" s="207">
        <f t="shared" si="70"/>
        <v>50.056306906220293</v>
      </c>
      <c r="V62" s="207">
        <f t="shared" si="71"/>
        <v>65.042815706503475</v>
      </c>
      <c r="W62" s="207">
        <f t="shared" si="72"/>
        <v>29.509997529533504</v>
      </c>
      <c r="X62" s="207">
        <f t="shared" si="73"/>
        <v>6.7521304226465002</v>
      </c>
      <c r="Y62" s="207">
        <f t="shared" si="74"/>
        <v>1.5123900489754152</v>
      </c>
      <c r="Z62" s="207">
        <f t="shared" si="75"/>
        <v>1.6146717478373169</v>
      </c>
      <c r="AA62" s="207">
        <f t="shared" si="76"/>
        <v>0.84198780758270941</v>
      </c>
      <c r="AB62" s="207">
        <f t="shared" si="77"/>
        <v>1.1102847030778413</v>
      </c>
      <c r="AC62" s="207">
        <f t="shared" si="78"/>
        <v>8.4364562201494859</v>
      </c>
      <c r="AD62" s="207">
        <f t="shared" si="79"/>
        <v>10.962272310084856</v>
      </c>
      <c r="AE62" s="207">
        <f t="shared" si="80"/>
        <v>4.9735950892472198</v>
      </c>
    </row>
    <row r="63" spans="1:31">
      <c r="A63" s="207" t="str">
        <f t="shared" si="81"/>
        <v>MP-523-20</v>
      </c>
      <c r="B63" s="207" t="str">
        <f t="shared" si="3"/>
        <v>[weeks A]</v>
      </c>
      <c r="C63" s="207" t="str">
        <f t="shared" si="4"/>
        <v>Lipid#1</v>
      </c>
      <c r="D63" s="207" t="str">
        <f t="shared" si="5"/>
        <v>[diet A]</v>
      </c>
      <c r="E63" s="207" t="str">
        <f t="shared" si="6"/>
        <v>[treatment A]</v>
      </c>
      <c r="F63" s="207" t="str">
        <f t="shared" si="82"/>
        <v>[sex]</v>
      </c>
      <c r="G63" s="207">
        <f t="shared" si="83"/>
        <v>20.5</v>
      </c>
      <c r="H63" s="207">
        <f t="shared" si="26"/>
        <v>2.5</v>
      </c>
      <c r="I63" s="188"/>
      <c r="J63" s="207">
        <f>'plasma (Lipid #1)'!B91</f>
        <v>20</v>
      </c>
      <c r="K63" s="207">
        <f>'plasma (Lipid #1)'!C91</f>
        <v>93</v>
      </c>
      <c r="L63" s="207">
        <f>'plasma (Lipid #1)'!E91</f>
        <v>30</v>
      </c>
      <c r="M63" s="188"/>
      <c r="N63" s="188"/>
      <c r="O63" s="207"/>
      <c r="P63" s="207">
        <f t="shared" si="84"/>
        <v>40.062640507702568</v>
      </c>
      <c r="Q63" s="207">
        <f t="shared" si="66"/>
        <v>8.9735142905874632</v>
      </c>
      <c r="R63" s="207">
        <f t="shared" si="67"/>
        <v>9.5803857038347466</v>
      </c>
      <c r="S63" s="207">
        <f t="shared" si="68"/>
        <v>4.9957943249907419</v>
      </c>
      <c r="T63" s="207">
        <f t="shared" si="69"/>
        <v>6.5876892382618593</v>
      </c>
      <c r="U63" s="207">
        <f t="shared" si="70"/>
        <v>50.056306906220293</v>
      </c>
      <c r="V63" s="207">
        <f t="shared" si="71"/>
        <v>65.042815706503475</v>
      </c>
      <c r="W63" s="207">
        <f t="shared" si="72"/>
        <v>29.509997529533504</v>
      </c>
      <c r="X63" s="207">
        <f t="shared" si="73"/>
        <v>6.7521304226465002</v>
      </c>
      <c r="Y63" s="207">
        <f t="shared" si="74"/>
        <v>1.5123900489754152</v>
      </c>
      <c r="Z63" s="207">
        <f t="shared" si="75"/>
        <v>1.6146717478373169</v>
      </c>
      <c r="AA63" s="207">
        <f t="shared" si="76"/>
        <v>0.84198780758270941</v>
      </c>
      <c r="AB63" s="207">
        <f t="shared" si="77"/>
        <v>1.1102847030778413</v>
      </c>
      <c r="AC63" s="207">
        <f t="shared" si="78"/>
        <v>8.4364562201494859</v>
      </c>
      <c r="AD63" s="207">
        <f t="shared" si="79"/>
        <v>10.962272310084856</v>
      </c>
      <c r="AE63" s="207">
        <f t="shared" si="80"/>
        <v>4.9735950892472198</v>
      </c>
    </row>
    <row r="64" spans="1:31">
      <c r="A64" s="207" t="str">
        <f t="shared" si="81"/>
        <v>MP-523-20</v>
      </c>
      <c r="B64" s="207" t="str">
        <f t="shared" si="3"/>
        <v>[weeks A]</v>
      </c>
      <c r="C64" s="207" t="str">
        <f t="shared" si="4"/>
        <v>Lipid#1</v>
      </c>
      <c r="D64" s="207" t="str">
        <f t="shared" si="5"/>
        <v>[diet A]</v>
      </c>
      <c r="E64" s="207" t="str">
        <f t="shared" si="6"/>
        <v>[treatment A]</v>
      </c>
      <c r="F64" s="207" t="str">
        <f t="shared" si="82"/>
        <v>[sex]</v>
      </c>
      <c r="G64" s="207">
        <f t="shared" si="83"/>
        <v>20.5</v>
      </c>
      <c r="H64" s="207">
        <f t="shared" si="26"/>
        <v>2.5</v>
      </c>
      <c r="I64" s="188"/>
      <c r="J64" s="207">
        <f>'plasma (Lipid #1)'!B92</f>
        <v>30</v>
      </c>
      <c r="K64" s="207">
        <f>'plasma (Lipid #1)'!C92</f>
        <v>107</v>
      </c>
      <c r="L64" s="207">
        <f>'plasma (Lipid #1)'!E92</f>
        <v>35</v>
      </c>
      <c r="M64" s="188"/>
      <c r="N64" s="188"/>
      <c r="O64" s="207"/>
      <c r="P64" s="207">
        <f t="shared" si="84"/>
        <v>40.062640507702568</v>
      </c>
      <c r="Q64" s="207">
        <f t="shared" si="66"/>
        <v>8.9735142905874632</v>
      </c>
      <c r="R64" s="207">
        <f t="shared" si="67"/>
        <v>9.5803857038347466</v>
      </c>
      <c r="S64" s="207">
        <f t="shared" si="68"/>
        <v>4.9957943249907419</v>
      </c>
      <c r="T64" s="207">
        <f t="shared" si="69"/>
        <v>6.5876892382618593</v>
      </c>
      <c r="U64" s="207">
        <f t="shared" si="70"/>
        <v>50.056306906220293</v>
      </c>
      <c r="V64" s="207">
        <f t="shared" si="71"/>
        <v>65.042815706503475</v>
      </c>
      <c r="W64" s="207">
        <f t="shared" si="72"/>
        <v>29.509997529533504</v>
      </c>
      <c r="X64" s="207">
        <f t="shared" si="73"/>
        <v>6.7521304226465002</v>
      </c>
      <c r="Y64" s="207">
        <f t="shared" si="74"/>
        <v>1.5123900489754152</v>
      </c>
      <c r="Z64" s="207">
        <f t="shared" si="75"/>
        <v>1.6146717478373169</v>
      </c>
      <c r="AA64" s="207">
        <f t="shared" si="76"/>
        <v>0.84198780758270941</v>
      </c>
      <c r="AB64" s="207">
        <f t="shared" si="77"/>
        <v>1.1102847030778413</v>
      </c>
      <c r="AC64" s="207">
        <f t="shared" si="78"/>
        <v>8.4364562201494859</v>
      </c>
      <c r="AD64" s="207">
        <f t="shared" si="79"/>
        <v>10.962272310084856</v>
      </c>
      <c r="AE64" s="207">
        <f t="shared" si="80"/>
        <v>4.9735950892472198</v>
      </c>
    </row>
    <row r="65" spans="1:31">
      <c r="A65" s="207" t="str">
        <f t="shared" si="81"/>
        <v>MP-523-20</v>
      </c>
      <c r="B65" s="207" t="str">
        <f t="shared" si="3"/>
        <v>[weeks A]</v>
      </c>
      <c r="C65" s="207" t="str">
        <f t="shared" si="4"/>
        <v>Lipid#1</v>
      </c>
      <c r="D65" s="207" t="str">
        <f t="shared" si="5"/>
        <v>[diet A]</v>
      </c>
      <c r="E65" s="207" t="str">
        <f t="shared" si="6"/>
        <v>[treatment A]</v>
      </c>
      <c r="F65" s="207" t="str">
        <f t="shared" si="82"/>
        <v>[sex]</v>
      </c>
      <c r="G65" s="207">
        <f t="shared" si="83"/>
        <v>20.5</v>
      </c>
      <c r="H65" s="207">
        <f t="shared" si="26"/>
        <v>2.5</v>
      </c>
      <c r="I65" s="188"/>
      <c r="J65" s="207">
        <f>'plasma (Lipid #1)'!B93</f>
        <v>40</v>
      </c>
      <c r="K65" s="207">
        <f>'plasma (Lipid #1)'!C93</f>
        <v>117</v>
      </c>
      <c r="L65" s="207">
        <f>'plasma (Lipid #1)'!E93</f>
        <v>35</v>
      </c>
      <c r="M65" s="188"/>
      <c r="N65" s="188"/>
      <c r="O65" s="207"/>
      <c r="P65" s="207">
        <f t="shared" si="84"/>
        <v>40.062640507702568</v>
      </c>
      <c r="Q65" s="207">
        <f t="shared" si="66"/>
        <v>8.9735142905874632</v>
      </c>
      <c r="R65" s="207">
        <f t="shared" si="67"/>
        <v>9.5803857038347466</v>
      </c>
      <c r="S65" s="207">
        <f t="shared" si="68"/>
        <v>4.9957943249907419</v>
      </c>
      <c r="T65" s="207">
        <f t="shared" si="69"/>
        <v>6.5876892382618593</v>
      </c>
      <c r="U65" s="207">
        <f t="shared" si="70"/>
        <v>50.056306906220293</v>
      </c>
      <c r="V65" s="207">
        <f t="shared" si="71"/>
        <v>65.042815706503475</v>
      </c>
      <c r="W65" s="207">
        <f t="shared" si="72"/>
        <v>29.509997529533504</v>
      </c>
      <c r="X65" s="207">
        <f t="shared" si="73"/>
        <v>6.7521304226465002</v>
      </c>
      <c r="Y65" s="207">
        <f t="shared" si="74"/>
        <v>1.5123900489754152</v>
      </c>
      <c r="Z65" s="207">
        <f t="shared" si="75"/>
        <v>1.6146717478373169</v>
      </c>
      <c r="AA65" s="207">
        <f t="shared" si="76"/>
        <v>0.84198780758270941</v>
      </c>
      <c r="AB65" s="207">
        <f t="shared" si="77"/>
        <v>1.1102847030778413</v>
      </c>
      <c r="AC65" s="207">
        <f t="shared" si="78"/>
        <v>8.4364562201494859</v>
      </c>
      <c r="AD65" s="207">
        <f t="shared" si="79"/>
        <v>10.962272310084856</v>
      </c>
      <c r="AE65" s="207">
        <f t="shared" si="80"/>
        <v>4.9735950892472198</v>
      </c>
    </row>
    <row r="66" spans="1:31">
      <c r="A66" s="207" t="str">
        <f t="shared" si="81"/>
        <v>MP-523-20</v>
      </c>
      <c r="B66" s="207" t="str">
        <f t="shared" si="3"/>
        <v>[weeks A]</v>
      </c>
      <c r="C66" s="207" t="str">
        <f t="shared" si="4"/>
        <v>Lipid#1</v>
      </c>
      <c r="D66" s="207" t="str">
        <f t="shared" si="5"/>
        <v>[diet A]</v>
      </c>
      <c r="E66" s="207" t="str">
        <f t="shared" si="6"/>
        <v>[treatment A]</v>
      </c>
      <c r="F66" s="207" t="str">
        <f t="shared" si="82"/>
        <v>[sex]</v>
      </c>
      <c r="G66" s="207">
        <f t="shared" si="83"/>
        <v>20.5</v>
      </c>
      <c r="H66" s="207">
        <f t="shared" si="26"/>
        <v>2.5</v>
      </c>
      <c r="I66" s="188"/>
      <c r="J66" s="207">
        <f>'plasma (Lipid #1)'!B94</f>
        <v>50</v>
      </c>
      <c r="K66" s="207">
        <f>'plasma (Lipid #1)'!C94</f>
        <v>129</v>
      </c>
      <c r="L66" s="207">
        <f>'plasma (Lipid #1)'!E94</f>
        <v>35</v>
      </c>
      <c r="M66" s="188"/>
      <c r="N66" s="188"/>
      <c r="O66" s="207"/>
      <c r="P66" s="207">
        <f t="shared" si="84"/>
        <v>40.062640507702568</v>
      </c>
      <c r="Q66" s="207">
        <f t="shared" si="66"/>
        <v>8.9735142905874632</v>
      </c>
      <c r="R66" s="207">
        <f t="shared" si="67"/>
        <v>9.5803857038347466</v>
      </c>
      <c r="S66" s="207">
        <f t="shared" si="68"/>
        <v>4.9957943249907419</v>
      </c>
      <c r="T66" s="207">
        <f t="shared" si="69"/>
        <v>6.5876892382618593</v>
      </c>
      <c r="U66" s="207">
        <f t="shared" si="70"/>
        <v>50.056306906220293</v>
      </c>
      <c r="V66" s="207">
        <f t="shared" si="71"/>
        <v>65.042815706503475</v>
      </c>
      <c r="W66" s="207">
        <f t="shared" si="72"/>
        <v>29.509997529533504</v>
      </c>
      <c r="X66" s="207">
        <f t="shared" si="73"/>
        <v>6.7521304226465002</v>
      </c>
      <c r="Y66" s="207">
        <f t="shared" si="74"/>
        <v>1.5123900489754152</v>
      </c>
      <c r="Z66" s="207">
        <f t="shared" si="75"/>
        <v>1.6146717478373169</v>
      </c>
      <c r="AA66" s="207">
        <f t="shared" si="76"/>
        <v>0.84198780758270941</v>
      </c>
      <c r="AB66" s="207">
        <f t="shared" si="77"/>
        <v>1.1102847030778413</v>
      </c>
      <c r="AC66" s="207">
        <f t="shared" si="78"/>
        <v>8.4364562201494859</v>
      </c>
      <c r="AD66" s="207">
        <f t="shared" si="79"/>
        <v>10.962272310084856</v>
      </c>
      <c r="AE66" s="207">
        <f t="shared" si="80"/>
        <v>4.9735950892472198</v>
      </c>
    </row>
    <row r="67" spans="1:31">
      <c r="A67" s="207" t="str">
        <f t="shared" si="81"/>
        <v>MP-523-20</v>
      </c>
      <c r="B67" s="207" t="str">
        <f t="shared" si="3"/>
        <v>[weeks A]</v>
      </c>
      <c r="C67" s="207" t="str">
        <f t="shared" si="4"/>
        <v>Lipid#1</v>
      </c>
      <c r="D67" s="207" t="str">
        <f t="shared" si="5"/>
        <v>[diet A]</v>
      </c>
      <c r="E67" s="207" t="str">
        <f t="shared" si="6"/>
        <v>[treatment A]</v>
      </c>
      <c r="F67" s="207" t="str">
        <f t="shared" si="82"/>
        <v>[sex]</v>
      </c>
      <c r="G67" s="207">
        <f t="shared" si="83"/>
        <v>20.5</v>
      </c>
      <c r="H67" s="207">
        <f t="shared" si="26"/>
        <v>2.5</v>
      </c>
      <c r="I67" s="188"/>
      <c r="J67" s="207">
        <f>'plasma (Lipid #1)'!B95</f>
        <v>60</v>
      </c>
      <c r="K67" s="207">
        <f>'plasma (Lipid #1)'!C95</f>
        <v>129</v>
      </c>
      <c r="L67" s="207">
        <f>'plasma (Lipid #1)'!E95</f>
        <v>33</v>
      </c>
      <c r="M67" s="188"/>
      <c r="N67" s="188"/>
      <c r="O67" s="207"/>
      <c r="P67" s="207">
        <f t="shared" si="84"/>
        <v>40.062640507702568</v>
      </c>
      <c r="Q67" s="207">
        <f t="shared" si="66"/>
        <v>8.9735142905874632</v>
      </c>
      <c r="R67" s="207">
        <f t="shared" si="67"/>
        <v>9.5803857038347466</v>
      </c>
      <c r="S67" s="207">
        <f t="shared" si="68"/>
        <v>4.9957943249907419</v>
      </c>
      <c r="T67" s="207">
        <f t="shared" si="69"/>
        <v>6.5876892382618593</v>
      </c>
      <c r="U67" s="207">
        <f t="shared" si="70"/>
        <v>50.056306906220293</v>
      </c>
      <c r="V67" s="207">
        <f t="shared" si="71"/>
        <v>65.042815706503475</v>
      </c>
      <c r="W67" s="207">
        <f t="shared" si="72"/>
        <v>29.509997529533504</v>
      </c>
      <c r="X67" s="207">
        <f t="shared" si="73"/>
        <v>6.7521304226465002</v>
      </c>
      <c r="Y67" s="207">
        <f t="shared" si="74"/>
        <v>1.5123900489754152</v>
      </c>
      <c r="Z67" s="207">
        <f t="shared" si="75"/>
        <v>1.6146717478373169</v>
      </c>
      <c r="AA67" s="207">
        <f t="shared" si="76"/>
        <v>0.84198780758270941</v>
      </c>
      <c r="AB67" s="207">
        <f t="shared" si="77"/>
        <v>1.1102847030778413</v>
      </c>
      <c r="AC67" s="207">
        <f t="shared" si="78"/>
        <v>8.4364562201494859</v>
      </c>
      <c r="AD67" s="207">
        <f t="shared" si="79"/>
        <v>10.962272310084856</v>
      </c>
      <c r="AE67" s="207">
        <f t="shared" si="80"/>
        <v>4.9735950892472198</v>
      </c>
    </row>
    <row r="68" spans="1:31">
      <c r="A68" s="207" t="str">
        <f t="shared" si="81"/>
        <v>MP-523-20</v>
      </c>
      <c r="B68" s="207" t="str">
        <f t="shared" si="3"/>
        <v>[weeks A]</v>
      </c>
      <c r="C68" s="207" t="str">
        <f t="shared" si="4"/>
        <v>Lipid#1</v>
      </c>
      <c r="D68" s="207" t="str">
        <f t="shared" si="5"/>
        <v>[diet A]</v>
      </c>
      <c r="E68" s="207" t="str">
        <f t="shared" si="6"/>
        <v>[treatment A]</v>
      </c>
      <c r="F68" s="207" t="str">
        <f t="shared" si="82"/>
        <v>[sex]</v>
      </c>
      <c r="G68" s="207">
        <f t="shared" si="83"/>
        <v>20.5</v>
      </c>
      <c r="H68" s="207">
        <f t="shared" si="26"/>
        <v>2.5</v>
      </c>
      <c r="I68" s="188"/>
      <c r="J68" s="207">
        <f>'plasma (Lipid #1)'!B96</f>
        <v>70</v>
      </c>
      <c r="K68" s="207">
        <f>'plasma (Lipid #1)'!C96</f>
        <v>134</v>
      </c>
      <c r="L68" s="207">
        <f>'plasma (Lipid #1)'!E96</f>
        <v>33</v>
      </c>
      <c r="M68" s="188"/>
      <c r="N68" s="188"/>
      <c r="O68" s="207"/>
      <c r="P68" s="207">
        <f t="shared" si="84"/>
        <v>40.062640507702568</v>
      </c>
      <c r="Q68" s="207">
        <f t="shared" si="66"/>
        <v>8.9735142905874632</v>
      </c>
      <c r="R68" s="207">
        <f t="shared" si="67"/>
        <v>9.5803857038347466</v>
      </c>
      <c r="S68" s="207">
        <f t="shared" si="68"/>
        <v>4.9957943249907419</v>
      </c>
      <c r="T68" s="207">
        <f t="shared" si="69"/>
        <v>6.5876892382618593</v>
      </c>
      <c r="U68" s="207">
        <f t="shared" si="70"/>
        <v>50.056306906220293</v>
      </c>
      <c r="V68" s="207">
        <f t="shared" si="71"/>
        <v>65.042815706503475</v>
      </c>
      <c r="W68" s="207">
        <f t="shared" si="72"/>
        <v>29.509997529533504</v>
      </c>
      <c r="X68" s="207">
        <f t="shared" si="73"/>
        <v>6.7521304226465002</v>
      </c>
      <c r="Y68" s="207">
        <f t="shared" si="74"/>
        <v>1.5123900489754152</v>
      </c>
      <c r="Z68" s="207">
        <f t="shared" si="75"/>
        <v>1.6146717478373169</v>
      </c>
      <c r="AA68" s="207">
        <f t="shared" si="76"/>
        <v>0.84198780758270941</v>
      </c>
      <c r="AB68" s="207">
        <f t="shared" si="77"/>
        <v>1.1102847030778413</v>
      </c>
      <c r="AC68" s="207">
        <f t="shared" si="78"/>
        <v>8.4364562201494859</v>
      </c>
      <c r="AD68" s="207">
        <f t="shared" si="79"/>
        <v>10.962272310084856</v>
      </c>
      <c r="AE68" s="207">
        <f t="shared" si="80"/>
        <v>4.9735950892472198</v>
      </c>
    </row>
    <row r="69" spans="1:31">
      <c r="A69" s="207" t="str">
        <f t="shared" si="81"/>
        <v>MP-523-20</v>
      </c>
      <c r="B69" s="207" t="str">
        <f t="shared" ref="B69:B132" si="85">B68</f>
        <v>[weeks A]</v>
      </c>
      <c r="C69" s="207" t="str">
        <f t="shared" ref="C69:C132" si="86">C68</f>
        <v>Lipid#1</v>
      </c>
      <c r="D69" s="207" t="str">
        <f t="shared" ref="D69:D132" si="87">D68</f>
        <v>[diet A]</v>
      </c>
      <c r="E69" s="207" t="str">
        <f t="shared" ref="E69:E132" si="88">E68</f>
        <v>[treatment A]</v>
      </c>
      <c r="F69" s="207" t="str">
        <f t="shared" si="82"/>
        <v>[sex]</v>
      </c>
      <c r="G69" s="207">
        <f t="shared" si="83"/>
        <v>20.5</v>
      </c>
      <c r="H69" s="207">
        <f t="shared" si="26"/>
        <v>2.5</v>
      </c>
      <c r="I69" s="188"/>
      <c r="J69" s="207">
        <f>'plasma (Lipid #1)'!B97</f>
        <v>80</v>
      </c>
      <c r="K69" s="207">
        <f>'plasma (Lipid #1)'!C97</f>
        <v>130</v>
      </c>
      <c r="L69" s="207">
        <f>'plasma (Lipid #1)'!E97</f>
        <v>30</v>
      </c>
      <c r="M69" s="965">
        <f>'plasma (Lipid #1)'!X92</f>
        <v>39.030399661609479</v>
      </c>
      <c r="N69" s="965">
        <f>'plasma (Lipid #1)'!Y92</f>
        <v>9.0303996616094793</v>
      </c>
      <c r="O69" s="207"/>
      <c r="P69" s="207">
        <f t="shared" si="84"/>
        <v>40.062640507702568</v>
      </c>
      <c r="Q69" s="207">
        <f t="shared" si="66"/>
        <v>8.9735142905874632</v>
      </c>
      <c r="R69" s="207">
        <f t="shared" si="67"/>
        <v>9.5803857038347466</v>
      </c>
      <c r="S69" s="207">
        <f t="shared" si="68"/>
        <v>4.9957943249907419</v>
      </c>
      <c r="T69" s="207">
        <f t="shared" si="69"/>
        <v>6.5876892382618593</v>
      </c>
      <c r="U69" s="207">
        <f t="shared" si="70"/>
        <v>50.056306906220293</v>
      </c>
      <c r="V69" s="207">
        <f t="shared" si="71"/>
        <v>65.042815706503475</v>
      </c>
      <c r="W69" s="207">
        <f t="shared" si="72"/>
        <v>29.509997529533504</v>
      </c>
      <c r="X69" s="207">
        <f t="shared" si="73"/>
        <v>6.7521304226465002</v>
      </c>
      <c r="Y69" s="207">
        <f t="shared" si="74"/>
        <v>1.5123900489754152</v>
      </c>
      <c r="Z69" s="207">
        <f t="shared" si="75"/>
        <v>1.6146717478373169</v>
      </c>
      <c r="AA69" s="207">
        <f t="shared" si="76"/>
        <v>0.84198780758270941</v>
      </c>
      <c r="AB69" s="207">
        <f t="shared" si="77"/>
        <v>1.1102847030778413</v>
      </c>
      <c r="AC69" s="207">
        <f t="shared" si="78"/>
        <v>8.4364562201494859</v>
      </c>
      <c r="AD69" s="207">
        <f t="shared" si="79"/>
        <v>10.962272310084856</v>
      </c>
      <c r="AE69" s="207">
        <f t="shared" si="80"/>
        <v>4.9735950892472198</v>
      </c>
    </row>
    <row r="70" spans="1:31">
      <c r="A70" s="207" t="str">
        <f t="shared" si="81"/>
        <v>MP-523-20</v>
      </c>
      <c r="B70" s="207" t="str">
        <f t="shared" si="85"/>
        <v>[weeks A]</v>
      </c>
      <c r="C70" s="207" t="str">
        <f t="shared" si="86"/>
        <v>Lipid#1</v>
      </c>
      <c r="D70" s="207" t="str">
        <f t="shared" si="87"/>
        <v>[diet A]</v>
      </c>
      <c r="E70" s="207" t="str">
        <f t="shared" si="88"/>
        <v>[treatment A]</v>
      </c>
      <c r="F70" s="207" t="str">
        <f t="shared" si="82"/>
        <v>[sex]</v>
      </c>
      <c r="G70" s="207">
        <f t="shared" si="83"/>
        <v>20.5</v>
      </c>
      <c r="H70" s="207">
        <f t="shared" si="26"/>
        <v>2.5</v>
      </c>
      <c r="I70" s="207">
        <f>'plasma (Lipid #1)'!A101</f>
        <v>28</v>
      </c>
      <c r="J70" s="207">
        <f>'plasma (Lipid #1)'!B98</f>
        <v>90</v>
      </c>
      <c r="K70" s="207">
        <f>'plasma (Lipid #1)'!C98</f>
        <v>136</v>
      </c>
      <c r="L70" s="207">
        <f>'plasma (Lipid #1)'!E98</f>
        <v>30</v>
      </c>
      <c r="M70" s="965">
        <f>'plasma (Lipid #1)'!X93</f>
        <v>36.779186991869921</v>
      </c>
      <c r="N70" s="965">
        <f>'plasma (Lipid #1)'!Y93</f>
        <v>6.7791869918699206</v>
      </c>
      <c r="O70" s="207"/>
      <c r="P70" s="207">
        <f t="shared" si="84"/>
        <v>40.062640507702568</v>
      </c>
      <c r="Q70" s="207">
        <f t="shared" si="66"/>
        <v>8.9735142905874632</v>
      </c>
      <c r="R70" s="207">
        <f t="shared" si="67"/>
        <v>9.5803857038347466</v>
      </c>
      <c r="S70" s="207">
        <f t="shared" si="68"/>
        <v>4.9957943249907419</v>
      </c>
      <c r="T70" s="207">
        <f t="shared" si="69"/>
        <v>6.5876892382618593</v>
      </c>
      <c r="U70" s="207">
        <f t="shared" si="70"/>
        <v>50.056306906220293</v>
      </c>
      <c r="V70" s="207">
        <f t="shared" si="71"/>
        <v>65.042815706503475</v>
      </c>
      <c r="W70" s="207">
        <f t="shared" si="72"/>
        <v>29.509997529533504</v>
      </c>
      <c r="X70" s="207">
        <f t="shared" si="73"/>
        <v>6.7521304226465002</v>
      </c>
      <c r="Y70" s="207">
        <f t="shared" si="74"/>
        <v>1.5123900489754152</v>
      </c>
      <c r="Z70" s="207">
        <f t="shared" si="75"/>
        <v>1.6146717478373169</v>
      </c>
      <c r="AA70" s="207">
        <f t="shared" si="76"/>
        <v>0.84198780758270941</v>
      </c>
      <c r="AB70" s="207">
        <f t="shared" si="77"/>
        <v>1.1102847030778413</v>
      </c>
      <c r="AC70" s="207">
        <f t="shared" si="78"/>
        <v>8.4364562201494859</v>
      </c>
      <c r="AD70" s="207">
        <f t="shared" si="79"/>
        <v>10.962272310084856</v>
      </c>
      <c r="AE70" s="207">
        <f t="shared" si="80"/>
        <v>4.9735950892472198</v>
      </c>
    </row>
    <row r="71" spans="1:31">
      <c r="A71" s="207" t="str">
        <f t="shared" si="81"/>
        <v>MP-523-20</v>
      </c>
      <c r="B71" s="207" t="str">
        <f t="shared" si="85"/>
        <v>[weeks A]</v>
      </c>
      <c r="C71" s="207" t="str">
        <f t="shared" si="86"/>
        <v>Lipid#1</v>
      </c>
      <c r="D71" s="207" t="str">
        <f t="shared" si="87"/>
        <v>[diet A]</v>
      </c>
      <c r="E71" s="207" t="str">
        <f t="shared" si="88"/>
        <v>[treatment A]</v>
      </c>
      <c r="F71" s="207" t="str">
        <f t="shared" si="82"/>
        <v>[sex]</v>
      </c>
      <c r="G71" s="207">
        <f t="shared" si="83"/>
        <v>20.5</v>
      </c>
      <c r="H71" s="207">
        <f t="shared" si="26"/>
        <v>2.5</v>
      </c>
      <c r="I71" s="188"/>
      <c r="J71" s="207">
        <f>'plasma (Lipid #1)'!B99</f>
        <v>100</v>
      </c>
      <c r="K71" s="207">
        <f>'plasma (Lipid #1)'!C99</f>
        <v>139</v>
      </c>
      <c r="L71" s="207">
        <f>'plasma (Lipid #1)'!E99</f>
        <v>25</v>
      </c>
      <c r="M71" s="965">
        <f>'plasma (Lipid #1)'!X94</f>
        <v>33.154548063127692</v>
      </c>
      <c r="N71" s="965">
        <f>'plasma (Lipid #1)'!Y94</f>
        <v>8.1545480631276916</v>
      </c>
      <c r="O71" s="207">
        <f>'plasma (Lipid #1)'!M99</f>
        <v>1.1272</v>
      </c>
      <c r="P71" s="207">
        <f t="shared" si="84"/>
        <v>40.062640507702568</v>
      </c>
      <c r="Q71" s="207">
        <f t="shared" si="66"/>
        <v>8.9735142905874632</v>
      </c>
      <c r="R71" s="207">
        <f t="shared" si="67"/>
        <v>9.5803857038347466</v>
      </c>
      <c r="S71" s="207">
        <f t="shared" si="68"/>
        <v>4.9957943249907419</v>
      </c>
      <c r="T71" s="207">
        <f t="shared" si="69"/>
        <v>6.5876892382618593</v>
      </c>
      <c r="U71" s="207">
        <f t="shared" si="70"/>
        <v>50.056306906220293</v>
      </c>
      <c r="V71" s="207">
        <f t="shared" si="71"/>
        <v>65.042815706503475</v>
      </c>
      <c r="W71" s="207">
        <f t="shared" si="72"/>
        <v>29.509997529533504</v>
      </c>
      <c r="X71" s="207">
        <f t="shared" si="73"/>
        <v>6.7521304226465002</v>
      </c>
      <c r="Y71" s="207">
        <f t="shared" si="74"/>
        <v>1.5123900489754152</v>
      </c>
      <c r="Z71" s="207">
        <f t="shared" si="75"/>
        <v>1.6146717478373169</v>
      </c>
      <c r="AA71" s="207">
        <f t="shared" si="76"/>
        <v>0.84198780758270941</v>
      </c>
      <c r="AB71" s="207">
        <f t="shared" si="77"/>
        <v>1.1102847030778413</v>
      </c>
      <c r="AC71" s="207">
        <f t="shared" si="78"/>
        <v>8.4364562201494859</v>
      </c>
      <c r="AD71" s="207">
        <f t="shared" si="79"/>
        <v>10.962272310084856</v>
      </c>
      <c r="AE71" s="207">
        <f t="shared" si="80"/>
        <v>4.9735950892472198</v>
      </c>
    </row>
    <row r="72" spans="1:31">
      <c r="A72" s="207" t="str">
        <f t="shared" si="81"/>
        <v>MP-523-20</v>
      </c>
      <c r="B72" s="207" t="str">
        <f t="shared" si="85"/>
        <v>[weeks A]</v>
      </c>
      <c r="C72" s="207" t="str">
        <f t="shared" si="86"/>
        <v>Lipid#1</v>
      </c>
      <c r="D72" s="207" t="str">
        <f t="shared" si="87"/>
        <v>[diet A]</v>
      </c>
      <c r="E72" s="207" t="str">
        <f t="shared" si="88"/>
        <v>[treatment A]</v>
      </c>
      <c r="F72" s="207" t="str">
        <f t="shared" si="82"/>
        <v>[sex]</v>
      </c>
      <c r="G72" s="207">
        <f t="shared" si="83"/>
        <v>20.5</v>
      </c>
      <c r="H72" s="207">
        <f t="shared" si="26"/>
        <v>2.5</v>
      </c>
      <c r="I72" s="188"/>
      <c r="J72" s="207">
        <f>'plasma (Lipid #1)'!B100</f>
        <v>110</v>
      </c>
      <c r="K72" s="207">
        <f>'plasma (Lipid #1)'!C100</f>
        <v>132</v>
      </c>
      <c r="L72" s="207">
        <f>'plasma (Lipid #1)'!E100</f>
        <v>15</v>
      </c>
      <c r="M72" s="188"/>
      <c r="N72" s="188"/>
      <c r="O72" s="207"/>
      <c r="P72" s="207">
        <f t="shared" si="84"/>
        <v>40.062640507702568</v>
      </c>
      <c r="Q72" s="207">
        <f t="shared" si="66"/>
        <v>8.9735142905874632</v>
      </c>
      <c r="R72" s="207">
        <f t="shared" si="67"/>
        <v>9.5803857038347466</v>
      </c>
      <c r="S72" s="207">
        <f t="shared" si="68"/>
        <v>4.9957943249907419</v>
      </c>
      <c r="T72" s="207">
        <f t="shared" si="69"/>
        <v>6.5876892382618593</v>
      </c>
      <c r="U72" s="207">
        <f t="shared" si="70"/>
        <v>50.056306906220293</v>
      </c>
      <c r="V72" s="207">
        <f t="shared" si="71"/>
        <v>65.042815706503475</v>
      </c>
      <c r="W72" s="207">
        <f t="shared" si="72"/>
        <v>29.509997529533504</v>
      </c>
      <c r="X72" s="207">
        <f t="shared" si="73"/>
        <v>6.7521304226465002</v>
      </c>
      <c r="Y72" s="207">
        <f t="shared" si="74"/>
        <v>1.5123900489754152</v>
      </c>
      <c r="Z72" s="207">
        <f t="shared" si="75"/>
        <v>1.6146717478373169</v>
      </c>
      <c r="AA72" s="207">
        <f t="shared" si="76"/>
        <v>0.84198780758270941</v>
      </c>
      <c r="AB72" s="207">
        <f t="shared" si="77"/>
        <v>1.1102847030778413</v>
      </c>
      <c r="AC72" s="207">
        <f t="shared" si="78"/>
        <v>8.4364562201494859</v>
      </c>
      <c r="AD72" s="207">
        <f t="shared" si="79"/>
        <v>10.962272310084856</v>
      </c>
      <c r="AE72" s="207">
        <f t="shared" si="80"/>
        <v>4.9735950892472198</v>
      </c>
    </row>
    <row r="73" spans="1:31">
      <c r="A73" s="207" t="str">
        <f t="shared" si="81"/>
        <v>MP-523-20</v>
      </c>
      <c r="B73" s="207" t="str">
        <f t="shared" si="85"/>
        <v>[weeks A]</v>
      </c>
      <c r="C73" s="207" t="str">
        <f t="shared" si="86"/>
        <v>Lipid#1</v>
      </c>
      <c r="D73" s="207" t="str">
        <f t="shared" si="87"/>
        <v>[diet A]</v>
      </c>
      <c r="E73" s="207" t="str">
        <f t="shared" si="88"/>
        <v>[treatment A]</v>
      </c>
      <c r="F73" s="207" t="str">
        <f t="shared" si="82"/>
        <v>[sex]</v>
      </c>
      <c r="G73" s="207">
        <f t="shared" si="83"/>
        <v>20.5</v>
      </c>
      <c r="H73" s="207">
        <f t="shared" si="26"/>
        <v>2.5</v>
      </c>
      <c r="I73" s="188"/>
      <c r="J73" s="207">
        <f>'plasma (Lipid #1)'!B101</f>
        <v>120</v>
      </c>
      <c r="K73" s="207">
        <f>'plasma (Lipid #1)'!C101</f>
        <v>108</v>
      </c>
      <c r="L73" s="207">
        <f>'plasma (Lipid #1)'!E101</f>
        <v>15</v>
      </c>
      <c r="M73" s="965">
        <f>'plasma (Lipid #1)'!X95</f>
        <v>19.915323505762533</v>
      </c>
      <c r="N73" s="965">
        <f>'plasma (Lipid #1)'!Y95</f>
        <v>4.9153235057625331</v>
      </c>
      <c r="O73" s="207">
        <f>'plasma (Lipid #1)'!M101</f>
        <v>1.6406000000000001</v>
      </c>
      <c r="P73" s="207">
        <f t="shared" si="84"/>
        <v>40.062640507702568</v>
      </c>
      <c r="Q73" s="207">
        <f t="shared" si="66"/>
        <v>8.9735142905874632</v>
      </c>
      <c r="R73" s="207">
        <f t="shared" si="67"/>
        <v>9.5803857038347466</v>
      </c>
      <c r="S73" s="207">
        <f t="shared" si="68"/>
        <v>4.9957943249907419</v>
      </c>
      <c r="T73" s="207">
        <f t="shared" si="69"/>
        <v>6.5876892382618593</v>
      </c>
      <c r="U73" s="207">
        <f t="shared" si="70"/>
        <v>50.056306906220293</v>
      </c>
      <c r="V73" s="207">
        <f t="shared" si="71"/>
        <v>65.042815706503475</v>
      </c>
      <c r="W73" s="207">
        <f t="shared" si="72"/>
        <v>29.509997529533504</v>
      </c>
      <c r="X73" s="207">
        <f t="shared" si="73"/>
        <v>6.7521304226465002</v>
      </c>
      <c r="Y73" s="207">
        <f t="shared" si="74"/>
        <v>1.5123900489754152</v>
      </c>
      <c r="Z73" s="207">
        <f t="shared" si="75"/>
        <v>1.6146717478373169</v>
      </c>
      <c r="AA73" s="207">
        <f t="shared" si="76"/>
        <v>0.84198780758270941</v>
      </c>
      <c r="AB73" s="207">
        <f t="shared" si="77"/>
        <v>1.1102847030778413</v>
      </c>
      <c r="AC73" s="207">
        <f t="shared" si="78"/>
        <v>8.4364562201494859</v>
      </c>
      <c r="AD73" s="207">
        <f t="shared" si="79"/>
        <v>10.962272310084856</v>
      </c>
      <c r="AE73" s="207">
        <f t="shared" si="80"/>
        <v>4.9735950892472198</v>
      </c>
    </row>
    <row r="74" spans="1:31">
      <c r="A74" s="207" t="str">
        <f t="shared" si="81"/>
        <v>MP-523-20</v>
      </c>
      <c r="B74" s="207" t="str">
        <f t="shared" si="85"/>
        <v>[weeks A]</v>
      </c>
      <c r="C74" s="207" t="str">
        <f t="shared" si="86"/>
        <v>Lipid#1</v>
      </c>
      <c r="D74" s="207" t="str">
        <f t="shared" si="87"/>
        <v>[diet A]</v>
      </c>
      <c r="E74" s="207" t="str">
        <f t="shared" si="88"/>
        <v>[treatment A]</v>
      </c>
      <c r="F74" s="207" t="str">
        <f t="shared" si="82"/>
        <v>[sex]</v>
      </c>
      <c r="G74" s="207">
        <f t="shared" si="83"/>
        <v>20.5</v>
      </c>
      <c r="H74" s="207">
        <f t="shared" si="26"/>
        <v>2.5</v>
      </c>
      <c r="I74" s="188"/>
      <c r="J74" s="207">
        <v>122</v>
      </c>
      <c r="K74" s="207">
        <f>'plasma (Lipid #1)'!C102</f>
        <v>103</v>
      </c>
      <c r="L74" s="207">
        <f>'plasma (Lipid #1)'!E102</f>
        <v>15</v>
      </c>
      <c r="M74" s="188"/>
      <c r="N74" s="188"/>
      <c r="O74" s="207"/>
      <c r="P74" s="207">
        <f t="shared" si="84"/>
        <v>40.062640507702568</v>
      </c>
      <c r="Q74" s="207">
        <f t="shared" si="66"/>
        <v>8.9735142905874632</v>
      </c>
      <c r="R74" s="207">
        <f t="shared" si="67"/>
        <v>9.5803857038347466</v>
      </c>
      <c r="S74" s="207">
        <f t="shared" si="68"/>
        <v>4.9957943249907419</v>
      </c>
      <c r="T74" s="207">
        <f t="shared" si="69"/>
        <v>6.5876892382618593</v>
      </c>
      <c r="U74" s="207">
        <f t="shared" si="70"/>
        <v>50.056306906220293</v>
      </c>
      <c r="V74" s="207">
        <f t="shared" si="71"/>
        <v>65.042815706503475</v>
      </c>
      <c r="W74" s="207">
        <f t="shared" si="72"/>
        <v>29.509997529533504</v>
      </c>
      <c r="X74" s="207">
        <f t="shared" si="73"/>
        <v>6.7521304226465002</v>
      </c>
      <c r="Y74" s="207">
        <f t="shared" si="74"/>
        <v>1.5123900489754152</v>
      </c>
      <c r="Z74" s="207">
        <f t="shared" si="75"/>
        <v>1.6146717478373169</v>
      </c>
      <c r="AA74" s="207">
        <f t="shared" si="76"/>
        <v>0.84198780758270941</v>
      </c>
      <c r="AB74" s="207">
        <f t="shared" si="77"/>
        <v>1.1102847030778413</v>
      </c>
      <c r="AC74" s="207">
        <f t="shared" si="78"/>
        <v>8.4364562201494859</v>
      </c>
      <c r="AD74" s="207">
        <f t="shared" si="79"/>
        <v>10.962272310084856</v>
      </c>
      <c r="AE74" s="207">
        <f t="shared" si="80"/>
        <v>4.9735950892472198</v>
      </c>
    </row>
    <row r="75" spans="1:31">
      <c r="A75" s="207" t="str">
        <f t="shared" si="81"/>
        <v>MP-523-20</v>
      </c>
      <c r="B75" s="207" t="str">
        <f t="shared" si="85"/>
        <v>[weeks A]</v>
      </c>
      <c r="C75" s="207" t="str">
        <f t="shared" si="86"/>
        <v>Lipid#1</v>
      </c>
      <c r="D75" s="207" t="str">
        <f t="shared" si="87"/>
        <v>[diet A]</v>
      </c>
      <c r="E75" s="207" t="str">
        <f t="shared" si="88"/>
        <v>[treatment A]</v>
      </c>
      <c r="F75" s="207" t="str">
        <f t="shared" si="82"/>
        <v>[sex]</v>
      </c>
      <c r="G75" s="207">
        <f t="shared" si="83"/>
        <v>20.5</v>
      </c>
      <c r="H75" s="207">
        <f t="shared" si="26"/>
        <v>2.5</v>
      </c>
      <c r="I75" s="188"/>
      <c r="J75" s="207">
        <v>125</v>
      </c>
      <c r="K75" s="207">
        <f>'plasma (Lipid #1)'!C103</f>
        <v>97</v>
      </c>
      <c r="L75" s="207">
        <f>'plasma (Lipid #1)'!E103</f>
        <v>15</v>
      </c>
      <c r="M75" s="188"/>
      <c r="N75" s="188"/>
      <c r="O75" s="207"/>
      <c r="P75" s="207">
        <f t="shared" si="84"/>
        <v>40.062640507702568</v>
      </c>
      <c r="Q75" s="207">
        <f t="shared" si="66"/>
        <v>8.9735142905874632</v>
      </c>
      <c r="R75" s="207">
        <f t="shared" si="67"/>
        <v>9.5803857038347466</v>
      </c>
      <c r="S75" s="207">
        <f t="shared" si="68"/>
        <v>4.9957943249907419</v>
      </c>
      <c r="T75" s="207">
        <f t="shared" si="69"/>
        <v>6.5876892382618593</v>
      </c>
      <c r="U75" s="207">
        <f t="shared" si="70"/>
        <v>50.056306906220293</v>
      </c>
      <c r="V75" s="207">
        <f t="shared" si="71"/>
        <v>65.042815706503475</v>
      </c>
      <c r="W75" s="207">
        <f t="shared" si="72"/>
        <v>29.509997529533504</v>
      </c>
      <c r="X75" s="207">
        <f t="shared" si="73"/>
        <v>6.7521304226465002</v>
      </c>
      <c r="Y75" s="207">
        <f t="shared" si="74"/>
        <v>1.5123900489754152</v>
      </c>
      <c r="Z75" s="207">
        <f t="shared" si="75"/>
        <v>1.6146717478373169</v>
      </c>
      <c r="AA75" s="207">
        <f t="shared" si="76"/>
        <v>0.84198780758270941</v>
      </c>
      <c r="AB75" s="207">
        <f t="shared" si="77"/>
        <v>1.1102847030778413</v>
      </c>
      <c r="AC75" s="207">
        <f t="shared" si="78"/>
        <v>8.4364562201494859</v>
      </c>
      <c r="AD75" s="207">
        <f t="shared" si="79"/>
        <v>10.962272310084856</v>
      </c>
      <c r="AE75" s="207">
        <f t="shared" si="80"/>
        <v>4.9735950892472198</v>
      </c>
    </row>
    <row r="76" spans="1:31">
      <c r="A76" s="207" t="str">
        <f t="shared" si="81"/>
        <v>MP-523-20</v>
      </c>
      <c r="B76" s="207" t="str">
        <f t="shared" si="85"/>
        <v>[weeks A]</v>
      </c>
      <c r="C76" s="207" t="str">
        <f t="shared" si="86"/>
        <v>Lipid#1</v>
      </c>
      <c r="D76" s="207" t="str">
        <f t="shared" si="87"/>
        <v>[diet A]</v>
      </c>
      <c r="E76" s="207" t="str">
        <f t="shared" si="88"/>
        <v>[treatment A]</v>
      </c>
      <c r="F76" s="207" t="str">
        <f t="shared" si="82"/>
        <v>[sex]</v>
      </c>
      <c r="G76" s="207">
        <f t="shared" si="83"/>
        <v>20.5</v>
      </c>
      <c r="H76" s="207">
        <f t="shared" si="26"/>
        <v>2.5</v>
      </c>
      <c r="I76" s="188"/>
      <c r="J76" s="207">
        <v>130</v>
      </c>
      <c r="K76" s="207">
        <f>'plasma (Lipid #1)'!C104</f>
        <v>106</v>
      </c>
      <c r="L76" s="207">
        <f>'plasma (Lipid #1)'!E104</f>
        <v>15</v>
      </c>
      <c r="M76" s="188"/>
      <c r="N76" s="188"/>
      <c r="O76" s="207"/>
      <c r="P76" s="207">
        <f t="shared" si="84"/>
        <v>40.062640507702568</v>
      </c>
      <c r="Q76" s="207">
        <f t="shared" si="66"/>
        <v>8.9735142905874632</v>
      </c>
      <c r="R76" s="207">
        <f t="shared" si="67"/>
        <v>9.5803857038347466</v>
      </c>
      <c r="S76" s="207">
        <f t="shared" si="68"/>
        <v>4.9957943249907419</v>
      </c>
      <c r="T76" s="207">
        <f t="shared" si="69"/>
        <v>6.5876892382618593</v>
      </c>
      <c r="U76" s="207">
        <f t="shared" si="70"/>
        <v>50.056306906220293</v>
      </c>
      <c r="V76" s="207">
        <f t="shared" si="71"/>
        <v>65.042815706503475</v>
      </c>
      <c r="W76" s="207">
        <f t="shared" si="72"/>
        <v>29.509997529533504</v>
      </c>
      <c r="X76" s="207">
        <f t="shared" si="73"/>
        <v>6.7521304226465002</v>
      </c>
      <c r="Y76" s="207">
        <f t="shared" si="74"/>
        <v>1.5123900489754152</v>
      </c>
      <c r="Z76" s="207">
        <f t="shared" si="75"/>
        <v>1.6146717478373169</v>
      </c>
      <c r="AA76" s="207">
        <f t="shared" si="76"/>
        <v>0.84198780758270941</v>
      </c>
      <c r="AB76" s="207">
        <f t="shared" si="77"/>
        <v>1.1102847030778413</v>
      </c>
      <c r="AC76" s="207">
        <f t="shared" si="78"/>
        <v>8.4364562201494859</v>
      </c>
      <c r="AD76" s="207">
        <f t="shared" si="79"/>
        <v>10.962272310084856</v>
      </c>
      <c r="AE76" s="207">
        <f t="shared" si="80"/>
        <v>4.9735950892472198</v>
      </c>
    </row>
    <row r="77" spans="1:31">
      <c r="A77" s="207" t="str">
        <f t="shared" si="81"/>
        <v>MP-523-20</v>
      </c>
      <c r="B77" s="207" t="str">
        <f t="shared" si="85"/>
        <v>[weeks A]</v>
      </c>
      <c r="C77" s="207" t="str">
        <f t="shared" si="86"/>
        <v>Lipid#1</v>
      </c>
      <c r="D77" s="207" t="str">
        <f t="shared" si="87"/>
        <v>[diet A]</v>
      </c>
      <c r="E77" s="207" t="str">
        <f t="shared" si="88"/>
        <v>[treatment A]</v>
      </c>
      <c r="F77" s="207" t="str">
        <f t="shared" si="82"/>
        <v>[sex]</v>
      </c>
      <c r="G77" s="207">
        <f t="shared" si="83"/>
        <v>20.5</v>
      </c>
      <c r="H77" s="207">
        <f t="shared" si="26"/>
        <v>2.5</v>
      </c>
      <c r="I77" s="188"/>
      <c r="J77" s="207">
        <v>135</v>
      </c>
      <c r="K77" s="207">
        <f>'plasma (Lipid #1)'!C105</f>
        <v>113</v>
      </c>
      <c r="L77" s="207">
        <f>'plasma (Lipid #1)'!E105</f>
        <v>15</v>
      </c>
      <c r="M77" s="188"/>
      <c r="N77" s="188"/>
      <c r="O77" s="207"/>
      <c r="P77" s="207">
        <f t="shared" si="84"/>
        <v>40.062640507702568</v>
      </c>
      <c r="Q77" s="207">
        <f t="shared" si="66"/>
        <v>8.9735142905874632</v>
      </c>
      <c r="R77" s="207">
        <f t="shared" si="67"/>
        <v>9.5803857038347466</v>
      </c>
      <c r="S77" s="207">
        <f t="shared" si="68"/>
        <v>4.9957943249907419</v>
      </c>
      <c r="T77" s="207">
        <f t="shared" si="69"/>
        <v>6.5876892382618593</v>
      </c>
      <c r="U77" s="207">
        <f t="shared" si="70"/>
        <v>50.056306906220293</v>
      </c>
      <c r="V77" s="207">
        <f t="shared" si="71"/>
        <v>65.042815706503475</v>
      </c>
      <c r="W77" s="207">
        <f t="shared" si="72"/>
        <v>29.509997529533504</v>
      </c>
      <c r="X77" s="207">
        <f t="shared" si="73"/>
        <v>6.7521304226465002</v>
      </c>
      <c r="Y77" s="207">
        <f t="shared" si="74"/>
        <v>1.5123900489754152</v>
      </c>
      <c r="Z77" s="207">
        <f t="shared" si="75"/>
        <v>1.6146717478373169</v>
      </c>
      <c r="AA77" s="207">
        <f t="shared" si="76"/>
        <v>0.84198780758270941</v>
      </c>
      <c r="AB77" s="207">
        <f t="shared" si="77"/>
        <v>1.1102847030778413</v>
      </c>
      <c r="AC77" s="207">
        <f t="shared" si="78"/>
        <v>8.4364562201494859</v>
      </c>
      <c r="AD77" s="207">
        <f t="shared" si="79"/>
        <v>10.962272310084856</v>
      </c>
      <c r="AE77" s="207">
        <f t="shared" si="80"/>
        <v>4.9735950892472198</v>
      </c>
    </row>
    <row r="78" spans="1:31">
      <c r="A78" s="207" t="str">
        <f t="shared" si="81"/>
        <v>MP-523-20</v>
      </c>
      <c r="B78" s="207" t="str">
        <f t="shared" si="85"/>
        <v>[weeks A]</v>
      </c>
      <c r="C78" s="207" t="str">
        <f t="shared" si="86"/>
        <v>Lipid#1</v>
      </c>
      <c r="D78" s="207" t="str">
        <f t="shared" si="87"/>
        <v>[diet A]</v>
      </c>
      <c r="E78" s="207" t="str">
        <f t="shared" si="88"/>
        <v>[treatment A]</v>
      </c>
      <c r="F78" s="207" t="str">
        <f t="shared" si="82"/>
        <v>[sex]</v>
      </c>
      <c r="G78" s="207">
        <f t="shared" si="83"/>
        <v>20.5</v>
      </c>
      <c r="H78" s="207">
        <f t="shared" si="26"/>
        <v>2.5</v>
      </c>
      <c r="I78" s="188"/>
      <c r="J78" s="207">
        <v>145</v>
      </c>
      <c r="K78" s="207">
        <f>'plasma (Lipid #1)'!C106</f>
        <v>115</v>
      </c>
      <c r="L78" s="207">
        <f>'plasma (Lipid #1)'!E106</f>
        <v>15</v>
      </c>
      <c r="M78" s="188"/>
      <c r="N78" s="188"/>
      <c r="O78" s="207"/>
      <c r="P78" s="207">
        <f t="shared" si="84"/>
        <v>40.062640507702568</v>
      </c>
      <c r="Q78" s="207">
        <f t="shared" si="66"/>
        <v>8.9735142905874632</v>
      </c>
      <c r="R78" s="207">
        <f t="shared" si="67"/>
        <v>9.5803857038347466</v>
      </c>
      <c r="S78" s="207">
        <f t="shared" si="68"/>
        <v>4.9957943249907419</v>
      </c>
      <c r="T78" s="207">
        <f t="shared" si="69"/>
        <v>6.5876892382618593</v>
      </c>
      <c r="U78" s="207">
        <f t="shared" si="70"/>
        <v>50.056306906220293</v>
      </c>
      <c r="V78" s="207">
        <f t="shared" si="71"/>
        <v>65.042815706503475</v>
      </c>
      <c r="W78" s="207">
        <f t="shared" si="72"/>
        <v>29.509997529533504</v>
      </c>
      <c r="X78" s="207">
        <f t="shared" si="73"/>
        <v>6.7521304226465002</v>
      </c>
      <c r="Y78" s="207">
        <f t="shared" si="74"/>
        <v>1.5123900489754152</v>
      </c>
      <c r="Z78" s="207">
        <f t="shared" si="75"/>
        <v>1.6146717478373169</v>
      </c>
      <c r="AA78" s="207">
        <f t="shared" si="76"/>
        <v>0.84198780758270941</v>
      </c>
      <c r="AB78" s="207">
        <f t="shared" si="77"/>
        <v>1.1102847030778413</v>
      </c>
      <c r="AC78" s="207">
        <f t="shared" si="78"/>
        <v>8.4364562201494859</v>
      </c>
      <c r="AD78" s="207">
        <f t="shared" si="79"/>
        <v>10.962272310084856</v>
      </c>
      <c r="AE78" s="207">
        <f t="shared" si="80"/>
        <v>4.9735950892472198</v>
      </c>
    </row>
    <row r="79" spans="1:31">
      <c r="A79" s="962" t="str">
        <f>'plasma (Lipid #1)'!A109</f>
        <v>MP-521-20</v>
      </c>
      <c r="B79" s="962" t="str">
        <f t="shared" si="85"/>
        <v>[weeks A]</v>
      </c>
      <c r="C79" s="962" t="str">
        <f t="shared" si="86"/>
        <v>Lipid#1</v>
      </c>
      <c r="D79" s="962" t="str">
        <f t="shared" si="87"/>
        <v>[diet A]</v>
      </c>
      <c r="E79" s="962" t="str">
        <f t="shared" si="88"/>
        <v>[treatment A]</v>
      </c>
      <c r="F79" s="962" t="str">
        <f>'plasma (Lipid #1)'!A114</f>
        <v>[sex]</v>
      </c>
      <c r="G79" s="962">
        <f>'plasma (Lipid #1)'!A110</f>
        <v>22.5</v>
      </c>
      <c r="H79" s="962">
        <f t="shared" si="26"/>
        <v>0</v>
      </c>
      <c r="I79" s="962">
        <f>'plasma (Lipid #1)'!A119</f>
        <v>43</v>
      </c>
      <c r="J79" s="962">
        <f>'plasma (Lipid #1)'!B108</f>
        <v>-10</v>
      </c>
      <c r="K79" s="962">
        <f>'plasma (Lipid #1)'!C108</f>
        <v>92</v>
      </c>
      <c r="L79" s="962">
        <f>'plasma (Lipid #1)'!E108</f>
        <v>0</v>
      </c>
      <c r="M79" s="963">
        <f>'plasma (Lipid #1)'!X110</f>
        <v>19.741451668386652</v>
      </c>
      <c r="N79" s="963">
        <f>'plasma (Lipid #1)'!Y110</f>
        <v>19.741451668386652</v>
      </c>
      <c r="O79" s="962">
        <f>'plasma (Lipid #1)'!M108</f>
        <v>0.23549999999999999</v>
      </c>
      <c r="P79" s="962">
        <f>'tissues (Lipid#1)'!O45</f>
        <v>46.758931155140253</v>
      </c>
      <c r="Q79" s="962">
        <f>'tissues (Lipid#1)'!O46</f>
        <v>11.288617396947162</v>
      </c>
      <c r="R79" s="962">
        <f>'tissues (Lipid#1)'!O47</f>
        <v>16.086246994431271</v>
      </c>
      <c r="S79" s="962">
        <f>'tissues (Lipid#1)'!O48</f>
        <v>13.228040207888212</v>
      </c>
      <c r="T79" s="962">
        <f>'tissues (Lipid#1)'!O49</f>
        <v>2.63583021211819</v>
      </c>
      <c r="U79" s="962">
        <f>'tissues (Lipid#1)'!O50</f>
        <v>391.91414601367092</v>
      </c>
      <c r="V79" s="962">
        <f>'tissues (Lipid#1)'!O51</f>
        <v>241.26942378893034</v>
      </c>
      <c r="W79" s="962">
        <f>'tissues (Lipid#1)'!O52</f>
        <v>44.66977328172792</v>
      </c>
      <c r="X79" s="962">
        <f>'tissues (Lipid#1)'!P45</f>
        <v>7.1691717273639224</v>
      </c>
      <c r="Y79" s="964">
        <f>'tissues (Lipid#1)'!P46</f>
        <v>1.7307931273002459</v>
      </c>
      <c r="Z79" s="962">
        <f>'tissues (Lipid#1)'!P47</f>
        <v>2.4663751780218295</v>
      </c>
      <c r="AA79" s="962">
        <f>'tissues (Lipid#1)'!P48</f>
        <v>2.0281492652639508</v>
      </c>
      <c r="AB79" s="962">
        <f>'tissues (Lipid#1)'!P49</f>
        <v>0.40413069691761</v>
      </c>
      <c r="AC79" s="962">
        <f>'tissues (Lipid#1)'!P50</f>
        <v>60.089051347922279</v>
      </c>
      <c r="AD79" s="962">
        <f>'tissues (Lipid#1)'!P51</f>
        <v>36.99190483987006</v>
      </c>
      <c r="AE79" s="962">
        <f>'tissues (Lipid#1)'!P52</f>
        <v>6.8488579137231902</v>
      </c>
    </row>
    <row r="80" spans="1:31">
      <c r="A80" s="962" t="str">
        <f>A79</f>
        <v>MP-521-20</v>
      </c>
      <c r="B80" s="962" t="str">
        <f t="shared" si="85"/>
        <v>[weeks A]</v>
      </c>
      <c r="C80" s="962" t="str">
        <f t="shared" si="86"/>
        <v>Lipid#1</v>
      </c>
      <c r="D80" s="962" t="str">
        <f t="shared" si="87"/>
        <v>[diet A]</v>
      </c>
      <c r="E80" s="962" t="str">
        <f t="shared" si="88"/>
        <v>[treatment A]</v>
      </c>
      <c r="F80" s="962" t="str">
        <f>F79</f>
        <v>[sex]</v>
      </c>
      <c r="G80" s="962">
        <f>G79</f>
        <v>22.5</v>
      </c>
      <c r="H80" s="962">
        <f t="shared" si="26"/>
        <v>0</v>
      </c>
      <c r="I80" s="962"/>
      <c r="J80" s="962">
        <f>'plasma (Lipid #1)'!B109</f>
        <v>0</v>
      </c>
      <c r="K80" s="962">
        <f>'plasma (Lipid #1)'!C109</f>
        <v>108</v>
      </c>
      <c r="L80" s="962">
        <f>'plasma (Lipid #1)'!E109</f>
        <v>0</v>
      </c>
      <c r="M80" s="963">
        <f>'plasma (Lipid #1)'!X111</f>
        <v>18.493327543783472</v>
      </c>
      <c r="N80" s="963">
        <f>'plasma (Lipid #1)'!Y111</f>
        <v>18.493327543783472</v>
      </c>
      <c r="O80" s="962"/>
      <c r="P80" s="962">
        <f>P79</f>
        <v>46.758931155140253</v>
      </c>
      <c r="Q80" s="962">
        <f t="shared" ref="Q80:Q97" si="89">Q79</f>
        <v>11.288617396947162</v>
      </c>
      <c r="R80" s="962">
        <f t="shared" ref="R80:R97" si="90">R79</f>
        <v>16.086246994431271</v>
      </c>
      <c r="S80" s="962">
        <f t="shared" ref="S80:S97" si="91">S79</f>
        <v>13.228040207888212</v>
      </c>
      <c r="T80" s="962">
        <f t="shared" ref="T80:T97" si="92">T79</f>
        <v>2.63583021211819</v>
      </c>
      <c r="U80" s="962">
        <f t="shared" ref="U80:U97" si="93">U79</f>
        <v>391.91414601367092</v>
      </c>
      <c r="V80" s="962">
        <f t="shared" ref="V80:V97" si="94">V79</f>
        <v>241.26942378893034</v>
      </c>
      <c r="W80" s="962">
        <f t="shared" ref="W80:W97" si="95">W79</f>
        <v>44.66977328172792</v>
      </c>
      <c r="X80" s="962">
        <f t="shared" ref="X80:X97" si="96">X79</f>
        <v>7.1691717273639224</v>
      </c>
      <c r="Y80" s="962">
        <f t="shared" ref="Y80:Y97" si="97">Y79</f>
        <v>1.7307931273002459</v>
      </c>
      <c r="Z80" s="962">
        <f t="shared" ref="Z80:Z97" si="98">Z79</f>
        <v>2.4663751780218295</v>
      </c>
      <c r="AA80" s="962">
        <f t="shared" ref="AA80:AA97" si="99">AA79</f>
        <v>2.0281492652639508</v>
      </c>
      <c r="AB80" s="962">
        <f t="shared" ref="AB80:AB97" si="100">AB79</f>
        <v>0.40413069691761</v>
      </c>
      <c r="AC80" s="962">
        <f t="shared" ref="AC80:AC97" si="101">AC79</f>
        <v>60.089051347922279</v>
      </c>
      <c r="AD80" s="962">
        <f t="shared" ref="AD80:AD97" si="102">AD79</f>
        <v>36.99190483987006</v>
      </c>
      <c r="AE80" s="962">
        <f t="shared" ref="AE80:AE97" si="103">AE79</f>
        <v>6.8488579137231902</v>
      </c>
    </row>
    <row r="81" spans="1:31">
      <c r="A81" s="962" t="str">
        <f t="shared" ref="A81:A97" si="104">A80</f>
        <v>MP-521-20</v>
      </c>
      <c r="B81" s="962" t="str">
        <f t="shared" si="85"/>
        <v>[weeks A]</v>
      </c>
      <c r="C81" s="962" t="str">
        <f t="shared" si="86"/>
        <v>Lipid#1</v>
      </c>
      <c r="D81" s="962" t="str">
        <f t="shared" si="87"/>
        <v>[diet A]</v>
      </c>
      <c r="E81" s="962" t="str">
        <f t="shared" si="88"/>
        <v>[treatment A]</v>
      </c>
      <c r="F81" s="962" t="str">
        <f t="shared" ref="F81:F97" si="105">F80</f>
        <v>[sex]</v>
      </c>
      <c r="G81" s="962">
        <f t="shared" ref="G81:G97" si="106">G80</f>
        <v>22.5</v>
      </c>
      <c r="H81" s="962">
        <f t="shared" si="26"/>
        <v>2.5</v>
      </c>
      <c r="I81" s="962"/>
      <c r="J81" s="962">
        <f>'plasma (Lipid #1)'!B110</f>
        <v>10</v>
      </c>
      <c r="K81" s="962">
        <f>'plasma (Lipid #1)'!C110</f>
        <v>122</v>
      </c>
      <c r="L81" s="962">
        <f>'plasma (Lipid #1)'!E110</f>
        <v>25</v>
      </c>
      <c r="M81" s="962"/>
      <c r="N81" s="962"/>
      <c r="O81" s="962"/>
      <c r="P81" s="962">
        <f t="shared" ref="P81:P97" si="107">P80</f>
        <v>46.758931155140253</v>
      </c>
      <c r="Q81" s="962">
        <f t="shared" si="89"/>
        <v>11.288617396947162</v>
      </c>
      <c r="R81" s="962">
        <f t="shared" si="90"/>
        <v>16.086246994431271</v>
      </c>
      <c r="S81" s="962">
        <f t="shared" si="91"/>
        <v>13.228040207888212</v>
      </c>
      <c r="T81" s="962">
        <f t="shared" si="92"/>
        <v>2.63583021211819</v>
      </c>
      <c r="U81" s="962">
        <f t="shared" si="93"/>
        <v>391.91414601367092</v>
      </c>
      <c r="V81" s="962">
        <f t="shared" si="94"/>
        <v>241.26942378893034</v>
      </c>
      <c r="W81" s="962">
        <f t="shared" si="95"/>
        <v>44.66977328172792</v>
      </c>
      <c r="X81" s="962">
        <f t="shared" si="96"/>
        <v>7.1691717273639224</v>
      </c>
      <c r="Y81" s="962">
        <f t="shared" si="97"/>
        <v>1.7307931273002459</v>
      </c>
      <c r="Z81" s="962">
        <f t="shared" si="98"/>
        <v>2.4663751780218295</v>
      </c>
      <c r="AA81" s="962">
        <f t="shared" si="99"/>
        <v>2.0281492652639508</v>
      </c>
      <c r="AB81" s="962">
        <f t="shared" si="100"/>
        <v>0.40413069691761</v>
      </c>
      <c r="AC81" s="962">
        <f t="shared" si="101"/>
        <v>60.089051347922279</v>
      </c>
      <c r="AD81" s="962">
        <f t="shared" si="102"/>
        <v>36.99190483987006</v>
      </c>
      <c r="AE81" s="962">
        <f t="shared" si="103"/>
        <v>6.8488579137231902</v>
      </c>
    </row>
    <row r="82" spans="1:31">
      <c r="A82" s="962" t="str">
        <f t="shared" si="104"/>
        <v>MP-521-20</v>
      </c>
      <c r="B82" s="962" t="str">
        <f t="shared" si="85"/>
        <v>[weeks A]</v>
      </c>
      <c r="C82" s="962" t="str">
        <f t="shared" si="86"/>
        <v>Lipid#1</v>
      </c>
      <c r="D82" s="962" t="str">
        <f t="shared" si="87"/>
        <v>[diet A]</v>
      </c>
      <c r="E82" s="962" t="str">
        <f t="shared" si="88"/>
        <v>[treatment A]</v>
      </c>
      <c r="F82" s="962" t="str">
        <f t="shared" si="105"/>
        <v>[sex]</v>
      </c>
      <c r="G82" s="962">
        <f t="shared" si="106"/>
        <v>22.5</v>
      </c>
      <c r="H82" s="962">
        <f t="shared" si="26"/>
        <v>2.5</v>
      </c>
      <c r="I82" s="962"/>
      <c r="J82" s="962">
        <f>'plasma (Lipid #1)'!B111</f>
        <v>20</v>
      </c>
      <c r="K82" s="962">
        <f>'plasma (Lipid #1)'!C111</f>
        <v>118</v>
      </c>
      <c r="L82" s="962">
        <f>'plasma (Lipid #1)'!E111</f>
        <v>28</v>
      </c>
      <c r="M82" s="962"/>
      <c r="N82" s="962"/>
      <c r="O82" s="962"/>
      <c r="P82" s="962">
        <f t="shared" si="107"/>
        <v>46.758931155140253</v>
      </c>
      <c r="Q82" s="962">
        <f t="shared" si="89"/>
        <v>11.288617396947162</v>
      </c>
      <c r="R82" s="962">
        <f t="shared" si="90"/>
        <v>16.086246994431271</v>
      </c>
      <c r="S82" s="962">
        <f t="shared" si="91"/>
        <v>13.228040207888212</v>
      </c>
      <c r="T82" s="962">
        <f t="shared" si="92"/>
        <v>2.63583021211819</v>
      </c>
      <c r="U82" s="962">
        <f t="shared" si="93"/>
        <v>391.91414601367092</v>
      </c>
      <c r="V82" s="962">
        <f t="shared" si="94"/>
        <v>241.26942378893034</v>
      </c>
      <c r="W82" s="962">
        <f t="shared" si="95"/>
        <v>44.66977328172792</v>
      </c>
      <c r="X82" s="962">
        <f t="shared" si="96"/>
        <v>7.1691717273639224</v>
      </c>
      <c r="Y82" s="962">
        <f t="shared" si="97"/>
        <v>1.7307931273002459</v>
      </c>
      <c r="Z82" s="962">
        <f t="shared" si="98"/>
        <v>2.4663751780218295</v>
      </c>
      <c r="AA82" s="962">
        <f t="shared" si="99"/>
        <v>2.0281492652639508</v>
      </c>
      <c r="AB82" s="962">
        <f t="shared" si="100"/>
        <v>0.40413069691761</v>
      </c>
      <c r="AC82" s="962">
        <f t="shared" si="101"/>
        <v>60.089051347922279</v>
      </c>
      <c r="AD82" s="962">
        <f t="shared" si="102"/>
        <v>36.99190483987006</v>
      </c>
      <c r="AE82" s="962">
        <f t="shared" si="103"/>
        <v>6.8488579137231902</v>
      </c>
    </row>
    <row r="83" spans="1:31">
      <c r="A83" s="962" t="str">
        <f t="shared" si="104"/>
        <v>MP-521-20</v>
      </c>
      <c r="B83" s="962" t="str">
        <f t="shared" si="85"/>
        <v>[weeks A]</v>
      </c>
      <c r="C83" s="962" t="str">
        <f t="shared" si="86"/>
        <v>Lipid#1</v>
      </c>
      <c r="D83" s="962" t="str">
        <f t="shared" si="87"/>
        <v>[diet A]</v>
      </c>
      <c r="E83" s="962" t="str">
        <f t="shared" si="88"/>
        <v>[treatment A]</v>
      </c>
      <c r="F83" s="962" t="str">
        <f t="shared" si="105"/>
        <v>[sex]</v>
      </c>
      <c r="G83" s="962">
        <f t="shared" si="106"/>
        <v>22.5</v>
      </c>
      <c r="H83" s="962">
        <f t="shared" si="26"/>
        <v>2.5</v>
      </c>
      <c r="I83" s="962"/>
      <c r="J83" s="962">
        <f>'plasma (Lipid #1)'!B112</f>
        <v>30</v>
      </c>
      <c r="K83" s="962">
        <f>'plasma (Lipid #1)'!C112</f>
        <v>121</v>
      </c>
      <c r="L83" s="962">
        <f>'plasma (Lipid #1)'!E112</f>
        <v>28</v>
      </c>
      <c r="M83" s="962"/>
      <c r="N83" s="962"/>
      <c r="O83" s="962"/>
      <c r="P83" s="962">
        <f t="shared" si="107"/>
        <v>46.758931155140253</v>
      </c>
      <c r="Q83" s="962">
        <f t="shared" si="89"/>
        <v>11.288617396947162</v>
      </c>
      <c r="R83" s="962">
        <f t="shared" si="90"/>
        <v>16.086246994431271</v>
      </c>
      <c r="S83" s="962">
        <f t="shared" si="91"/>
        <v>13.228040207888212</v>
      </c>
      <c r="T83" s="962">
        <f t="shared" si="92"/>
        <v>2.63583021211819</v>
      </c>
      <c r="U83" s="962">
        <f t="shared" si="93"/>
        <v>391.91414601367092</v>
      </c>
      <c r="V83" s="962">
        <f t="shared" si="94"/>
        <v>241.26942378893034</v>
      </c>
      <c r="W83" s="962">
        <f t="shared" si="95"/>
        <v>44.66977328172792</v>
      </c>
      <c r="X83" s="962">
        <f t="shared" si="96"/>
        <v>7.1691717273639224</v>
      </c>
      <c r="Y83" s="962">
        <f t="shared" si="97"/>
        <v>1.7307931273002459</v>
      </c>
      <c r="Z83" s="962">
        <f t="shared" si="98"/>
        <v>2.4663751780218295</v>
      </c>
      <c r="AA83" s="962">
        <f t="shared" si="99"/>
        <v>2.0281492652639508</v>
      </c>
      <c r="AB83" s="962">
        <f t="shared" si="100"/>
        <v>0.40413069691761</v>
      </c>
      <c r="AC83" s="962">
        <f t="shared" si="101"/>
        <v>60.089051347922279</v>
      </c>
      <c r="AD83" s="962">
        <f t="shared" si="102"/>
        <v>36.99190483987006</v>
      </c>
      <c r="AE83" s="962">
        <f t="shared" si="103"/>
        <v>6.8488579137231902</v>
      </c>
    </row>
    <row r="84" spans="1:31">
      <c r="A84" s="962" t="str">
        <f t="shared" si="104"/>
        <v>MP-521-20</v>
      </c>
      <c r="B84" s="962" t="str">
        <f t="shared" si="85"/>
        <v>[weeks A]</v>
      </c>
      <c r="C84" s="962" t="str">
        <f t="shared" si="86"/>
        <v>Lipid#1</v>
      </c>
      <c r="D84" s="962" t="str">
        <f t="shared" si="87"/>
        <v>[diet A]</v>
      </c>
      <c r="E84" s="962" t="str">
        <f t="shared" si="88"/>
        <v>[treatment A]</v>
      </c>
      <c r="F84" s="962" t="str">
        <f t="shared" si="105"/>
        <v>[sex]</v>
      </c>
      <c r="G84" s="962">
        <f t="shared" si="106"/>
        <v>22.5</v>
      </c>
      <c r="H84" s="962">
        <f t="shared" si="26"/>
        <v>2.5</v>
      </c>
      <c r="I84" s="962"/>
      <c r="J84" s="962">
        <f>'plasma (Lipid #1)'!B113</f>
        <v>40</v>
      </c>
      <c r="K84" s="962">
        <f>'plasma (Lipid #1)'!C113</f>
        <v>118</v>
      </c>
      <c r="L84" s="962">
        <f>'plasma (Lipid #1)'!E113</f>
        <v>28</v>
      </c>
      <c r="M84" s="962"/>
      <c r="N84" s="962"/>
      <c r="O84" s="962"/>
      <c r="P84" s="962">
        <f t="shared" si="107"/>
        <v>46.758931155140253</v>
      </c>
      <c r="Q84" s="962">
        <f t="shared" si="89"/>
        <v>11.288617396947162</v>
      </c>
      <c r="R84" s="962">
        <f t="shared" si="90"/>
        <v>16.086246994431271</v>
      </c>
      <c r="S84" s="962">
        <f t="shared" si="91"/>
        <v>13.228040207888212</v>
      </c>
      <c r="T84" s="962">
        <f t="shared" si="92"/>
        <v>2.63583021211819</v>
      </c>
      <c r="U84" s="962">
        <f t="shared" si="93"/>
        <v>391.91414601367092</v>
      </c>
      <c r="V84" s="962">
        <f t="shared" si="94"/>
        <v>241.26942378893034</v>
      </c>
      <c r="W84" s="962">
        <f t="shared" si="95"/>
        <v>44.66977328172792</v>
      </c>
      <c r="X84" s="962">
        <f t="shared" si="96"/>
        <v>7.1691717273639224</v>
      </c>
      <c r="Y84" s="962">
        <f t="shared" si="97"/>
        <v>1.7307931273002459</v>
      </c>
      <c r="Z84" s="962">
        <f t="shared" si="98"/>
        <v>2.4663751780218295</v>
      </c>
      <c r="AA84" s="962">
        <f t="shared" si="99"/>
        <v>2.0281492652639508</v>
      </c>
      <c r="AB84" s="962">
        <f t="shared" si="100"/>
        <v>0.40413069691761</v>
      </c>
      <c r="AC84" s="962">
        <f t="shared" si="101"/>
        <v>60.089051347922279</v>
      </c>
      <c r="AD84" s="962">
        <f t="shared" si="102"/>
        <v>36.99190483987006</v>
      </c>
      <c r="AE84" s="962">
        <f t="shared" si="103"/>
        <v>6.8488579137231902</v>
      </c>
    </row>
    <row r="85" spans="1:31">
      <c r="A85" s="962" t="str">
        <f t="shared" si="104"/>
        <v>MP-521-20</v>
      </c>
      <c r="B85" s="962" t="str">
        <f t="shared" si="85"/>
        <v>[weeks A]</v>
      </c>
      <c r="C85" s="962" t="str">
        <f t="shared" si="86"/>
        <v>Lipid#1</v>
      </c>
      <c r="D85" s="962" t="str">
        <f t="shared" si="87"/>
        <v>[diet A]</v>
      </c>
      <c r="E85" s="962" t="str">
        <f t="shared" si="88"/>
        <v>[treatment A]</v>
      </c>
      <c r="F85" s="962" t="str">
        <f t="shared" si="105"/>
        <v>[sex]</v>
      </c>
      <c r="G85" s="962">
        <f t="shared" si="106"/>
        <v>22.5</v>
      </c>
      <c r="H85" s="962">
        <f t="shared" si="26"/>
        <v>2.5</v>
      </c>
      <c r="I85" s="962"/>
      <c r="J85" s="962">
        <f>'plasma (Lipid #1)'!B114</f>
        <v>50</v>
      </c>
      <c r="K85" s="962">
        <f>'plasma (Lipid #1)'!C114</f>
        <v>115</v>
      </c>
      <c r="L85" s="962">
        <f>'plasma (Lipid #1)'!E114</f>
        <v>28</v>
      </c>
      <c r="M85" s="962"/>
      <c r="N85" s="962"/>
      <c r="O85" s="962"/>
      <c r="P85" s="962">
        <f t="shared" si="107"/>
        <v>46.758931155140253</v>
      </c>
      <c r="Q85" s="962">
        <f t="shared" si="89"/>
        <v>11.288617396947162</v>
      </c>
      <c r="R85" s="962">
        <f t="shared" si="90"/>
        <v>16.086246994431271</v>
      </c>
      <c r="S85" s="962">
        <f t="shared" si="91"/>
        <v>13.228040207888212</v>
      </c>
      <c r="T85" s="962">
        <f t="shared" si="92"/>
        <v>2.63583021211819</v>
      </c>
      <c r="U85" s="962">
        <f t="shared" si="93"/>
        <v>391.91414601367092</v>
      </c>
      <c r="V85" s="962">
        <f t="shared" si="94"/>
        <v>241.26942378893034</v>
      </c>
      <c r="W85" s="962">
        <f t="shared" si="95"/>
        <v>44.66977328172792</v>
      </c>
      <c r="X85" s="962">
        <f t="shared" si="96"/>
        <v>7.1691717273639224</v>
      </c>
      <c r="Y85" s="962">
        <f t="shared" si="97"/>
        <v>1.7307931273002459</v>
      </c>
      <c r="Z85" s="962">
        <f t="shared" si="98"/>
        <v>2.4663751780218295</v>
      </c>
      <c r="AA85" s="962">
        <f t="shared" si="99"/>
        <v>2.0281492652639508</v>
      </c>
      <c r="AB85" s="962">
        <f t="shared" si="100"/>
        <v>0.40413069691761</v>
      </c>
      <c r="AC85" s="962">
        <f t="shared" si="101"/>
        <v>60.089051347922279</v>
      </c>
      <c r="AD85" s="962">
        <f t="shared" si="102"/>
        <v>36.99190483987006</v>
      </c>
      <c r="AE85" s="962">
        <f t="shared" si="103"/>
        <v>6.8488579137231902</v>
      </c>
    </row>
    <row r="86" spans="1:31">
      <c r="A86" s="962" t="str">
        <f t="shared" si="104"/>
        <v>MP-521-20</v>
      </c>
      <c r="B86" s="962" t="str">
        <f t="shared" si="85"/>
        <v>[weeks A]</v>
      </c>
      <c r="C86" s="962" t="str">
        <f t="shared" si="86"/>
        <v>Lipid#1</v>
      </c>
      <c r="D86" s="962" t="str">
        <f t="shared" si="87"/>
        <v>[diet A]</v>
      </c>
      <c r="E86" s="962" t="str">
        <f t="shared" si="88"/>
        <v>[treatment A]</v>
      </c>
      <c r="F86" s="962" t="str">
        <f t="shared" si="105"/>
        <v>[sex]</v>
      </c>
      <c r="G86" s="962">
        <f t="shared" si="106"/>
        <v>22.5</v>
      </c>
      <c r="H86" s="962">
        <f t="shared" si="26"/>
        <v>2.5</v>
      </c>
      <c r="I86" s="962"/>
      <c r="J86" s="962">
        <f>'plasma (Lipid #1)'!B115</f>
        <v>60</v>
      </c>
      <c r="K86" s="962">
        <f>'plasma (Lipid #1)'!C115</f>
        <v>110</v>
      </c>
      <c r="L86" s="962">
        <f>'plasma (Lipid #1)'!E115</f>
        <v>28</v>
      </c>
      <c r="M86" s="962"/>
      <c r="N86" s="962"/>
      <c r="O86" s="962"/>
      <c r="P86" s="962">
        <f t="shared" si="107"/>
        <v>46.758931155140253</v>
      </c>
      <c r="Q86" s="962">
        <f t="shared" si="89"/>
        <v>11.288617396947162</v>
      </c>
      <c r="R86" s="962">
        <f t="shared" si="90"/>
        <v>16.086246994431271</v>
      </c>
      <c r="S86" s="962">
        <f t="shared" si="91"/>
        <v>13.228040207888212</v>
      </c>
      <c r="T86" s="962">
        <f t="shared" si="92"/>
        <v>2.63583021211819</v>
      </c>
      <c r="U86" s="962">
        <f t="shared" si="93"/>
        <v>391.91414601367092</v>
      </c>
      <c r="V86" s="962">
        <f t="shared" si="94"/>
        <v>241.26942378893034</v>
      </c>
      <c r="W86" s="962">
        <f t="shared" si="95"/>
        <v>44.66977328172792</v>
      </c>
      <c r="X86" s="962">
        <f t="shared" si="96"/>
        <v>7.1691717273639224</v>
      </c>
      <c r="Y86" s="962">
        <f t="shared" si="97"/>
        <v>1.7307931273002459</v>
      </c>
      <c r="Z86" s="962">
        <f t="shared" si="98"/>
        <v>2.4663751780218295</v>
      </c>
      <c r="AA86" s="962">
        <f t="shared" si="99"/>
        <v>2.0281492652639508</v>
      </c>
      <c r="AB86" s="962">
        <f t="shared" si="100"/>
        <v>0.40413069691761</v>
      </c>
      <c r="AC86" s="962">
        <f t="shared" si="101"/>
        <v>60.089051347922279</v>
      </c>
      <c r="AD86" s="962">
        <f t="shared" si="102"/>
        <v>36.99190483987006</v>
      </c>
      <c r="AE86" s="962">
        <f t="shared" si="103"/>
        <v>6.8488579137231902</v>
      </c>
    </row>
    <row r="87" spans="1:31">
      <c r="A87" s="962" t="str">
        <f t="shared" si="104"/>
        <v>MP-521-20</v>
      </c>
      <c r="B87" s="962" t="str">
        <f t="shared" si="85"/>
        <v>[weeks A]</v>
      </c>
      <c r="C87" s="962" t="str">
        <f t="shared" si="86"/>
        <v>Lipid#1</v>
      </c>
      <c r="D87" s="962" t="str">
        <f t="shared" si="87"/>
        <v>[diet A]</v>
      </c>
      <c r="E87" s="962" t="str">
        <f t="shared" si="88"/>
        <v>[treatment A]</v>
      </c>
      <c r="F87" s="962" t="str">
        <f t="shared" si="105"/>
        <v>[sex]</v>
      </c>
      <c r="G87" s="962">
        <f t="shared" si="106"/>
        <v>22.5</v>
      </c>
      <c r="H87" s="962">
        <f t="shared" ref="H87:H150" si="108">H68</f>
        <v>2.5</v>
      </c>
      <c r="I87" s="962"/>
      <c r="J87" s="962">
        <f>'plasma (Lipid #1)'!B116</f>
        <v>70</v>
      </c>
      <c r="K87" s="962">
        <f>'plasma (Lipid #1)'!C116</f>
        <v>112</v>
      </c>
      <c r="L87" s="962">
        <f>'plasma (Lipid #1)'!E116</f>
        <v>28</v>
      </c>
      <c r="M87" s="962"/>
      <c r="N87" s="962"/>
      <c r="O87" s="962"/>
      <c r="P87" s="962">
        <f t="shared" si="107"/>
        <v>46.758931155140253</v>
      </c>
      <c r="Q87" s="962">
        <f t="shared" si="89"/>
        <v>11.288617396947162</v>
      </c>
      <c r="R87" s="962">
        <f t="shared" si="90"/>
        <v>16.086246994431271</v>
      </c>
      <c r="S87" s="962">
        <f t="shared" si="91"/>
        <v>13.228040207888212</v>
      </c>
      <c r="T87" s="962">
        <f t="shared" si="92"/>
        <v>2.63583021211819</v>
      </c>
      <c r="U87" s="962">
        <f t="shared" si="93"/>
        <v>391.91414601367092</v>
      </c>
      <c r="V87" s="962">
        <f t="shared" si="94"/>
        <v>241.26942378893034</v>
      </c>
      <c r="W87" s="962">
        <f t="shared" si="95"/>
        <v>44.66977328172792</v>
      </c>
      <c r="X87" s="962">
        <f t="shared" si="96"/>
        <v>7.1691717273639224</v>
      </c>
      <c r="Y87" s="962">
        <f t="shared" si="97"/>
        <v>1.7307931273002459</v>
      </c>
      <c r="Z87" s="962">
        <f t="shared" si="98"/>
        <v>2.4663751780218295</v>
      </c>
      <c r="AA87" s="962">
        <f t="shared" si="99"/>
        <v>2.0281492652639508</v>
      </c>
      <c r="AB87" s="962">
        <f t="shared" si="100"/>
        <v>0.40413069691761</v>
      </c>
      <c r="AC87" s="962">
        <f t="shared" si="101"/>
        <v>60.089051347922279</v>
      </c>
      <c r="AD87" s="962">
        <f t="shared" si="102"/>
        <v>36.99190483987006</v>
      </c>
      <c r="AE87" s="962">
        <f t="shared" si="103"/>
        <v>6.8488579137231902</v>
      </c>
    </row>
    <row r="88" spans="1:31">
      <c r="A88" s="962" t="str">
        <f t="shared" si="104"/>
        <v>MP-521-20</v>
      </c>
      <c r="B88" s="962" t="str">
        <f t="shared" si="85"/>
        <v>[weeks A]</v>
      </c>
      <c r="C88" s="962" t="str">
        <f t="shared" si="86"/>
        <v>Lipid#1</v>
      </c>
      <c r="D88" s="962" t="str">
        <f t="shared" si="87"/>
        <v>[diet A]</v>
      </c>
      <c r="E88" s="962" t="str">
        <f t="shared" si="88"/>
        <v>[treatment A]</v>
      </c>
      <c r="F88" s="962" t="str">
        <f t="shared" si="105"/>
        <v>[sex]</v>
      </c>
      <c r="G88" s="962">
        <f t="shared" si="106"/>
        <v>22.5</v>
      </c>
      <c r="H88" s="962">
        <f t="shared" si="108"/>
        <v>2.5</v>
      </c>
      <c r="I88" s="961"/>
      <c r="J88" s="962">
        <f>'plasma (Lipid #1)'!B117</f>
        <v>80</v>
      </c>
      <c r="K88" s="962">
        <f>'plasma (Lipid #1)'!C117</f>
        <v>109</v>
      </c>
      <c r="L88" s="962">
        <f>'plasma (Lipid #1)'!E117</f>
        <v>30</v>
      </c>
      <c r="M88" s="963">
        <f>'plasma (Lipid #1)'!X112</f>
        <v>43.884289336316179</v>
      </c>
      <c r="N88" s="963">
        <f>'plasma (Lipid #1)'!Y112</f>
        <v>13.884289336316179</v>
      </c>
      <c r="O88" s="962"/>
      <c r="P88" s="962">
        <f t="shared" si="107"/>
        <v>46.758931155140253</v>
      </c>
      <c r="Q88" s="962">
        <f t="shared" si="89"/>
        <v>11.288617396947162</v>
      </c>
      <c r="R88" s="962">
        <f t="shared" si="90"/>
        <v>16.086246994431271</v>
      </c>
      <c r="S88" s="962">
        <f t="shared" si="91"/>
        <v>13.228040207888212</v>
      </c>
      <c r="T88" s="962">
        <f t="shared" si="92"/>
        <v>2.63583021211819</v>
      </c>
      <c r="U88" s="962">
        <f t="shared" si="93"/>
        <v>391.91414601367092</v>
      </c>
      <c r="V88" s="962">
        <f t="shared" si="94"/>
        <v>241.26942378893034</v>
      </c>
      <c r="W88" s="962">
        <f t="shared" si="95"/>
        <v>44.66977328172792</v>
      </c>
      <c r="X88" s="962">
        <f t="shared" si="96"/>
        <v>7.1691717273639224</v>
      </c>
      <c r="Y88" s="962">
        <f t="shared" si="97"/>
        <v>1.7307931273002459</v>
      </c>
      <c r="Z88" s="962">
        <f t="shared" si="98"/>
        <v>2.4663751780218295</v>
      </c>
      <c r="AA88" s="962">
        <f t="shared" si="99"/>
        <v>2.0281492652639508</v>
      </c>
      <c r="AB88" s="962">
        <f t="shared" si="100"/>
        <v>0.40413069691761</v>
      </c>
      <c r="AC88" s="962">
        <f t="shared" si="101"/>
        <v>60.089051347922279</v>
      </c>
      <c r="AD88" s="962">
        <f t="shared" si="102"/>
        <v>36.99190483987006</v>
      </c>
      <c r="AE88" s="962">
        <f t="shared" si="103"/>
        <v>6.8488579137231902</v>
      </c>
    </row>
    <row r="89" spans="1:31">
      <c r="A89" s="962" t="str">
        <f t="shared" si="104"/>
        <v>MP-521-20</v>
      </c>
      <c r="B89" s="962" t="str">
        <f t="shared" si="85"/>
        <v>[weeks A]</v>
      </c>
      <c r="C89" s="962" t="str">
        <f t="shared" si="86"/>
        <v>Lipid#1</v>
      </c>
      <c r="D89" s="962" t="str">
        <f t="shared" si="87"/>
        <v>[diet A]</v>
      </c>
      <c r="E89" s="962" t="str">
        <f t="shared" si="88"/>
        <v>[treatment A]</v>
      </c>
      <c r="F89" s="962" t="str">
        <f t="shared" si="105"/>
        <v>[sex]</v>
      </c>
      <c r="G89" s="962">
        <f t="shared" si="106"/>
        <v>22.5</v>
      </c>
      <c r="H89" s="962">
        <f t="shared" si="108"/>
        <v>2.5</v>
      </c>
      <c r="I89" s="961">
        <f>'plasma (Lipid #1)'!A121</f>
        <v>42</v>
      </c>
      <c r="J89" s="962">
        <f>'plasma (Lipid #1)'!B118</f>
        <v>90</v>
      </c>
      <c r="K89" s="962">
        <f>'plasma (Lipid #1)'!C118</f>
        <v>110</v>
      </c>
      <c r="L89" s="962">
        <f>'plasma (Lipid #1)'!E118</f>
        <v>30</v>
      </c>
      <c r="M89" s="963">
        <f>'plasma (Lipid #1)'!X113</f>
        <v>42.846682181154456</v>
      </c>
      <c r="N89" s="963">
        <f>'plasma (Lipid #1)'!Y113</f>
        <v>12.846682181154456</v>
      </c>
      <c r="O89" s="962"/>
      <c r="P89" s="962">
        <f t="shared" si="107"/>
        <v>46.758931155140253</v>
      </c>
      <c r="Q89" s="962">
        <f t="shared" si="89"/>
        <v>11.288617396947162</v>
      </c>
      <c r="R89" s="962">
        <f t="shared" si="90"/>
        <v>16.086246994431271</v>
      </c>
      <c r="S89" s="962">
        <f t="shared" si="91"/>
        <v>13.228040207888212</v>
      </c>
      <c r="T89" s="962">
        <f t="shared" si="92"/>
        <v>2.63583021211819</v>
      </c>
      <c r="U89" s="962">
        <f t="shared" si="93"/>
        <v>391.91414601367092</v>
      </c>
      <c r="V89" s="962">
        <f t="shared" si="94"/>
        <v>241.26942378893034</v>
      </c>
      <c r="W89" s="962">
        <f t="shared" si="95"/>
        <v>44.66977328172792</v>
      </c>
      <c r="X89" s="962">
        <f t="shared" si="96"/>
        <v>7.1691717273639224</v>
      </c>
      <c r="Y89" s="962">
        <f t="shared" si="97"/>
        <v>1.7307931273002459</v>
      </c>
      <c r="Z89" s="962">
        <f t="shared" si="98"/>
        <v>2.4663751780218295</v>
      </c>
      <c r="AA89" s="962">
        <f t="shared" si="99"/>
        <v>2.0281492652639508</v>
      </c>
      <c r="AB89" s="962">
        <f t="shared" si="100"/>
        <v>0.40413069691761</v>
      </c>
      <c r="AC89" s="962">
        <f t="shared" si="101"/>
        <v>60.089051347922279</v>
      </c>
      <c r="AD89" s="962">
        <f t="shared" si="102"/>
        <v>36.99190483987006</v>
      </c>
      <c r="AE89" s="962">
        <f t="shared" si="103"/>
        <v>6.8488579137231902</v>
      </c>
    </row>
    <row r="90" spans="1:31">
      <c r="A90" s="962" t="str">
        <f t="shared" si="104"/>
        <v>MP-521-20</v>
      </c>
      <c r="B90" s="962" t="str">
        <f t="shared" si="85"/>
        <v>[weeks A]</v>
      </c>
      <c r="C90" s="962" t="str">
        <f t="shared" si="86"/>
        <v>Lipid#1</v>
      </c>
      <c r="D90" s="962" t="str">
        <f t="shared" si="87"/>
        <v>[diet A]</v>
      </c>
      <c r="E90" s="962" t="str">
        <f t="shared" si="88"/>
        <v>[treatment A]</v>
      </c>
      <c r="F90" s="962" t="str">
        <f t="shared" si="105"/>
        <v>[sex]</v>
      </c>
      <c r="G90" s="962">
        <f t="shared" si="106"/>
        <v>22.5</v>
      </c>
      <c r="H90" s="962">
        <f t="shared" si="108"/>
        <v>2.5</v>
      </c>
      <c r="I90" s="962"/>
      <c r="J90" s="962">
        <f>'plasma (Lipid #1)'!B119</f>
        <v>100</v>
      </c>
      <c r="K90" s="962">
        <f>'plasma (Lipid #1)'!C119</f>
        <v>115</v>
      </c>
      <c r="L90" s="962">
        <f>'plasma (Lipid #1)'!E119</f>
        <v>32</v>
      </c>
      <c r="M90" s="963">
        <f>'plasma (Lipid #1)'!X114</f>
        <v>48.305344459083592</v>
      </c>
      <c r="N90" s="963">
        <f>'plasma (Lipid #1)'!Y114</f>
        <v>16.305344459083592</v>
      </c>
      <c r="O90" s="962">
        <f>'plasma (Lipid #1)'!M119</f>
        <v>1.5641</v>
      </c>
      <c r="P90" s="962">
        <f t="shared" si="107"/>
        <v>46.758931155140253</v>
      </c>
      <c r="Q90" s="962">
        <f t="shared" si="89"/>
        <v>11.288617396947162</v>
      </c>
      <c r="R90" s="962">
        <f t="shared" si="90"/>
        <v>16.086246994431271</v>
      </c>
      <c r="S90" s="962">
        <f t="shared" si="91"/>
        <v>13.228040207888212</v>
      </c>
      <c r="T90" s="962">
        <f t="shared" si="92"/>
        <v>2.63583021211819</v>
      </c>
      <c r="U90" s="962">
        <f t="shared" si="93"/>
        <v>391.91414601367092</v>
      </c>
      <c r="V90" s="962">
        <f t="shared" si="94"/>
        <v>241.26942378893034</v>
      </c>
      <c r="W90" s="962">
        <f t="shared" si="95"/>
        <v>44.66977328172792</v>
      </c>
      <c r="X90" s="962">
        <f t="shared" si="96"/>
        <v>7.1691717273639224</v>
      </c>
      <c r="Y90" s="962">
        <f t="shared" si="97"/>
        <v>1.7307931273002459</v>
      </c>
      <c r="Z90" s="962">
        <f t="shared" si="98"/>
        <v>2.4663751780218295</v>
      </c>
      <c r="AA90" s="962">
        <f t="shared" si="99"/>
        <v>2.0281492652639508</v>
      </c>
      <c r="AB90" s="962">
        <f t="shared" si="100"/>
        <v>0.40413069691761</v>
      </c>
      <c r="AC90" s="962">
        <f t="shared" si="101"/>
        <v>60.089051347922279</v>
      </c>
      <c r="AD90" s="962">
        <f t="shared" si="102"/>
        <v>36.99190483987006</v>
      </c>
      <c r="AE90" s="962">
        <f t="shared" si="103"/>
        <v>6.8488579137231902</v>
      </c>
    </row>
    <row r="91" spans="1:31">
      <c r="A91" s="962" t="str">
        <f t="shared" si="104"/>
        <v>MP-521-20</v>
      </c>
      <c r="B91" s="962" t="str">
        <f t="shared" si="85"/>
        <v>[weeks A]</v>
      </c>
      <c r="C91" s="962" t="str">
        <f t="shared" si="86"/>
        <v>Lipid#1</v>
      </c>
      <c r="D91" s="962" t="str">
        <f t="shared" si="87"/>
        <v>[diet A]</v>
      </c>
      <c r="E91" s="962" t="str">
        <f t="shared" si="88"/>
        <v>[treatment A]</v>
      </c>
      <c r="F91" s="962" t="str">
        <f t="shared" si="105"/>
        <v>[sex]</v>
      </c>
      <c r="G91" s="962">
        <f t="shared" si="106"/>
        <v>22.5</v>
      </c>
      <c r="H91" s="962">
        <f t="shared" si="108"/>
        <v>2.5</v>
      </c>
      <c r="I91" s="962"/>
      <c r="J91" s="962">
        <f>'plasma (Lipid #1)'!B120</f>
        <v>110</v>
      </c>
      <c r="K91" s="962">
        <f>'plasma (Lipid #1)'!C120</f>
        <v>115</v>
      </c>
      <c r="L91" s="962">
        <f>'plasma (Lipid #1)'!E120</f>
        <v>32</v>
      </c>
      <c r="M91" s="962"/>
      <c r="N91" s="962"/>
      <c r="O91" s="962"/>
      <c r="P91" s="962">
        <f t="shared" si="107"/>
        <v>46.758931155140253</v>
      </c>
      <c r="Q91" s="962">
        <f t="shared" si="89"/>
        <v>11.288617396947162</v>
      </c>
      <c r="R91" s="962">
        <f t="shared" si="90"/>
        <v>16.086246994431271</v>
      </c>
      <c r="S91" s="962">
        <f t="shared" si="91"/>
        <v>13.228040207888212</v>
      </c>
      <c r="T91" s="962">
        <f t="shared" si="92"/>
        <v>2.63583021211819</v>
      </c>
      <c r="U91" s="962">
        <f t="shared" si="93"/>
        <v>391.91414601367092</v>
      </c>
      <c r="V91" s="962">
        <f t="shared" si="94"/>
        <v>241.26942378893034</v>
      </c>
      <c r="W91" s="962">
        <f t="shared" si="95"/>
        <v>44.66977328172792</v>
      </c>
      <c r="X91" s="962">
        <f t="shared" si="96"/>
        <v>7.1691717273639224</v>
      </c>
      <c r="Y91" s="962">
        <f t="shared" si="97"/>
        <v>1.7307931273002459</v>
      </c>
      <c r="Z91" s="962">
        <f t="shared" si="98"/>
        <v>2.4663751780218295</v>
      </c>
      <c r="AA91" s="962">
        <f t="shared" si="99"/>
        <v>2.0281492652639508</v>
      </c>
      <c r="AB91" s="962">
        <f t="shared" si="100"/>
        <v>0.40413069691761</v>
      </c>
      <c r="AC91" s="962">
        <f t="shared" si="101"/>
        <v>60.089051347922279</v>
      </c>
      <c r="AD91" s="962">
        <f t="shared" si="102"/>
        <v>36.99190483987006</v>
      </c>
      <c r="AE91" s="962">
        <f t="shared" si="103"/>
        <v>6.8488579137231902</v>
      </c>
    </row>
    <row r="92" spans="1:31">
      <c r="A92" s="962" t="str">
        <f t="shared" si="104"/>
        <v>MP-521-20</v>
      </c>
      <c r="B92" s="962" t="str">
        <f t="shared" si="85"/>
        <v>[weeks A]</v>
      </c>
      <c r="C92" s="962" t="str">
        <f t="shared" si="86"/>
        <v>Lipid#1</v>
      </c>
      <c r="D92" s="962" t="str">
        <f t="shared" si="87"/>
        <v>[diet A]</v>
      </c>
      <c r="E92" s="962" t="str">
        <f t="shared" si="88"/>
        <v>[treatment A]</v>
      </c>
      <c r="F92" s="962" t="str">
        <f t="shared" si="105"/>
        <v>[sex]</v>
      </c>
      <c r="G92" s="962">
        <f t="shared" si="106"/>
        <v>22.5</v>
      </c>
      <c r="H92" s="962">
        <f t="shared" si="108"/>
        <v>2.5</v>
      </c>
      <c r="I92" s="962"/>
      <c r="J92" s="962">
        <f>'plasma (Lipid #1)'!B121</f>
        <v>120</v>
      </c>
      <c r="K92" s="962">
        <f>'plasma (Lipid #1)'!C121</f>
        <v>112</v>
      </c>
      <c r="L92" s="962">
        <f>'plasma (Lipid #1)'!E121</f>
        <v>32</v>
      </c>
      <c r="M92" s="963">
        <f>'plasma (Lipid #1)'!X115</f>
        <v>46.82472087413084</v>
      </c>
      <c r="N92" s="963">
        <f>'plasma (Lipid #1)'!Y115</f>
        <v>14.82472087413084</v>
      </c>
      <c r="O92" s="962">
        <f>'plasma (Lipid #1)'!M121</f>
        <v>1.7861</v>
      </c>
      <c r="P92" s="962">
        <f t="shared" si="107"/>
        <v>46.758931155140253</v>
      </c>
      <c r="Q92" s="962">
        <f t="shared" si="89"/>
        <v>11.288617396947162</v>
      </c>
      <c r="R92" s="962">
        <f t="shared" si="90"/>
        <v>16.086246994431271</v>
      </c>
      <c r="S92" s="962">
        <f t="shared" si="91"/>
        <v>13.228040207888212</v>
      </c>
      <c r="T92" s="962">
        <f t="shared" si="92"/>
        <v>2.63583021211819</v>
      </c>
      <c r="U92" s="962">
        <f t="shared" si="93"/>
        <v>391.91414601367092</v>
      </c>
      <c r="V92" s="962">
        <f t="shared" si="94"/>
        <v>241.26942378893034</v>
      </c>
      <c r="W92" s="962">
        <f t="shared" si="95"/>
        <v>44.66977328172792</v>
      </c>
      <c r="X92" s="962">
        <f t="shared" si="96"/>
        <v>7.1691717273639224</v>
      </c>
      <c r="Y92" s="962">
        <f t="shared" si="97"/>
        <v>1.7307931273002459</v>
      </c>
      <c r="Z92" s="962">
        <f t="shared" si="98"/>
        <v>2.4663751780218295</v>
      </c>
      <c r="AA92" s="962">
        <f t="shared" si="99"/>
        <v>2.0281492652639508</v>
      </c>
      <c r="AB92" s="962">
        <f t="shared" si="100"/>
        <v>0.40413069691761</v>
      </c>
      <c r="AC92" s="962">
        <f t="shared" si="101"/>
        <v>60.089051347922279</v>
      </c>
      <c r="AD92" s="962">
        <f t="shared" si="102"/>
        <v>36.99190483987006</v>
      </c>
      <c r="AE92" s="962">
        <f t="shared" si="103"/>
        <v>6.8488579137231902</v>
      </c>
    </row>
    <row r="93" spans="1:31">
      <c r="A93" s="962" t="str">
        <f t="shared" si="104"/>
        <v>MP-521-20</v>
      </c>
      <c r="B93" s="962" t="str">
        <f t="shared" si="85"/>
        <v>[weeks A]</v>
      </c>
      <c r="C93" s="962" t="str">
        <f t="shared" si="86"/>
        <v>Lipid#1</v>
      </c>
      <c r="D93" s="962" t="str">
        <f t="shared" si="87"/>
        <v>[diet A]</v>
      </c>
      <c r="E93" s="962" t="str">
        <f t="shared" si="88"/>
        <v>[treatment A]</v>
      </c>
      <c r="F93" s="962" t="str">
        <f t="shared" si="105"/>
        <v>[sex]</v>
      </c>
      <c r="G93" s="962">
        <f t="shared" si="106"/>
        <v>22.5</v>
      </c>
      <c r="H93" s="962">
        <f t="shared" si="108"/>
        <v>2.5</v>
      </c>
      <c r="I93" s="962"/>
      <c r="J93" s="962">
        <v>122</v>
      </c>
      <c r="K93" s="962">
        <f>'plasma (Lipid #1)'!C122</f>
        <v>113</v>
      </c>
      <c r="L93" s="962">
        <f>'plasma (Lipid #1)'!E122</f>
        <v>32</v>
      </c>
      <c r="M93" s="963"/>
      <c r="N93" s="963"/>
      <c r="O93" s="962"/>
      <c r="P93" s="962">
        <f t="shared" si="107"/>
        <v>46.758931155140253</v>
      </c>
      <c r="Q93" s="962">
        <f t="shared" si="89"/>
        <v>11.288617396947162</v>
      </c>
      <c r="R93" s="962">
        <f t="shared" si="90"/>
        <v>16.086246994431271</v>
      </c>
      <c r="S93" s="962">
        <f t="shared" si="91"/>
        <v>13.228040207888212</v>
      </c>
      <c r="T93" s="962">
        <f t="shared" si="92"/>
        <v>2.63583021211819</v>
      </c>
      <c r="U93" s="962">
        <f t="shared" si="93"/>
        <v>391.91414601367092</v>
      </c>
      <c r="V93" s="962">
        <f t="shared" si="94"/>
        <v>241.26942378893034</v>
      </c>
      <c r="W93" s="962">
        <f t="shared" si="95"/>
        <v>44.66977328172792</v>
      </c>
      <c r="X93" s="962">
        <f t="shared" si="96"/>
        <v>7.1691717273639224</v>
      </c>
      <c r="Y93" s="962">
        <f t="shared" si="97"/>
        <v>1.7307931273002459</v>
      </c>
      <c r="Z93" s="962">
        <f t="shared" si="98"/>
        <v>2.4663751780218295</v>
      </c>
      <c r="AA93" s="962">
        <f t="shared" si="99"/>
        <v>2.0281492652639508</v>
      </c>
      <c r="AB93" s="962">
        <f t="shared" si="100"/>
        <v>0.40413069691761</v>
      </c>
      <c r="AC93" s="962">
        <f t="shared" si="101"/>
        <v>60.089051347922279</v>
      </c>
      <c r="AD93" s="962">
        <f t="shared" si="102"/>
        <v>36.99190483987006</v>
      </c>
      <c r="AE93" s="962">
        <f t="shared" si="103"/>
        <v>6.8488579137231902</v>
      </c>
    </row>
    <row r="94" spans="1:31">
      <c r="A94" s="962" t="str">
        <f t="shared" si="104"/>
        <v>MP-521-20</v>
      </c>
      <c r="B94" s="962" t="str">
        <f t="shared" si="85"/>
        <v>[weeks A]</v>
      </c>
      <c r="C94" s="962" t="str">
        <f t="shared" si="86"/>
        <v>Lipid#1</v>
      </c>
      <c r="D94" s="962" t="str">
        <f t="shared" si="87"/>
        <v>[diet A]</v>
      </c>
      <c r="E94" s="962" t="str">
        <f t="shared" si="88"/>
        <v>[treatment A]</v>
      </c>
      <c r="F94" s="962" t="str">
        <f t="shared" si="105"/>
        <v>[sex]</v>
      </c>
      <c r="G94" s="962">
        <f t="shared" si="106"/>
        <v>22.5</v>
      </c>
      <c r="H94" s="962">
        <f t="shared" si="108"/>
        <v>2.5</v>
      </c>
      <c r="I94" s="962"/>
      <c r="J94" s="962">
        <v>125</v>
      </c>
      <c r="K94" s="962">
        <f>'plasma (Lipid #1)'!C123</f>
        <v>120</v>
      </c>
      <c r="L94" s="962">
        <f>'plasma (Lipid #1)'!E123</f>
        <v>32</v>
      </c>
      <c r="M94" s="963"/>
      <c r="N94" s="963"/>
      <c r="O94" s="962"/>
      <c r="P94" s="962">
        <f t="shared" si="107"/>
        <v>46.758931155140253</v>
      </c>
      <c r="Q94" s="962">
        <f t="shared" si="89"/>
        <v>11.288617396947162</v>
      </c>
      <c r="R94" s="962">
        <f t="shared" si="90"/>
        <v>16.086246994431271</v>
      </c>
      <c r="S94" s="962">
        <f t="shared" si="91"/>
        <v>13.228040207888212</v>
      </c>
      <c r="T94" s="962">
        <f t="shared" si="92"/>
        <v>2.63583021211819</v>
      </c>
      <c r="U94" s="962">
        <f t="shared" si="93"/>
        <v>391.91414601367092</v>
      </c>
      <c r="V94" s="962">
        <f t="shared" si="94"/>
        <v>241.26942378893034</v>
      </c>
      <c r="W94" s="962">
        <f t="shared" si="95"/>
        <v>44.66977328172792</v>
      </c>
      <c r="X94" s="962">
        <f t="shared" si="96"/>
        <v>7.1691717273639224</v>
      </c>
      <c r="Y94" s="962">
        <f t="shared" si="97"/>
        <v>1.7307931273002459</v>
      </c>
      <c r="Z94" s="962">
        <f t="shared" si="98"/>
        <v>2.4663751780218295</v>
      </c>
      <c r="AA94" s="962">
        <f t="shared" si="99"/>
        <v>2.0281492652639508</v>
      </c>
      <c r="AB94" s="962">
        <f t="shared" si="100"/>
        <v>0.40413069691761</v>
      </c>
      <c r="AC94" s="962">
        <f t="shared" si="101"/>
        <v>60.089051347922279</v>
      </c>
      <c r="AD94" s="962">
        <f t="shared" si="102"/>
        <v>36.99190483987006</v>
      </c>
      <c r="AE94" s="962">
        <f t="shared" si="103"/>
        <v>6.8488579137231902</v>
      </c>
    </row>
    <row r="95" spans="1:31">
      <c r="A95" s="962" t="str">
        <f t="shared" si="104"/>
        <v>MP-521-20</v>
      </c>
      <c r="B95" s="962" t="str">
        <f t="shared" si="85"/>
        <v>[weeks A]</v>
      </c>
      <c r="C95" s="962" t="str">
        <f t="shared" si="86"/>
        <v>Lipid#1</v>
      </c>
      <c r="D95" s="962" t="str">
        <f t="shared" si="87"/>
        <v>[diet A]</v>
      </c>
      <c r="E95" s="962" t="str">
        <f t="shared" si="88"/>
        <v>[treatment A]</v>
      </c>
      <c r="F95" s="962" t="str">
        <f t="shared" si="105"/>
        <v>[sex]</v>
      </c>
      <c r="G95" s="962">
        <f t="shared" si="106"/>
        <v>22.5</v>
      </c>
      <c r="H95" s="962">
        <f t="shared" si="108"/>
        <v>2.5</v>
      </c>
      <c r="I95" s="962"/>
      <c r="J95" s="962">
        <v>130</v>
      </c>
      <c r="K95" s="962">
        <f>'plasma (Lipid #1)'!C124</f>
        <v>124</v>
      </c>
      <c r="L95" s="962">
        <f>'plasma (Lipid #1)'!E124</f>
        <v>30</v>
      </c>
      <c r="M95" s="963"/>
      <c r="N95" s="963"/>
      <c r="O95" s="962"/>
      <c r="P95" s="962">
        <f t="shared" si="107"/>
        <v>46.758931155140253</v>
      </c>
      <c r="Q95" s="962">
        <f t="shared" si="89"/>
        <v>11.288617396947162</v>
      </c>
      <c r="R95" s="962">
        <f t="shared" si="90"/>
        <v>16.086246994431271</v>
      </c>
      <c r="S95" s="962">
        <f t="shared" si="91"/>
        <v>13.228040207888212</v>
      </c>
      <c r="T95" s="962">
        <f t="shared" si="92"/>
        <v>2.63583021211819</v>
      </c>
      <c r="U95" s="962">
        <f t="shared" si="93"/>
        <v>391.91414601367092</v>
      </c>
      <c r="V95" s="962">
        <f t="shared" si="94"/>
        <v>241.26942378893034</v>
      </c>
      <c r="W95" s="962">
        <f t="shared" si="95"/>
        <v>44.66977328172792</v>
      </c>
      <c r="X95" s="962">
        <f t="shared" si="96"/>
        <v>7.1691717273639224</v>
      </c>
      <c r="Y95" s="962">
        <f t="shared" si="97"/>
        <v>1.7307931273002459</v>
      </c>
      <c r="Z95" s="962">
        <f t="shared" si="98"/>
        <v>2.4663751780218295</v>
      </c>
      <c r="AA95" s="962">
        <f t="shared" si="99"/>
        <v>2.0281492652639508</v>
      </c>
      <c r="AB95" s="962">
        <f t="shared" si="100"/>
        <v>0.40413069691761</v>
      </c>
      <c r="AC95" s="962">
        <f t="shared" si="101"/>
        <v>60.089051347922279</v>
      </c>
      <c r="AD95" s="962">
        <f t="shared" si="102"/>
        <v>36.99190483987006</v>
      </c>
      <c r="AE95" s="962">
        <f t="shared" si="103"/>
        <v>6.8488579137231902</v>
      </c>
    </row>
    <row r="96" spans="1:31">
      <c r="A96" s="962" t="str">
        <f t="shared" si="104"/>
        <v>MP-521-20</v>
      </c>
      <c r="B96" s="962" t="str">
        <f t="shared" si="85"/>
        <v>[weeks A]</v>
      </c>
      <c r="C96" s="962" t="str">
        <f t="shared" si="86"/>
        <v>Lipid#1</v>
      </c>
      <c r="D96" s="962" t="str">
        <f t="shared" si="87"/>
        <v>[diet A]</v>
      </c>
      <c r="E96" s="962" t="str">
        <f t="shared" si="88"/>
        <v>[treatment A]</v>
      </c>
      <c r="F96" s="962" t="str">
        <f t="shared" si="105"/>
        <v>[sex]</v>
      </c>
      <c r="G96" s="962">
        <f t="shared" si="106"/>
        <v>22.5</v>
      </c>
      <c r="H96" s="962">
        <f t="shared" si="108"/>
        <v>2.5</v>
      </c>
      <c r="I96" s="962"/>
      <c r="J96" s="962">
        <v>135</v>
      </c>
      <c r="K96" s="962">
        <f>'plasma (Lipid #1)'!C125</f>
        <v>123</v>
      </c>
      <c r="L96" s="962">
        <f>'plasma (Lipid #1)'!E125</f>
        <v>27</v>
      </c>
      <c r="M96" s="963"/>
      <c r="N96" s="963"/>
      <c r="O96" s="962"/>
      <c r="P96" s="962">
        <f t="shared" si="107"/>
        <v>46.758931155140253</v>
      </c>
      <c r="Q96" s="962">
        <f t="shared" si="89"/>
        <v>11.288617396947162</v>
      </c>
      <c r="R96" s="962">
        <f t="shared" si="90"/>
        <v>16.086246994431271</v>
      </c>
      <c r="S96" s="962">
        <f t="shared" si="91"/>
        <v>13.228040207888212</v>
      </c>
      <c r="T96" s="962">
        <f t="shared" si="92"/>
        <v>2.63583021211819</v>
      </c>
      <c r="U96" s="962">
        <f t="shared" si="93"/>
        <v>391.91414601367092</v>
      </c>
      <c r="V96" s="962">
        <f t="shared" si="94"/>
        <v>241.26942378893034</v>
      </c>
      <c r="W96" s="962">
        <f t="shared" si="95"/>
        <v>44.66977328172792</v>
      </c>
      <c r="X96" s="962">
        <f t="shared" si="96"/>
        <v>7.1691717273639224</v>
      </c>
      <c r="Y96" s="962">
        <f t="shared" si="97"/>
        <v>1.7307931273002459</v>
      </c>
      <c r="Z96" s="962">
        <f t="shared" si="98"/>
        <v>2.4663751780218295</v>
      </c>
      <c r="AA96" s="962">
        <f t="shared" si="99"/>
        <v>2.0281492652639508</v>
      </c>
      <c r="AB96" s="962">
        <f t="shared" si="100"/>
        <v>0.40413069691761</v>
      </c>
      <c r="AC96" s="962">
        <f t="shared" si="101"/>
        <v>60.089051347922279</v>
      </c>
      <c r="AD96" s="962">
        <f t="shared" si="102"/>
        <v>36.99190483987006</v>
      </c>
      <c r="AE96" s="962">
        <f t="shared" si="103"/>
        <v>6.8488579137231902</v>
      </c>
    </row>
    <row r="97" spans="1:31">
      <c r="A97" s="962" t="str">
        <f t="shared" si="104"/>
        <v>MP-521-20</v>
      </c>
      <c r="B97" s="962" t="str">
        <f t="shared" si="85"/>
        <v>[weeks A]</v>
      </c>
      <c r="C97" s="962" t="str">
        <f t="shared" si="86"/>
        <v>Lipid#1</v>
      </c>
      <c r="D97" s="962" t="str">
        <f t="shared" si="87"/>
        <v>[diet A]</v>
      </c>
      <c r="E97" s="962" t="str">
        <f t="shared" si="88"/>
        <v>[treatment A]</v>
      </c>
      <c r="F97" s="962" t="str">
        <f t="shared" si="105"/>
        <v>[sex]</v>
      </c>
      <c r="G97" s="962">
        <f t="shared" si="106"/>
        <v>22.5</v>
      </c>
      <c r="H97" s="962">
        <f t="shared" si="108"/>
        <v>2.5</v>
      </c>
      <c r="I97" s="962"/>
      <c r="J97" s="962">
        <v>145</v>
      </c>
      <c r="K97" s="962">
        <f>'plasma (Lipid #1)'!C126</f>
        <v>107</v>
      </c>
      <c r="L97" s="962">
        <f>'plasma (Lipid #1)'!E126</f>
        <v>27</v>
      </c>
      <c r="M97" s="963"/>
      <c r="N97" s="963"/>
      <c r="O97" s="962"/>
      <c r="P97" s="962">
        <f t="shared" si="107"/>
        <v>46.758931155140253</v>
      </c>
      <c r="Q97" s="962">
        <f t="shared" si="89"/>
        <v>11.288617396947162</v>
      </c>
      <c r="R97" s="962">
        <f t="shared" si="90"/>
        <v>16.086246994431271</v>
      </c>
      <c r="S97" s="962">
        <f t="shared" si="91"/>
        <v>13.228040207888212</v>
      </c>
      <c r="T97" s="962">
        <f t="shared" si="92"/>
        <v>2.63583021211819</v>
      </c>
      <c r="U97" s="962">
        <f t="shared" si="93"/>
        <v>391.91414601367092</v>
      </c>
      <c r="V97" s="962">
        <f t="shared" si="94"/>
        <v>241.26942378893034</v>
      </c>
      <c r="W97" s="962">
        <f t="shared" si="95"/>
        <v>44.66977328172792</v>
      </c>
      <c r="X97" s="962">
        <f t="shared" si="96"/>
        <v>7.1691717273639224</v>
      </c>
      <c r="Y97" s="962">
        <f t="shared" si="97"/>
        <v>1.7307931273002459</v>
      </c>
      <c r="Z97" s="962">
        <f t="shared" si="98"/>
        <v>2.4663751780218295</v>
      </c>
      <c r="AA97" s="962">
        <f t="shared" si="99"/>
        <v>2.0281492652639508</v>
      </c>
      <c r="AB97" s="962">
        <f t="shared" si="100"/>
        <v>0.40413069691761</v>
      </c>
      <c r="AC97" s="962">
        <f t="shared" si="101"/>
        <v>60.089051347922279</v>
      </c>
      <c r="AD97" s="962">
        <f t="shared" si="102"/>
        <v>36.99190483987006</v>
      </c>
      <c r="AE97" s="962">
        <f t="shared" si="103"/>
        <v>6.8488579137231902</v>
      </c>
    </row>
    <row r="98" spans="1:31">
      <c r="A98" s="207" t="str">
        <f>'plasma (Lipid #1)'!A129</f>
        <v>MP-533-20</v>
      </c>
      <c r="B98" s="207" t="str">
        <f t="shared" si="85"/>
        <v>[weeks A]</v>
      </c>
      <c r="C98" s="207" t="str">
        <f t="shared" si="86"/>
        <v>Lipid#1</v>
      </c>
      <c r="D98" s="207" t="str">
        <f t="shared" si="87"/>
        <v>[diet A]</v>
      </c>
      <c r="E98" s="207" t="str">
        <f t="shared" si="88"/>
        <v>[treatment A]</v>
      </c>
      <c r="F98" s="207" t="str">
        <f>'plasma (Lipid #1)'!A134</f>
        <v>[sex]</v>
      </c>
      <c r="G98" s="207">
        <f>'plasma (Lipid #1)'!A130</f>
        <v>24.7</v>
      </c>
      <c r="H98" s="207">
        <f t="shared" si="108"/>
        <v>0</v>
      </c>
      <c r="I98" s="207">
        <f>'plasma (Lipid #1)'!A139</f>
        <v>40</v>
      </c>
      <c r="J98" s="207">
        <f>'plasma (Lipid #1)'!B128</f>
        <v>-10</v>
      </c>
      <c r="K98" s="207">
        <f>'plasma (Lipid #1)'!C128</f>
        <v>59</v>
      </c>
      <c r="L98" s="207">
        <f>'plasma (Lipid #1)'!E128</f>
        <v>0</v>
      </c>
      <c r="M98" s="965">
        <f>'plasma (Lipid #1)'!X130</f>
        <v>17.978026296894406</v>
      </c>
      <c r="N98" s="965">
        <f>'plasma (Lipid #1)'!Y130</f>
        <v>17.978026296894406</v>
      </c>
      <c r="O98" s="207">
        <f>'plasma (Lipid #1)'!M128</f>
        <v>0.1676</v>
      </c>
      <c r="P98" s="207">
        <f>'tissues (Lipid#1)'!O53</f>
        <v>47.463362940721886</v>
      </c>
      <c r="Q98" s="207">
        <f>'tissues (Lipid#1)'!O54</f>
        <v>11.995042837402746</v>
      </c>
      <c r="R98" s="207">
        <f>'tissues (Lipid#1)'!O55</f>
        <v>13.58133238190808</v>
      </c>
      <c r="S98" s="207">
        <f>'tissues (Lipid#1)'!O56</f>
        <v>8.047636492971483</v>
      </c>
      <c r="T98" s="207">
        <f>'tissues (Lipid#1)'!O57</f>
        <v>23.980330963904922</v>
      </c>
      <c r="U98" s="207">
        <f>'tissues (Lipid#1)'!O58</f>
        <v>397.42745471332398</v>
      </c>
      <c r="V98" s="207">
        <f>'tissues (Lipid#1)'!O59</f>
        <v>268.46590183522841</v>
      </c>
      <c r="W98" s="207">
        <f>'tissues (Lipid#1)'!O60</f>
        <v>53.117596217510986</v>
      </c>
      <c r="X98" s="207">
        <f>'tissues (Lipid#1)'!P53</f>
        <v>6.9121402340857125</v>
      </c>
      <c r="Y98" s="207">
        <f>'tissues (Lipid#1)'!P54</f>
        <v>1.7468508986508855</v>
      </c>
      <c r="Z98" s="207">
        <f>'tissues (Lipid#1)'!P55</f>
        <v>1.977863939112827</v>
      </c>
      <c r="AA98" s="207">
        <f>'tissues (Lipid#1)'!P56</f>
        <v>1.1719858970346819</v>
      </c>
      <c r="AB98" s="207">
        <f>'tissues (Lipid#1)'!P57</f>
        <v>3.4922812083356685</v>
      </c>
      <c r="AC98" s="207">
        <f>'tissues (Lipid#1)'!P58</f>
        <v>57.87778466698893</v>
      </c>
      <c r="AD98" s="207">
        <f>'tissues (Lipid#1)'!P59</f>
        <v>39.096975995421609</v>
      </c>
      <c r="AE98" s="207">
        <f>'tissues (Lipid#1)'!P60</f>
        <v>7.7355722646860654</v>
      </c>
    </row>
    <row r="99" spans="1:31">
      <c r="A99" s="207" t="str">
        <f>A98</f>
        <v>MP-533-20</v>
      </c>
      <c r="B99" s="207" t="str">
        <f t="shared" si="85"/>
        <v>[weeks A]</v>
      </c>
      <c r="C99" s="207" t="str">
        <f t="shared" si="86"/>
        <v>Lipid#1</v>
      </c>
      <c r="D99" s="207" t="str">
        <f t="shared" si="87"/>
        <v>[diet A]</v>
      </c>
      <c r="E99" s="207" t="str">
        <f t="shared" si="88"/>
        <v>[treatment A]</v>
      </c>
      <c r="F99" s="207" t="str">
        <f>F98</f>
        <v>[sex]</v>
      </c>
      <c r="G99" s="207">
        <f>G98</f>
        <v>24.7</v>
      </c>
      <c r="H99" s="207">
        <f t="shared" si="108"/>
        <v>0</v>
      </c>
      <c r="I99" s="188"/>
      <c r="J99" s="207">
        <f>'plasma (Lipid #1)'!B129</f>
        <v>0</v>
      </c>
      <c r="K99" s="207">
        <f>'plasma (Lipid #1)'!C129</f>
        <v>92</v>
      </c>
      <c r="L99" s="207">
        <f>'plasma (Lipid #1)'!E129</f>
        <v>0</v>
      </c>
      <c r="M99" s="965">
        <f>'plasma (Lipid #1)'!X131</f>
        <v>21.599806279764309</v>
      </c>
      <c r="N99" s="965">
        <f>'plasma (Lipid #1)'!Y131</f>
        <v>21.599806279764309</v>
      </c>
      <c r="O99" s="207"/>
      <c r="P99" s="207">
        <f>P98</f>
        <v>47.463362940721886</v>
      </c>
      <c r="Q99" s="207">
        <f t="shared" ref="Q99:Q116" si="109">Q98</f>
        <v>11.995042837402746</v>
      </c>
      <c r="R99" s="207">
        <f t="shared" ref="R99:R116" si="110">R98</f>
        <v>13.58133238190808</v>
      </c>
      <c r="S99" s="207">
        <f t="shared" ref="S99:S116" si="111">S98</f>
        <v>8.047636492971483</v>
      </c>
      <c r="T99" s="207">
        <f t="shared" ref="T99:T116" si="112">T98</f>
        <v>23.980330963904922</v>
      </c>
      <c r="U99" s="207">
        <f t="shared" ref="U99:U116" si="113">U98</f>
        <v>397.42745471332398</v>
      </c>
      <c r="V99" s="207">
        <f t="shared" ref="V99:V116" si="114">V98</f>
        <v>268.46590183522841</v>
      </c>
      <c r="W99" s="207">
        <f t="shared" ref="W99:W116" si="115">W98</f>
        <v>53.117596217510986</v>
      </c>
      <c r="X99" s="207">
        <f t="shared" ref="X99:X116" si="116">X98</f>
        <v>6.9121402340857125</v>
      </c>
      <c r="Y99" s="207">
        <f t="shared" ref="Y99:Y116" si="117">Y98</f>
        <v>1.7468508986508855</v>
      </c>
      <c r="Z99" s="207">
        <f t="shared" ref="Z99:Z116" si="118">Z98</f>
        <v>1.977863939112827</v>
      </c>
      <c r="AA99" s="207">
        <f t="shared" ref="AA99:AA116" si="119">AA98</f>
        <v>1.1719858970346819</v>
      </c>
      <c r="AB99" s="207">
        <f t="shared" ref="AB99:AB116" si="120">AB98</f>
        <v>3.4922812083356685</v>
      </c>
      <c r="AC99" s="207">
        <f t="shared" ref="AC99:AC116" si="121">AC98</f>
        <v>57.87778466698893</v>
      </c>
      <c r="AD99" s="207">
        <f t="shared" ref="AD99:AD116" si="122">AD98</f>
        <v>39.096975995421609</v>
      </c>
      <c r="AE99" s="207">
        <f t="shared" ref="AE99:AE116" si="123">AE98</f>
        <v>7.7355722646860654</v>
      </c>
    </row>
    <row r="100" spans="1:31">
      <c r="A100" s="207" t="str">
        <f t="shared" ref="A100:A116" si="124">A99</f>
        <v>MP-533-20</v>
      </c>
      <c r="B100" s="207" t="str">
        <f t="shared" si="85"/>
        <v>[weeks A]</v>
      </c>
      <c r="C100" s="207" t="str">
        <f t="shared" si="86"/>
        <v>Lipid#1</v>
      </c>
      <c r="D100" s="207" t="str">
        <f t="shared" si="87"/>
        <v>[diet A]</v>
      </c>
      <c r="E100" s="207" t="str">
        <f t="shared" si="88"/>
        <v>[treatment A]</v>
      </c>
      <c r="F100" s="207" t="str">
        <f t="shared" ref="F100:F116" si="125">F99</f>
        <v>[sex]</v>
      </c>
      <c r="G100" s="207">
        <f t="shared" ref="G100:G116" si="126">G99</f>
        <v>24.7</v>
      </c>
      <c r="H100" s="207">
        <f t="shared" si="108"/>
        <v>2.5</v>
      </c>
      <c r="I100" s="188"/>
      <c r="J100" s="207">
        <f>'plasma (Lipid #1)'!B130</f>
        <v>10</v>
      </c>
      <c r="K100" s="207">
        <f>'plasma (Lipid #1)'!C130</f>
        <v>105</v>
      </c>
      <c r="L100" s="207">
        <f>'plasma (Lipid #1)'!E130</f>
        <v>25</v>
      </c>
      <c r="M100" s="188"/>
      <c r="N100" s="188"/>
      <c r="O100" s="207"/>
      <c r="P100" s="207">
        <f t="shared" ref="P100:P116" si="127">P99</f>
        <v>47.463362940721886</v>
      </c>
      <c r="Q100" s="207">
        <f t="shared" si="109"/>
        <v>11.995042837402746</v>
      </c>
      <c r="R100" s="207">
        <f t="shared" si="110"/>
        <v>13.58133238190808</v>
      </c>
      <c r="S100" s="207">
        <f t="shared" si="111"/>
        <v>8.047636492971483</v>
      </c>
      <c r="T100" s="207">
        <f t="shared" si="112"/>
        <v>23.980330963904922</v>
      </c>
      <c r="U100" s="207">
        <f t="shared" si="113"/>
        <v>397.42745471332398</v>
      </c>
      <c r="V100" s="207">
        <f t="shared" si="114"/>
        <v>268.46590183522841</v>
      </c>
      <c r="W100" s="207">
        <f t="shared" si="115"/>
        <v>53.117596217510986</v>
      </c>
      <c r="X100" s="207">
        <f t="shared" si="116"/>
        <v>6.9121402340857125</v>
      </c>
      <c r="Y100" s="207">
        <f t="shared" si="117"/>
        <v>1.7468508986508855</v>
      </c>
      <c r="Z100" s="207">
        <f t="shared" si="118"/>
        <v>1.977863939112827</v>
      </c>
      <c r="AA100" s="207">
        <f t="shared" si="119"/>
        <v>1.1719858970346819</v>
      </c>
      <c r="AB100" s="207">
        <f t="shared" si="120"/>
        <v>3.4922812083356685</v>
      </c>
      <c r="AC100" s="207">
        <f t="shared" si="121"/>
        <v>57.87778466698893</v>
      </c>
      <c r="AD100" s="207">
        <f t="shared" si="122"/>
        <v>39.096975995421609</v>
      </c>
      <c r="AE100" s="207">
        <f t="shared" si="123"/>
        <v>7.7355722646860654</v>
      </c>
    </row>
    <row r="101" spans="1:31">
      <c r="A101" s="207" t="str">
        <f t="shared" si="124"/>
        <v>MP-533-20</v>
      </c>
      <c r="B101" s="207" t="str">
        <f t="shared" si="85"/>
        <v>[weeks A]</v>
      </c>
      <c r="C101" s="207" t="str">
        <f t="shared" si="86"/>
        <v>Lipid#1</v>
      </c>
      <c r="D101" s="207" t="str">
        <f t="shared" si="87"/>
        <v>[diet A]</v>
      </c>
      <c r="E101" s="207" t="str">
        <f t="shared" si="88"/>
        <v>[treatment A]</v>
      </c>
      <c r="F101" s="207" t="str">
        <f t="shared" si="125"/>
        <v>[sex]</v>
      </c>
      <c r="G101" s="207">
        <f t="shared" si="126"/>
        <v>24.7</v>
      </c>
      <c r="H101" s="207">
        <f t="shared" si="108"/>
        <v>2.5</v>
      </c>
      <c r="I101" s="188"/>
      <c r="J101" s="207">
        <f>'plasma (Lipid #1)'!B131</f>
        <v>20</v>
      </c>
      <c r="K101" s="207">
        <f>'plasma (Lipid #1)'!C131</f>
        <v>73</v>
      </c>
      <c r="L101" s="207">
        <f>'plasma (Lipid #1)'!E131</f>
        <v>25</v>
      </c>
      <c r="M101" s="188"/>
      <c r="N101" s="188"/>
      <c r="O101" s="207"/>
      <c r="P101" s="207">
        <f t="shared" si="127"/>
        <v>47.463362940721886</v>
      </c>
      <c r="Q101" s="207">
        <f t="shared" si="109"/>
        <v>11.995042837402746</v>
      </c>
      <c r="R101" s="207">
        <f t="shared" si="110"/>
        <v>13.58133238190808</v>
      </c>
      <c r="S101" s="207">
        <f t="shared" si="111"/>
        <v>8.047636492971483</v>
      </c>
      <c r="T101" s="207">
        <f t="shared" si="112"/>
        <v>23.980330963904922</v>
      </c>
      <c r="U101" s="207">
        <f t="shared" si="113"/>
        <v>397.42745471332398</v>
      </c>
      <c r="V101" s="207">
        <f t="shared" si="114"/>
        <v>268.46590183522841</v>
      </c>
      <c r="W101" s="207">
        <f t="shared" si="115"/>
        <v>53.117596217510986</v>
      </c>
      <c r="X101" s="207">
        <f t="shared" si="116"/>
        <v>6.9121402340857125</v>
      </c>
      <c r="Y101" s="207">
        <f t="shared" si="117"/>
        <v>1.7468508986508855</v>
      </c>
      <c r="Z101" s="207">
        <f t="shared" si="118"/>
        <v>1.977863939112827</v>
      </c>
      <c r="AA101" s="207">
        <f t="shared" si="119"/>
        <v>1.1719858970346819</v>
      </c>
      <c r="AB101" s="207">
        <f t="shared" si="120"/>
        <v>3.4922812083356685</v>
      </c>
      <c r="AC101" s="207">
        <f t="shared" si="121"/>
        <v>57.87778466698893</v>
      </c>
      <c r="AD101" s="207">
        <f t="shared" si="122"/>
        <v>39.096975995421609</v>
      </c>
      <c r="AE101" s="207">
        <f t="shared" si="123"/>
        <v>7.7355722646860654</v>
      </c>
    </row>
    <row r="102" spans="1:31">
      <c r="A102" s="207" t="str">
        <f t="shared" si="124"/>
        <v>MP-533-20</v>
      </c>
      <c r="B102" s="207" t="str">
        <f t="shared" si="85"/>
        <v>[weeks A]</v>
      </c>
      <c r="C102" s="207" t="str">
        <f t="shared" si="86"/>
        <v>Lipid#1</v>
      </c>
      <c r="D102" s="207" t="str">
        <f t="shared" si="87"/>
        <v>[diet A]</v>
      </c>
      <c r="E102" s="207" t="str">
        <f t="shared" si="88"/>
        <v>[treatment A]</v>
      </c>
      <c r="F102" s="207" t="str">
        <f t="shared" si="125"/>
        <v>[sex]</v>
      </c>
      <c r="G102" s="207">
        <f t="shared" si="126"/>
        <v>24.7</v>
      </c>
      <c r="H102" s="207">
        <f t="shared" si="108"/>
        <v>2.5</v>
      </c>
      <c r="I102" s="188"/>
      <c r="J102" s="207">
        <f>'plasma (Lipid #1)'!B132</f>
        <v>30</v>
      </c>
      <c r="K102" s="207">
        <f>'plasma (Lipid #1)'!C132</f>
        <v>81</v>
      </c>
      <c r="L102" s="207">
        <f>'plasma (Lipid #1)'!E132</f>
        <v>30</v>
      </c>
      <c r="M102" s="188"/>
      <c r="N102" s="188"/>
      <c r="O102" s="207"/>
      <c r="P102" s="207">
        <f t="shared" si="127"/>
        <v>47.463362940721886</v>
      </c>
      <c r="Q102" s="207">
        <f t="shared" si="109"/>
        <v>11.995042837402746</v>
      </c>
      <c r="R102" s="207">
        <f t="shared" si="110"/>
        <v>13.58133238190808</v>
      </c>
      <c r="S102" s="207">
        <f t="shared" si="111"/>
        <v>8.047636492971483</v>
      </c>
      <c r="T102" s="207">
        <f t="shared" si="112"/>
        <v>23.980330963904922</v>
      </c>
      <c r="U102" s="207">
        <f t="shared" si="113"/>
        <v>397.42745471332398</v>
      </c>
      <c r="V102" s="207">
        <f t="shared" si="114"/>
        <v>268.46590183522841</v>
      </c>
      <c r="W102" s="207">
        <f t="shared" si="115"/>
        <v>53.117596217510986</v>
      </c>
      <c r="X102" s="207">
        <f t="shared" si="116"/>
        <v>6.9121402340857125</v>
      </c>
      <c r="Y102" s="207">
        <f t="shared" si="117"/>
        <v>1.7468508986508855</v>
      </c>
      <c r="Z102" s="207">
        <f t="shared" si="118"/>
        <v>1.977863939112827</v>
      </c>
      <c r="AA102" s="207">
        <f t="shared" si="119"/>
        <v>1.1719858970346819</v>
      </c>
      <c r="AB102" s="207">
        <f t="shared" si="120"/>
        <v>3.4922812083356685</v>
      </c>
      <c r="AC102" s="207">
        <f t="shared" si="121"/>
        <v>57.87778466698893</v>
      </c>
      <c r="AD102" s="207">
        <f t="shared" si="122"/>
        <v>39.096975995421609</v>
      </c>
      <c r="AE102" s="207">
        <f t="shared" si="123"/>
        <v>7.7355722646860654</v>
      </c>
    </row>
    <row r="103" spans="1:31">
      <c r="A103" s="207" t="str">
        <f t="shared" si="124"/>
        <v>MP-533-20</v>
      </c>
      <c r="B103" s="207" t="str">
        <f t="shared" si="85"/>
        <v>[weeks A]</v>
      </c>
      <c r="C103" s="207" t="str">
        <f t="shared" si="86"/>
        <v>Lipid#1</v>
      </c>
      <c r="D103" s="207" t="str">
        <f t="shared" si="87"/>
        <v>[diet A]</v>
      </c>
      <c r="E103" s="207" t="str">
        <f t="shared" si="88"/>
        <v>[treatment A]</v>
      </c>
      <c r="F103" s="207" t="str">
        <f t="shared" si="125"/>
        <v>[sex]</v>
      </c>
      <c r="G103" s="207">
        <f t="shared" si="126"/>
        <v>24.7</v>
      </c>
      <c r="H103" s="207">
        <f t="shared" si="108"/>
        <v>2.5</v>
      </c>
      <c r="I103" s="188"/>
      <c r="J103" s="207">
        <f>'plasma (Lipid #1)'!B133</f>
        <v>40</v>
      </c>
      <c r="K103" s="207">
        <f>'plasma (Lipid #1)'!C133</f>
        <v>97</v>
      </c>
      <c r="L103" s="207">
        <f>'plasma (Lipid #1)'!E133</f>
        <v>32</v>
      </c>
      <c r="M103" s="188"/>
      <c r="N103" s="188"/>
      <c r="O103" s="207"/>
      <c r="P103" s="207">
        <f t="shared" si="127"/>
        <v>47.463362940721886</v>
      </c>
      <c r="Q103" s="207">
        <f t="shared" si="109"/>
        <v>11.995042837402746</v>
      </c>
      <c r="R103" s="207">
        <f t="shared" si="110"/>
        <v>13.58133238190808</v>
      </c>
      <c r="S103" s="207">
        <f t="shared" si="111"/>
        <v>8.047636492971483</v>
      </c>
      <c r="T103" s="207">
        <f t="shared" si="112"/>
        <v>23.980330963904922</v>
      </c>
      <c r="U103" s="207">
        <f t="shared" si="113"/>
        <v>397.42745471332398</v>
      </c>
      <c r="V103" s="207">
        <f t="shared" si="114"/>
        <v>268.46590183522841</v>
      </c>
      <c r="W103" s="207">
        <f t="shared" si="115"/>
        <v>53.117596217510986</v>
      </c>
      <c r="X103" s="207">
        <f t="shared" si="116"/>
        <v>6.9121402340857125</v>
      </c>
      <c r="Y103" s="207">
        <f t="shared" si="117"/>
        <v>1.7468508986508855</v>
      </c>
      <c r="Z103" s="207">
        <f t="shared" si="118"/>
        <v>1.977863939112827</v>
      </c>
      <c r="AA103" s="207">
        <f t="shared" si="119"/>
        <v>1.1719858970346819</v>
      </c>
      <c r="AB103" s="207">
        <f t="shared" si="120"/>
        <v>3.4922812083356685</v>
      </c>
      <c r="AC103" s="207">
        <f t="shared" si="121"/>
        <v>57.87778466698893</v>
      </c>
      <c r="AD103" s="207">
        <f t="shared" si="122"/>
        <v>39.096975995421609</v>
      </c>
      <c r="AE103" s="207">
        <f t="shared" si="123"/>
        <v>7.7355722646860654</v>
      </c>
    </row>
    <row r="104" spans="1:31">
      <c r="A104" s="207" t="str">
        <f t="shared" si="124"/>
        <v>MP-533-20</v>
      </c>
      <c r="B104" s="207" t="str">
        <f t="shared" si="85"/>
        <v>[weeks A]</v>
      </c>
      <c r="C104" s="207" t="str">
        <f t="shared" si="86"/>
        <v>Lipid#1</v>
      </c>
      <c r="D104" s="207" t="str">
        <f t="shared" si="87"/>
        <v>[diet A]</v>
      </c>
      <c r="E104" s="207" t="str">
        <f t="shared" si="88"/>
        <v>[treatment A]</v>
      </c>
      <c r="F104" s="207" t="str">
        <f t="shared" si="125"/>
        <v>[sex]</v>
      </c>
      <c r="G104" s="207">
        <f t="shared" si="126"/>
        <v>24.7</v>
      </c>
      <c r="H104" s="207">
        <f t="shared" si="108"/>
        <v>2.5</v>
      </c>
      <c r="I104" s="188"/>
      <c r="J104" s="207">
        <f>'plasma (Lipid #1)'!B134</f>
        <v>50</v>
      </c>
      <c r="K104" s="207">
        <f>'plasma (Lipid #1)'!C134</f>
        <v>101</v>
      </c>
      <c r="L104" s="207">
        <f>'plasma (Lipid #1)'!E134</f>
        <v>33</v>
      </c>
      <c r="M104" s="188"/>
      <c r="N104" s="188"/>
      <c r="O104" s="207"/>
      <c r="P104" s="207">
        <f t="shared" si="127"/>
        <v>47.463362940721886</v>
      </c>
      <c r="Q104" s="207">
        <f t="shared" si="109"/>
        <v>11.995042837402746</v>
      </c>
      <c r="R104" s="207">
        <f t="shared" si="110"/>
        <v>13.58133238190808</v>
      </c>
      <c r="S104" s="207">
        <f t="shared" si="111"/>
        <v>8.047636492971483</v>
      </c>
      <c r="T104" s="207">
        <f t="shared" si="112"/>
        <v>23.980330963904922</v>
      </c>
      <c r="U104" s="207">
        <f t="shared" si="113"/>
        <v>397.42745471332398</v>
      </c>
      <c r="V104" s="207">
        <f t="shared" si="114"/>
        <v>268.46590183522841</v>
      </c>
      <c r="W104" s="207">
        <f t="shared" si="115"/>
        <v>53.117596217510986</v>
      </c>
      <c r="X104" s="207">
        <f t="shared" si="116"/>
        <v>6.9121402340857125</v>
      </c>
      <c r="Y104" s="207">
        <f t="shared" si="117"/>
        <v>1.7468508986508855</v>
      </c>
      <c r="Z104" s="207">
        <f t="shared" si="118"/>
        <v>1.977863939112827</v>
      </c>
      <c r="AA104" s="207">
        <f t="shared" si="119"/>
        <v>1.1719858970346819</v>
      </c>
      <c r="AB104" s="207">
        <f t="shared" si="120"/>
        <v>3.4922812083356685</v>
      </c>
      <c r="AC104" s="207">
        <f t="shared" si="121"/>
        <v>57.87778466698893</v>
      </c>
      <c r="AD104" s="207">
        <f t="shared" si="122"/>
        <v>39.096975995421609</v>
      </c>
      <c r="AE104" s="207">
        <f t="shared" si="123"/>
        <v>7.7355722646860654</v>
      </c>
    </row>
    <row r="105" spans="1:31">
      <c r="A105" s="207" t="str">
        <f t="shared" si="124"/>
        <v>MP-533-20</v>
      </c>
      <c r="B105" s="207" t="str">
        <f t="shared" si="85"/>
        <v>[weeks A]</v>
      </c>
      <c r="C105" s="207" t="str">
        <f t="shared" si="86"/>
        <v>Lipid#1</v>
      </c>
      <c r="D105" s="207" t="str">
        <f t="shared" si="87"/>
        <v>[diet A]</v>
      </c>
      <c r="E105" s="207" t="str">
        <f t="shared" si="88"/>
        <v>[treatment A]</v>
      </c>
      <c r="F105" s="207" t="str">
        <f t="shared" si="125"/>
        <v>[sex]</v>
      </c>
      <c r="G105" s="207">
        <f t="shared" si="126"/>
        <v>24.7</v>
      </c>
      <c r="H105" s="207">
        <f t="shared" si="108"/>
        <v>2.5</v>
      </c>
      <c r="I105" s="188"/>
      <c r="J105" s="207">
        <f>'plasma (Lipid #1)'!B135</f>
        <v>60</v>
      </c>
      <c r="K105" s="207">
        <f>'plasma (Lipid #1)'!C135</f>
        <v>109</v>
      </c>
      <c r="L105" s="207">
        <f>'plasma (Lipid #1)'!E135</f>
        <v>35</v>
      </c>
      <c r="M105" s="188"/>
      <c r="N105" s="188"/>
      <c r="O105" s="207"/>
      <c r="P105" s="207">
        <f t="shared" si="127"/>
        <v>47.463362940721886</v>
      </c>
      <c r="Q105" s="207">
        <f t="shared" si="109"/>
        <v>11.995042837402746</v>
      </c>
      <c r="R105" s="207">
        <f t="shared" si="110"/>
        <v>13.58133238190808</v>
      </c>
      <c r="S105" s="207">
        <f t="shared" si="111"/>
        <v>8.047636492971483</v>
      </c>
      <c r="T105" s="207">
        <f t="shared" si="112"/>
        <v>23.980330963904922</v>
      </c>
      <c r="U105" s="207">
        <f t="shared" si="113"/>
        <v>397.42745471332398</v>
      </c>
      <c r="V105" s="207">
        <f t="shared" si="114"/>
        <v>268.46590183522841</v>
      </c>
      <c r="W105" s="207">
        <f t="shared" si="115"/>
        <v>53.117596217510986</v>
      </c>
      <c r="X105" s="207">
        <f t="shared" si="116"/>
        <v>6.9121402340857125</v>
      </c>
      <c r="Y105" s="207">
        <f t="shared" si="117"/>
        <v>1.7468508986508855</v>
      </c>
      <c r="Z105" s="207">
        <f t="shared" si="118"/>
        <v>1.977863939112827</v>
      </c>
      <c r="AA105" s="207">
        <f t="shared" si="119"/>
        <v>1.1719858970346819</v>
      </c>
      <c r="AB105" s="207">
        <f t="shared" si="120"/>
        <v>3.4922812083356685</v>
      </c>
      <c r="AC105" s="207">
        <f t="shared" si="121"/>
        <v>57.87778466698893</v>
      </c>
      <c r="AD105" s="207">
        <f t="shared" si="122"/>
        <v>39.096975995421609</v>
      </c>
      <c r="AE105" s="207">
        <f t="shared" si="123"/>
        <v>7.7355722646860654</v>
      </c>
    </row>
    <row r="106" spans="1:31">
      <c r="A106" s="207" t="str">
        <f t="shared" si="124"/>
        <v>MP-533-20</v>
      </c>
      <c r="B106" s="207" t="str">
        <f t="shared" si="85"/>
        <v>[weeks A]</v>
      </c>
      <c r="C106" s="207" t="str">
        <f t="shared" si="86"/>
        <v>Lipid#1</v>
      </c>
      <c r="D106" s="207" t="str">
        <f t="shared" si="87"/>
        <v>[diet A]</v>
      </c>
      <c r="E106" s="207" t="str">
        <f t="shared" si="88"/>
        <v>[treatment A]</v>
      </c>
      <c r="F106" s="207" t="str">
        <f t="shared" si="125"/>
        <v>[sex]</v>
      </c>
      <c r="G106" s="207">
        <f t="shared" si="126"/>
        <v>24.7</v>
      </c>
      <c r="H106" s="207">
        <f t="shared" si="108"/>
        <v>2.5</v>
      </c>
      <c r="I106" s="188"/>
      <c r="J106" s="207">
        <f>'plasma (Lipid #1)'!B136</f>
        <v>70</v>
      </c>
      <c r="K106" s="207">
        <f>'plasma (Lipid #1)'!C136</f>
        <v>106</v>
      </c>
      <c r="L106" s="207">
        <f>'plasma (Lipid #1)'!E136</f>
        <v>35</v>
      </c>
      <c r="M106" s="188"/>
      <c r="N106" s="188"/>
      <c r="O106" s="207"/>
      <c r="P106" s="207">
        <f t="shared" si="127"/>
        <v>47.463362940721886</v>
      </c>
      <c r="Q106" s="207">
        <f t="shared" si="109"/>
        <v>11.995042837402746</v>
      </c>
      <c r="R106" s="207">
        <f t="shared" si="110"/>
        <v>13.58133238190808</v>
      </c>
      <c r="S106" s="207">
        <f t="shared" si="111"/>
        <v>8.047636492971483</v>
      </c>
      <c r="T106" s="207">
        <f t="shared" si="112"/>
        <v>23.980330963904922</v>
      </c>
      <c r="U106" s="207">
        <f t="shared" si="113"/>
        <v>397.42745471332398</v>
      </c>
      <c r="V106" s="207">
        <f t="shared" si="114"/>
        <v>268.46590183522841</v>
      </c>
      <c r="W106" s="207">
        <f t="shared" si="115"/>
        <v>53.117596217510986</v>
      </c>
      <c r="X106" s="207">
        <f t="shared" si="116"/>
        <v>6.9121402340857125</v>
      </c>
      <c r="Y106" s="207">
        <f t="shared" si="117"/>
        <v>1.7468508986508855</v>
      </c>
      <c r="Z106" s="207">
        <f t="shared" si="118"/>
        <v>1.977863939112827</v>
      </c>
      <c r="AA106" s="207">
        <f t="shared" si="119"/>
        <v>1.1719858970346819</v>
      </c>
      <c r="AB106" s="207">
        <f t="shared" si="120"/>
        <v>3.4922812083356685</v>
      </c>
      <c r="AC106" s="207">
        <f t="shared" si="121"/>
        <v>57.87778466698893</v>
      </c>
      <c r="AD106" s="207">
        <f t="shared" si="122"/>
        <v>39.096975995421609</v>
      </c>
      <c r="AE106" s="207">
        <f t="shared" si="123"/>
        <v>7.7355722646860654</v>
      </c>
    </row>
    <row r="107" spans="1:31">
      <c r="A107" s="207" t="str">
        <f t="shared" si="124"/>
        <v>MP-533-20</v>
      </c>
      <c r="B107" s="207" t="str">
        <f t="shared" si="85"/>
        <v>[weeks A]</v>
      </c>
      <c r="C107" s="207" t="str">
        <f t="shared" si="86"/>
        <v>Lipid#1</v>
      </c>
      <c r="D107" s="207" t="str">
        <f t="shared" si="87"/>
        <v>[diet A]</v>
      </c>
      <c r="E107" s="207" t="str">
        <f t="shared" si="88"/>
        <v>[treatment A]</v>
      </c>
      <c r="F107" s="207" t="str">
        <f t="shared" si="125"/>
        <v>[sex]</v>
      </c>
      <c r="G107" s="207">
        <f t="shared" si="126"/>
        <v>24.7</v>
      </c>
      <c r="H107" s="207">
        <f t="shared" si="108"/>
        <v>2.5</v>
      </c>
      <c r="I107" s="188"/>
      <c r="J107" s="207">
        <f>'plasma (Lipid #1)'!B137</f>
        <v>80</v>
      </c>
      <c r="K107" s="207">
        <f>'plasma (Lipid #1)'!C137</f>
        <v>103</v>
      </c>
      <c r="L107" s="207">
        <f>'plasma (Lipid #1)'!E137</f>
        <v>36</v>
      </c>
      <c r="M107" s="965">
        <f>'plasma (Lipid #1)'!X132</f>
        <v>47.101273366203017</v>
      </c>
      <c r="N107" s="965">
        <f>'plasma (Lipid #1)'!Y132</f>
        <v>11.101273366203017</v>
      </c>
      <c r="O107" s="207"/>
      <c r="P107" s="207">
        <f t="shared" si="127"/>
        <v>47.463362940721886</v>
      </c>
      <c r="Q107" s="207">
        <f t="shared" si="109"/>
        <v>11.995042837402746</v>
      </c>
      <c r="R107" s="207">
        <f t="shared" si="110"/>
        <v>13.58133238190808</v>
      </c>
      <c r="S107" s="207">
        <f t="shared" si="111"/>
        <v>8.047636492971483</v>
      </c>
      <c r="T107" s="207">
        <f t="shared" si="112"/>
        <v>23.980330963904922</v>
      </c>
      <c r="U107" s="207">
        <f t="shared" si="113"/>
        <v>397.42745471332398</v>
      </c>
      <c r="V107" s="207">
        <f t="shared" si="114"/>
        <v>268.46590183522841</v>
      </c>
      <c r="W107" s="207">
        <f t="shared" si="115"/>
        <v>53.117596217510986</v>
      </c>
      <c r="X107" s="207">
        <f t="shared" si="116"/>
        <v>6.9121402340857125</v>
      </c>
      <c r="Y107" s="207">
        <f t="shared" si="117"/>
        <v>1.7468508986508855</v>
      </c>
      <c r="Z107" s="207">
        <f t="shared" si="118"/>
        <v>1.977863939112827</v>
      </c>
      <c r="AA107" s="207">
        <f t="shared" si="119"/>
        <v>1.1719858970346819</v>
      </c>
      <c r="AB107" s="207">
        <f t="shared" si="120"/>
        <v>3.4922812083356685</v>
      </c>
      <c r="AC107" s="207">
        <f t="shared" si="121"/>
        <v>57.87778466698893</v>
      </c>
      <c r="AD107" s="207">
        <f t="shared" si="122"/>
        <v>39.096975995421609</v>
      </c>
      <c r="AE107" s="207">
        <f t="shared" si="123"/>
        <v>7.7355722646860654</v>
      </c>
    </row>
    <row r="108" spans="1:31">
      <c r="A108" s="207" t="str">
        <f t="shared" si="124"/>
        <v>MP-533-20</v>
      </c>
      <c r="B108" s="207" t="str">
        <f t="shared" si="85"/>
        <v>[weeks A]</v>
      </c>
      <c r="C108" s="207" t="str">
        <f t="shared" si="86"/>
        <v>Lipid#1</v>
      </c>
      <c r="D108" s="207" t="str">
        <f t="shared" si="87"/>
        <v>[diet A]</v>
      </c>
      <c r="E108" s="207" t="str">
        <f t="shared" si="88"/>
        <v>[treatment A]</v>
      </c>
      <c r="F108" s="207" t="str">
        <f t="shared" si="125"/>
        <v>[sex]</v>
      </c>
      <c r="G108" s="207">
        <f t="shared" si="126"/>
        <v>24.7</v>
      </c>
      <c r="H108" s="207">
        <f t="shared" si="108"/>
        <v>2.5</v>
      </c>
      <c r="I108" s="207">
        <f>'plasma (Lipid #1)'!A141</f>
        <v>45</v>
      </c>
      <c r="J108" s="207">
        <f>'plasma (Lipid #1)'!B138</f>
        <v>90</v>
      </c>
      <c r="K108" s="207">
        <f>'plasma (Lipid #1)'!C138</f>
        <v>102</v>
      </c>
      <c r="L108" s="207">
        <f>'plasma (Lipid #1)'!E138</f>
        <v>38</v>
      </c>
      <c r="M108" s="965">
        <f>'plasma (Lipid #1)'!X133</f>
        <v>49.112723792451263</v>
      </c>
      <c r="N108" s="965">
        <f>'plasma (Lipid #1)'!Y133</f>
        <v>11.112723792451263</v>
      </c>
      <c r="O108" s="207"/>
      <c r="P108" s="207">
        <f t="shared" si="127"/>
        <v>47.463362940721886</v>
      </c>
      <c r="Q108" s="207">
        <f t="shared" si="109"/>
        <v>11.995042837402746</v>
      </c>
      <c r="R108" s="207">
        <f t="shared" si="110"/>
        <v>13.58133238190808</v>
      </c>
      <c r="S108" s="207">
        <f t="shared" si="111"/>
        <v>8.047636492971483</v>
      </c>
      <c r="T108" s="207">
        <f t="shared" si="112"/>
        <v>23.980330963904922</v>
      </c>
      <c r="U108" s="207">
        <f t="shared" si="113"/>
        <v>397.42745471332398</v>
      </c>
      <c r="V108" s="207">
        <f t="shared" si="114"/>
        <v>268.46590183522841</v>
      </c>
      <c r="W108" s="207">
        <f t="shared" si="115"/>
        <v>53.117596217510986</v>
      </c>
      <c r="X108" s="207">
        <f t="shared" si="116"/>
        <v>6.9121402340857125</v>
      </c>
      <c r="Y108" s="207">
        <f t="shared" si="117"/>
        <v>1.7468508986508855</v>
      </c>
      <c r="Z108" s="207">
        <f t="shared" si="118"/>
        <v>1.977863939112827</v>
      </c>
      <c r="AA108" s="207">
        <f t="shared" si="119"/>
        <v>1.1719858970346819</v>
      </c>
      <c r="AB108" s="207">
        <f t="shared" si="120"/>
        <v>3.4922812083356685</v>
      </c>
      <c r="AC108" s="207">
        <f t="shared" si="121"/>
        <v>57.87778466698893</v>
      </c>
      <c r="AD108" s="207">
        <f t="shared" si="122"/>
        <v>39.096975995421609</v>
      </c>
      <c r="AE108" s="207">
        <f t="shared" si="123"/>
        <v>7.7355722646860654</v>
      </c>
    </row>
    <row r="109" spans="1:31">
      <c r="A109" s="207" t="str">
        <f t="shared" si="124"/>
        <v>MP-533-20</v>
      </c>
      <c r="B109" s="207" t="str">
        <f t="shared" si="85"/>
        <v>[weeks A]</v>
      </c>
      <c r="C109" s="207" t="str">
        <f t="shared" si="86"/>
        <v>Lipid#1</v>
      </c>
      <c r="D109" s="207" t="str">
        <f t="shared" si="87"/>
        <v>[diet A]</v>
      </c>
      <c r="E109" s="207" t="str">
        <f t="shared" si="88"/>
        <v>[treatment A]</v>
      </c>
      <c r="F109" s="207" t="str">
        <f t="shared" si="125"/>
        <v>[sex]</v>
      </c>
      <c r="G109" s="207">
        <f t="shared" si="126"/>
        <v>24.7</v>
      </c>
      <c r="H109" s="207">
        <f t="shared" si="108"/>
        <v>2.5</v>
      </c>
      <c r="I109" s="188"/>
      <c r="J109" s="207">
        <f>'plasma (Lipid #1)'!B139</f>
        <v>100</v>
      </c>
      <c r="K109" s="207">
        <f>'plasma (Lipid #1)'!C139</f>
        <v>109</v>
      </c>
      <c r="L109" s="207">
        <f>'plasma (Lipid #1)'!E139</f>
        <v>40</v>
      </c>
      <c r="M109" s="965">
        <f>'plasma (Lipid #1)'!X134</f>
        <v>47.959306550399674</v>
      </c>
      <c r="N109" s="965">
        <f>'plasma (Lipid #1)'!Y134</f>
        <v>7.9593065503996741</v>
      </c>
      <c r="O109" s="207">
        <f>'plasma (Lipid #1)'!M139</f>
        <v>1.9068000000000001</v>
      </c>
      <c r="P109" s="207">
        <f t="shared" si="127"/>
        <v>47.463362940721886</v>
      </c>
      <c r="Q109" s="207">
        <f t="shared" si="109"/>
        <v>11.995042837402746</v>
      </c>
      <c r="R109" s="207">
        <f t="shared" si="110"/>
        <v>13.58133238190808</v>
      </c>
      <c r="S109" s="207">
        <f t="shared" si="111"/>
        <v>8.047636492971483</v>
      </c>
      <c r="T109" s="207">
        <f t="shared" si="112"/>
        <v>23.980330963904922</v>
      </c>
      <c r="U109" s="207">
        <f t="shared" si="113"/>
        <v>397.42745471332398</v>
      </c>
      <c r="V109" s="207">
        <f t="shared" si="114"/>
        <v>268.46590183522841</v>
      </c>
      <c r="W109" s="207">
        <f t="shared" si="115"/>
        <v>53.117596217510986</v>
      </c>
      <c r="X109" s="207">
        <f t="shared" si="116"/>
        <v>6.9121402340857125</v>
      </c>
      <c r="Y109" s="207">
        <f t="shared" si="117"/>
        <v>1.7468508986508855</v>
      </c>
      <c r="Z109" s="207">
        <f t="shared" si="118"/>
        <v>1.977863939112827</v>
      </c>
      <c r="AA109" s="207">
        <f t="shared" si="119"/>
        <v>1.1719858970346819</v>
      </c>
      <c r="AB109" s="207">
        <f t="shared" si="120"/>
        <v>3.4922812083356685</v>
      </c>
      <c r="AC109" s="207">
        <f t="shared" si="121"/>
        <v>57.87778466698893</v>
      </c>
      <c r="AD109" s="207">
        <f t="shared" si="122"/>
        <v>39.096975995421609</v>
      </c>
      <c r="AE109" s="207">
        <f t="shared" si="123"/>
        <v>7.7355722646860654</v>
      </c>
    </row>
    <row r="110" spans="1:31">
      <c r="A110" s="207" t="str">
        <f t="shared" si="124"/>
        <v>MP-533-20</v>
      </c>
      <c r="B110" s="207" t="str">
        <f t="shared" si="85"/>
        <v>[weeks A]</v>
      </c>
      <c r="C110" s="207" t="str">
        <f t="shared" si="86"/>
        <v>Lipid#1</v>
      </c>
      <c r="D110" s="207" t="str">
        <f t="shared" si="87"/>
        <v>[diet A]</v>
      </c>
      <c r="E110" s="207" t="str">
        <f t="shared" si="88"/>
        <v>[treatment A]</v>
      </c>
      <c r="F110" s="207" t="str">
        <f t="shared" si="125"/>
        <v>[sex]</v>
      </c>
      <c r="G110" s="207">
        <f t="shared" si="126"/>
        <v>24.7</v>
      </c>
      <c r="H110" s="207">
        <f t="shared" si="108"/>
        <v>2.5</v>
      </c>
      <c r="I110" s="188"/>
      <c r="J110" s="207">
        <f>'plasma (Lipid #1)'!B140</f>
        <v>110</v>
      </c>
      <c r="K110" s="207">
        <f>'plasma (Lipid #1)'!C140</f>
        <v>113</v>
      </c>
      <c r="L110" s="207">
        <f>'plasma (Lipid #1)'!E140</f>
        <v>40</v>
      </c>
      <c r="M110" s="188"/>
      <c r="N110" s="188"/>
      <c r="O110" s="207"/>
      <c r="P110" s="207">
        <f t="shared" si="127"/>
        <v>47.463362940721886</v>
      </c>
      <c r="Q110" s="207">
        <f t="shared" si="109"/>
        <v>11.995042837402746</v>
      </c>
      <c r="R110" s="207">
        <f t="shared" si="110"/>
        <v>13.58133238190808</v>
      </c>
      <c r="S110" s="207">
        <f t="shared" si="111"/>
        <v>8.047636492971483</v>
      </c>
      <c r="T110" s="207">
        <f t="shared" si="112"/>
        <v>23.980330963904922</v>
      </c>
      <c r="U110" s="207">
        <f t="shared" si="113"/>
        <v>397.42745471332398</v>
      </c>
      <c r="V110" s="207">
        <f t="shared" si="114"/>
        <v>268.46590183522841</v>
      </c>
      <c r="W110" s="207">
        <f t="shared" si="115"/>
        <v>53.117596217510986</v>
      </c>
      <c r="X110" s="207">
        <f t="shared" si="116"/>
        <v>6.9121402340857125</v>
      </c>
      <c r="Y110" s="207">
        <f t="shared" si="117"/>
        <v>1.7468508986508855</v>
      </c>
      <c r="Z110" s="207">
        <f t="shared" si="118"/>
        <v>1.977863939112827</v>
      </c>
      <c r="AA110" s="207">
        <f t="shared" si="119"/>
        <v>1.1719858970346819</v>
      </c>
      <c r="AB110" s="207">
        <f t="shared" si="120"/>
        <v>3.4922812083356685</v>
      </c>
      <c r="AC110" s="207">
        <f t="shared" si="121"/>
        <v>57.87778466698893</v>
      </c>
      <c r="AD110" s="207">
        <f t="shared" si="122"/>
        <v>39.096975995421609</v>
      </c>
      <c r="AE110" s="207">
        <f t="shared" si="123"/>
        <v>7.7355722646860654</v>
      </c>
    </row>
    <row r="111" spans="1:31">
      <c r="A111" s="207" t="str">
        <f t="shared" si="124"/>
        <v>MP-533-20</v>
      </c>
      <c r="B111" s="207" t="str">
        <f t="shared" si="85"/>
        <v>[weeks A]</v>
      </c>
      <c r="C111" s="207" t="str">
        <f t="shared" si="86"/>
        <v>Lipid#1</v>
      </c>
      <c r="D111" s="207" t="str">
        <f t="shared" si="87"/>
        <v>[diet A]</v>
      </c>
      <c r="E111" s="207" t="str">
        <f t="shared" si="88"/>
        <v>[treatment A]</v>
      </c>
      <c r="F111" s="207" t="str">
        <f t="shared" si="125"/>
        <v>[sex]</v>
      </c>
      <c r="G111" s="207">
        <f t="shared" si="126"/>
        <v>24.7</v>
      </c>
      <c r="H111" s="207">
        <f t="shared" si="108"/>
        <v>2.5</v>
      </c>
      <c r="I111" s="188"/>
      <c r="J111" s="207">
        <f>'plasma (Lipid #1)'!B141</f>
        <v>120</v>
      </c>
      <c r="K111" s="207">
        <f>'plasma (Lipid #1)'!C141</f>
        <v>103</v>
      </c>
      <c r="L111" s="207">
        <f>'plasma (Lipid #1)'!E141</f>
        <v>39</v>
      </c>
      <c r="M111" s="965">
        <f>'plasma (Lipid #1)'!X135</f>
        <v>48.79603633360859</v>
      </c>
      <c r="N111" s="965">
        <f>'plasma (Lipid #1)'!Y135</f>
        <v>9.7960363336085905</v>
      </c>
      <c r="O111" s="207">
        <f>'plasma (Lipid #1)'!M141</f>
        <v>1.8875</v>
      </c>
      <c r="P111" s="207">
        <f t="shared" si="127"/>
        <v>47.463362940721886</v>
      </c>
      <c r="Q111" s="207">
        <f t="shared" si="109"/>
        <v>11.995042837402746</v>
      </c>
      <c r="R111" s="207">
        <f t="shared" si="110"/>
        <v>13.58133238190808</v>
      </c>
      <c r="S111" s="207">
        <f t="shared" si="111"/>
        <v>8.047636492971483</v>
      </c>
      <c r="T111" s="207">
        <f t="shared" si="112"/>
        <v>23.980330963904922</v>
      </c>
      <c r="U111" s="207">
        <f t="shared" si="113"/>
        <v>397.42745471332398</v>
      </c>
      <c r="V111" s="207">
        <f t="shared" si="114"/>
        <v>268.46590183522841</v>
      </c>
      <c r="W111" s="207">
        <f t="shared" si="115"/>
        <v>53.117596217510986</v>
      </c>
      <c r="X111" s="207">
        <f t="shared" si="116"/>
        <v>6.9121402340857125</v>
      </c>
      <c r="Y111" s="207">
        <f t="shared" si="117"/>
        <v>1.7468508986508855</v>
      </c>
      <c r="Z111" s="207">
        <f t="shared" si="118"/>
        <v>1.977863939112827</v>
      </c>
      <c r="AA111" s="207">
        <f t="shared" si="119"/>
        <v>1.1719858970346819</v>
      </c>
      <c r="AB111" s="207">
        <f t="shared" si="120"/>
        <v>3.4922812083356685</v>
      </c>
      <c r="AC111" s="207">
        <f t="shared" si="121"/>
        <v>57.87778466698893</v>
      </c>
      <c r="AD111" s="207">
        <f t="shared" si="122"/>
        <v>39.096975995421609</v>
      </c>
      <c r="AE111" s="207">
        <f t="shared" si="123"/>
        <v>7.7355722646860654</v>
      </c>
    </row>
    <row r="112" spans="1:31">
      <c r="A112" s="207" t="str">
        <f t="shared" si="124"/>
        <v>MP-533-20</v>
      </c>
      <c r="B112" s="207" t="str">
        <f t="shared" si="85"/>
        <v>[weeks A]</v>
      </c>
      <c r="C112" s="207" t="str">
        <f t="shared" si="86"/>
        <v>Lipid#1</v>
      </c>
      <c r="D112" s="207" t="str">
        <f t="shared" si="87"/>
        <v>[diet A]</v>
      </c>
      <c r="E112" s="207" t="str">
        <f t="shared" si="88"/>
        <v>[treatment A]</v>
      </c>
      <c r="F112" s="207" t="str">
        <f t="shared" si="125"/>
        <v>[sex]</v>
      </c>
      <c r="G112" s="207">
        <f t="shared" si="126"/>
        <v>24.7</v>
      </c>
      <c r="H112" s="207">
        <f t="shared" si="108"/>
        <v>2.5</v>
      </c>
      <c r="I112" s="188"/>
      <c r="J112" s="207">
        <v>122</v>
      </c>
      <c r="K112" s="207">
        <f>'plasma (Lipid #1)'!C142</f>
        <v>103</v>
      </c>
      <c r="L112" s="207">
        <f>'plasma (Lipid #1)'!E142</f>
        <v>40</v>
      </c>
      <c r="M112" s="188"/>
      <c r="N112" s="188"/>
      <c r="O112" s="207"/>
      <c r="P112" s="207">
        <f t="shared" si="127"/>
        <v>47.463362940721886</v>
      </c>
      <c r="Q112" s="207">
        <f t="shared" si="109"/>
        <v>11.995042837402746</v>
      </c>
      <c r="R112" s="207">
        <f t="shared" si="110"/>
        <v>13.58133238190808</v>
      </c>
      <c r="S112" s="207">
        <f t="shared" si="111"/>
        <v>8.047636492971483</v>
      </c>
      <c r="T112" s="207">
        <f t="shared" si="112"/>
        <v>23.980330963904922</v>
      </c>
      <c r="U112" s="207">
        <f t="shared" si="113"/>
        <v>397.42745471332398</v>
      </c>
      <c r="V112" s="207">
        <f t="shared" si="114"/>
        <v>268.46590183522841</v>
      </c>
      <c r="W112" s="207">
        <f t="shared" si="115"/>
        <v>53.117596217510986</v>
      </c>
      <c r="X112" s="207">
        <f t="shared" si="116"/>
        <v>6.9121402340857125</v>
      </c>
      <c r="Y112" s="207">
        <f t="shared" si="117"/>
        <v>1.7468508986508855</v>
      </c>
      <c r="Z112" s="207">
        <f t="shared" si="118"/>
        <v>1.977863939112827</v>
      </c>
      <c r="AA112" s="207">
        <f t="shared" si="119"/>
        <v>1.1719858970346819</v>
      </c>
      <c r="AB112" s="207">
        <f t="shared" si="120"/>
        <v>3.4922812083356685</v>
      </c>
      <c r="AC112" s="207">
        <f t="shared" si="121"/>
        <v>57.87778466698893</v>
      </c>
      <c r="AD112" s="207">
        <f t="shared" si="122"/>
        <v>39.096975995421609</v>
      </c>
      <c r="AE112" s="207">
        <f t="shared" si="123"/>
        <v>7.7355722646860654</v>
      </c>
    </row>
    <row r="113" spans="1:31">
      <c r="A113" s="207" t="str">
        <f t="shared" si="124"/>
        <v>MP-533-20</v>
      </c>
      <c r="B113" s="207" t="str">
        <f t="shared" si="85"/>
        <v>[weeks A]</v>
      </c>
      <c r="C113" s="207" t="str">
        <f t="shared" si="86"/>
        <v>Lipid#1</v>
      </c>
      <c r="D113" s="207" t="str">
        <f t="shared" si="87"/>
        <v>[diet A]</v>
      </c>
      <c r="E113" s="207" t="str">
        <f t="shared" si="88"/>
        <v>[treatment A]</v>
      </c>
      <c r="F113" s="207" t="str">
        <f t="shared" si="125"/>
        <v>[sex]</v>
      </c>
      <c r="G113" s="207">
        <f t="shared" si="126"/>
        <v>24.7</v>
      </c>
      <c r="H113" s="207">
        <f t="shared" si="108"/>
        <v>2.5</v>
      </c>
      <c r="I113" s="188"/>
      <c r="J113" s="207">
        <v>125</v>
      </c>
      <c r="K113" s="207">
        <f>'plasma (Lipid #1)'!C143</f>
        <v>109</v>
      </c>
      <c r="L113" s="207">
        <f>'plasma (Lipid #1)'!E143</f>
        <v>40</v>
      </c>
      <c r="M113" s="188"/>
      <c r="N113" s="188"/>
      <c r="O113" s="207"/>
      <c r="P113" s="207">
        <f t="shared" si="127"/>
        <v>47.463362940721886</v>
      </c>
      <c r="Q113" s="207">
        <f t="shared" si="109"/>
        <v>11.995042837402746</v>
      </c>
      <c r="R113" s="207">
        <f t="shared" si="110"/>
        <v>13.58133238190808</v>
      </c>
      <c r="S113" s="207">
        <f t="shared" si="111"/>
        <v>8.047636492971483</v>
      </c>
      <c r="T113" s="207">
        <f t="shared" si="112"/>
        <v>23.980330963904922</v>
      </c>
      <c r="U113" s="207">
        <f t="shared" si="113"/>
        <v>397.42745471332398</v>
      </c>
      <c r="V113" s="207">
        <f t="shared" si="114"/>
        <v>268.46590183522841</v>
      </c>
      <c r="W113" s="207">
        <f t="shared" si="115"/>
        <v>53.117596217510986</v>
      </c>
      <c r="X113" s="207">
        <f t="shared" si="116"/>
        <v>6.9121402340857125</v>
      </c>
      <c r="Y113" s="207">
        <f t="shared" si="117"/>
        <v>1.7468508986508855</v>
      </c>
      <c r="Z113" s="207">
        <f t="shared" si="118"/>
        <v>1.977863939112827</v>
      </c>
      <c r="AA113" s="207">
        <f t="shared" si="119"/>
        <v>1.1719858970346819</v>
      </c>
      <c r="AB113" s="207">
        <f t="shared" si="120"/>
        <v>3.4922812083356685</v>
      </c>
      <c r="AC113" s="207">
        <f t="shared" si="121"/>
        <v>57.87778466698893</v>
      </c>
      <c r="AD113" s="207">
        <f t="shared" si="122"/>
        <v>39.096975995421609</v>
      </c>
      <c r="AE113" s="207">
        <f t="shared" si="123"/>
        <v>7.7355722646860654</v>
      </c>
    </row>
    <row r="114" spans="1:31">
      <c r="A114" s="207" t="str">
        <f t="shared" si="124"/>
        <v>MP-533-20</v>
      </c>
      <c r="B114" s="207" t="str">
        <f t="shared" si="85"/>
        <v>[weeks A]</v>
      </c>
      <c r="C114" s="207" t="str">
        <f t="shared" si="86"/>
        <v>Lipid#1</v>
      </c>
      <c r="D114" s="207" t="str">
        <f t="shared" si="87"/>
        <v>[diet A]</v>
      </c>
      <c r="E114" s="207" t="str">
        <f t="shared" si="88"/>
        <v>[treatment A]</v>
      </c>
      <c r="F114" s="207" t="str">
        <f t="shared" si="125"/>
        <v>[sex]</v>
      </c>
      <c r="G114" s="207">
        <f t="shared" si="126"/>
        <v>24.7</v>
      </c>
      <c r="H114" s="207">
        <f t="shared" si="108"/>
        <v>2.5</v>
      </c>
      <c r="I114" s="188"/>
      <c r="J114" s="207">
        <v>130</v>
      </c>
      <c r="K114" s="207">
        <f>'plasma (Lipid #1)'!C144</f>
        <v>114</v>
      </c>
      <c r="L114" s="207">
        <f>'plasma (Lipid #1)'!E144</f>
        <v>40</v>
      </c>
      <c r="M114" s="188"/>
      <c r="N114" s="188"/>
      <c r="O114" s="207"/>
      <c r="P114" s="207">
        <f t="shared" si="127"/>
        <v>47.463362940721886</v>
      </c>
      <c r="Q114" s="207">
        <f t="shared" si="109"/>
        <v>11.995042837402746</v>
      </c>
      <c r="R114" s="207">
        <f t="shared" si="110"/>
        <v>13.58133238190808</v>
      </c>
      <c r="S114" s="207">
        <f t="shared" si="111"/>
        <v>8.047636492971483</v>
      </c>
      <c r="T114" s="207">
        <f t="shared" si="112"/>
        <v>23.980330963904922</v>
      </c>
      <c r="U114" s="207">
        <f t="shared" si="113"/>
        <v>397.42745471332398</v>
      </c>
      <c r="V114" s="207">
        <f t="shared" si="114"/>
        <v>268.46590183522841</v>
      </c>
      <c r="W114" s="207">
        <f t="shared" si="115"/>
        <v>53.117596217510986</v>
      </c>
      <c r="X114" s="207">
        <f t="shared" si="116"/>
        <v>6.9121402340857125</v>
      </c>
      <c r="Y114" s="207">
        <f t="shared" si="117"/>
        <v>1.7468508986508855</v>
      </c>
      <c r="Z114" s="207">
        <f t="shared" si="118"/>
        <v>1.977863939112827</v>
      </c>
      <c r="AA114" s="207">
        <f t="shared" si="119"/>
        <v>1.1719858970346819</v>
      </c>
      <c r="AB114" s="207">
        <f t="shared" si="120"/>
        <v>3.4922812083356685</v>
      </c>
      <c r="AC114" s="207">
        <f t="shared" si="121"/>
        <v>57.87778466698893</v>
      </c>
      <c r="AD114" s="207">
        <f t="shared" si="122"/>
        <v>39.096975995421609</v>
      </c>
      <c r="AE114" s="207">
        <f t="shared" si="123"/>
        <v>7.7355722646860654</v>
      </c>
    </row>
    <row r="115" spans="1:31">
      <c r="A115" s="207" t="str">
        <f t="shared" si="124"/>
        <v>MP-533-20</v>
      </c>
      <c r="B115" s="207" t="str">
        <f t="shared" si="85"/>
        <v>[weeks A]</v>
      </c>
      <c r="C115" s="207" t="str">
        <f t="shared" si="86"/>
        <v>Lipid#1</v>
      </c>
      <c r="D115" s="207" t="str">
        <f t="shared" si="87"/>
        <v>[diet A]</v>
      </c>
      <c r="E115" s="207" t="str">
        <f t="shared" si="88"/>
        <v>[treatment A]</v>
      </c>
      <c r="F115" s="207" t="str">
        <f t="shared" si="125"/>
        <v>[sex]</v>
      </c>
      <c r="G115" s="207">
        <f t="shared" si="126"/>
        <v>24.7</v>
      </c>
      <c r="H115" s="207">
        <f t="shared" si="108"/>
        <v>2.5</v>
      </c>
      <c r="I115" s="188"/>
      <c r="J115" s="207">
        <v>135</v>
      </c>
      <c r="K115" s="207">
        <f>'plasma (Lipid #1)'!C145</f>
        <v>152</v>
      </c>
      <c r="L115" s="207">
        <f>'plasma (Lipid #1)'!E145</f>
        <v>40</v>
      </c>
      <c r="M115" s="188"/>
      <c r="N115" s="188"/>
      <c r="O115" s="207"/>
      <c r="P115" s="207">
        <f t="shared" si="127"/>
        <v>47.463362940721886</v>
      </c>
      <c r="Q115" s="207">
        <f t="shared" si="109"/>
        <v>11.995042837402746</v>
      </c>
      <c r="R115" s="207">
        <f t="shared" si="110"/>
        <v>13.58133238190808</v>
      </c>
      <c r="S115" s="207">
        <f t="shared" si="111"/>
        <v>8.047636492971483</v>
      </c>
      <c r="T115" s="207">
        <f t="shared" si="112"/>
        <v>23.980330963904922</v>
      </c>
      <c r="U115" s="207">
        <f t="shared" si="113"/>
        <v>397.42745471332398</v>
      </c>
      <c r="V115" s="207">
        <f t="shared" si="114"/>
        <v>268.46590183522841</v>
      </c>
      <c r="W115" s="207">
        <f t="shared" si="115"/>
        <v>53.117596217510986</v>
      </c>
      <c r="X115" s="207">
        <f t="shared" si="116"/>
        <v>6.9121402340857125</v>
      </c>
      <c r="Y115" s="207">
        <f t="shared" si="117"/>
        <v>1.7468508986508855</v>
      </c>
      <c r="Z115" s="207">
        <f t="shared" si="118"/>
        <v>1.977863939112827</v>
      </c>
      <c r="AA115" s="207">
        <f t="shared" si="119"/>
        <v>1.1719858970346819</v>
      </c>
      <c r="AB115" s="207">
        <f t="shared" si="120"/>
        <v>3.4922812083356685</v>
      </c>
      <c r="AC115" s="207">
        <f t="shared" si="121"/>
        <v>57.87778466698893</v>
      </c>
      <c r="AD115" s="207">
        <f t="shared" si="122"/>
        <v>39.096975995421609</v>
      </c>
      <c r="AE115" s="207">
        <f t="shared" si="123"/>
        <v>7.7355722646860654</v>
      </c>
    </row>
    <row r="116" spans="1:31">
      <c r="A116" s="207" t="str">
        <f t="shared" si="124"/>
        <v>MP-533-20</v>
      </c>
      <c r="B116" s="207" t="str">
        <f t="shared" si="85"/>
        <v>[weeks A]</v>
      </c>
      <c r="C116" s="207" t="str">
        <f t="shared" si="86"/>
        <v>Lipid#1</v>
      </c>
      <c r="D116" s="207" t="str">
        <f t="shared" si="87"/>
        <v>[diet A]</v>
      </c>
      <c r="E116" s="207" t="str">
        <f t="shared" si="88"/>
        <v>[treatment A]</v>
      </c>
      <c r="F116" s="207" t="str">
        <f t="shared" si="125"/>
        <v>[sex]</v>
      </c>
      <c r="G116" s="207">
        <f t="shared" si="126"/>
        <v>24.7</v>
      </c>
      <c r="H116" s="207">
        <f t="shared" si="108"/>
        <v>2.5</v>
      </c>
      <c r="I116" s="188"/>
      <c r="J116" s="207">
        <v>145</v>
      </c>
      <c r="K116" s="207">
        <f>'plasma (Lipid #1)'!C146</f>
        <v>140</v>
      </c>
      <c r="L116" s="207">
        <f>'plasma (Lipid #1)'!E146</f>
        <v>30</v>
      </c>
      <c r="M116" s="188"/>
      <c r="N116" s="188"/>
      <c r="O116" s="207"/>
      <c r="P116" s="207">
        <f t="shared" si="127"/>
        <v>47.463362940721886</v>
      </c>
      <c r="Q116" s="207">
        <f t="shared" si="109"/>
        <v>11.995042837402746</v>
      </c>
      <c r="R116" s="207">
        <f t="shared" si="110"/>
        <v>13.58133238190808</v>
      </c>
      <c r="S116" s="207">
        <f t="shared" si="111"/>
        <v>8.047636492971483</v>
      </c>
      <c r="T116" s="207">
        <f t="shared" si="112"/>
        <v>23.980330963904922</v>
      </c>
      <c r="U116" s="207">
        <f t="shared" si="113"/>
        <v>397.42745471332398</v>
      </c>
      <c r="V116" s="207">
        <f t="shared" si="114"/>
        <v>268.46590183522841</v>
      </c>
      <c r="W116" s="207">
        <f t="shared" si="115"/>
        <v>53.117596217510986</v>
      </c>
      <c r="X116" s="207">
        <f t="shared" si="116"/>
        <v>6.9121402340857125</v>
      </c>
      <c r="Y116" s="207">
        <f t="shared" si="117"/>
        <v>1.7468508986508855</v>
      </c>
      <c r="Z116" s="207">
        <f t="shared" si="118"/>
        <v>1.977863939112827</v>
      </c>
      <c r="AA116" s="207">
        <f t="shared" si="119"/>
        <v>1.1719858970346819</v>
      </c>
      <c r="AB116" s="207">
        <f t="shared" si="120"/>
        <v>3.4922812083356685</v>
      </c>
      <c r="AC116" s="207">
        <f t="shared" si="121"/>
        <v>57.87778466698893</v>
      </c>
      <c r="AD116" s="207">
        <f t="shared" si="122"/>
        <v>39.096975995421609</v>
      </c>
      <c r="AE116" s="207">
        <f t="shared" si="123"/>
        <v>7.7355722646860654</v>
      </c>
    </row>
    <row r="117" spans="1:31">
      <c r="A117" s="962" t="str">
        <f>'plasma (Lipid #1)'!A149</f>
        <v>MP-7</v>
      </c>
      <c r="B117" s="962" t="str">
        <f t="shared" si="85"/>
        <v>[weeks A]</v>
      </c>
      <c r="C117" s="962" t="str">
        <f t="shared" si="86"/>
        <v>Lipid#1</v>
      </c>
      <c r="D117" s="962" t="str">
        <f t="shared" si="87"/>
        <v>[diet A]</v>
      </c>
      <c r="E117" s="962" t="str">
        <f t="shared" si="88"/>
        <v>[treatment A]</v>
      </c>
      <c r="F117" s="962" t="str">
        <f>'plasma (Lipid #1)'!A154</f>
        <v>[sex]</v>
      </c>
      <c r="G117" s="962" t="str">
        <f>'plasma (Lipid #1)'!A150</f>
        <v>[body weight]</v>
      </c>
      <c r="H117" s="962">
        <f t="shared" si="108"/>
        <v>0</v>
      </c>
      <c r="I117" s="962" t="str">
        <f>'plasma (Lipid #1)'!A159</f>
        <v>hct -10</v>
      </c>
      <c r="J117" s="962">
        <f>'plasma (Lipid #1)'!B148</f>
        <v>-10</v>
      </c>
      <c r="K117" s="962" t="str">
        <f>'plasma (Lipid #1)'!C148</f>
        <v>bg -10</v>
      </c>
      <c r="L117" s="962" t="str">
        <f>'plasma (Lipid #1)'!E148</f>
        <v>gir -10</v>
      </c>
      <c r="M117" s="963" t="e">
        <f>'plasma (Lipid #1)'!X150</f>
        <v>#DIV/0!</v>
      </c>
      <c r="N117" s="963" t="e">
        <f>'plasma (Lipid #1)'!Y150</f>
        <v>#DIV/0!</v>
      </c>
      <c r="O117" s="962" t="str">
        <f>'plasma (Lipid #1)'!M148</f>
        <v>i -10</v>
      </c>
      <c r="P117" s="962" t="str">
        <f>'tissues (Lipid#1)'!O61</f>
        <v/>
      </c>
      <c r="Q117" s="962" t="str">
        <f>'tissues (Lipid#1)'!O62</f>
        <v/>
      </c>
      <c r="R117" s="962" t="str">
        <f>'tissues (Lipid#1)'!O63</f>
        <v/>
      </c>
      <c r="S117" s="962" t="str">
        <f>'tissues (Lipid#1)'!O64</f>
        <v/>
      </c>
      <c r="T117" s="962" t="str">
        <f>'tissues (Lipid#1)'!O65</f>
        <v/>
      </c>
      <c r="U117" s="962" t="str">
        <f>'tissues (Lipid#1)'!O66</f>
        <v/>
      </c>
      <c r="V117" s="962" t="str">
        <f>'tissues (Lipid#1)'!O67</f>
        <v/>
      </c>
      <c r="W117" s="962" t="str">
        <f>'tissues (Lipid#1)'!O68</f>
        <v/>
      </c>
      <c r="X117" s="962" t="str">
        <f>'tissues (Lipid#1)'!P61</f>
        <v/>
      </c>
      <c r="Y117" s="964" t="str">
        <f>'tissues (Lipid#1)'!P62</f>
        <v/>
      </c>
      <c r="Z117" s="962" t="str">
        <f>'tissues (Lipid#1)'!P63</f>
        <v/>
      </c>
      <c r="AA117" s="962" t="str">
        <f>'tissues (Lipid#1)'!P64</f>
        <v/>
      </c>
      <c r="AB117" s="962" t="str">
        <f>'tissues (Lipid#1)'!P65</f>
        <v/>
      </c>
      <c r="AC117" s="962" t="str">
        <f>'tissues (Lipid#1)'!P66</f>
        <v/>
      </c>
      <c r="AD117" s="962" t="str">
        <f>'tissues (Lipid#1)'!P67</f>
        <v/>
      </c>
      <c r="AE117" s="962" t="str">
        <f>'tissues (Lipid#1)'!P68</f>
        <v/>
      </c>
    </row>
    <row r="118" spans="1:31">
      <c r="A118" s="962" t="str">
        <f>A117</f>
        <v>MP-7</v>
      </c>
      <c r="B118" s="962" t="str">
        <f t="shared" si="85"/>
        <v>[weeks A]</v>
      </c>
      <c r="C118" s="962" t="str">
        <f t="shared" si="86"/>
        <v>Lipid#1</v>
      </c>
      <c r="D118" s="962" t="str">
        <f t="shared" si="87"/>
        <v>[diet A]</v>
      </c>
      <c r="E118" s="962" t="str">
        <f t="shared" si="88"/>
        <v>[treatment A]</v>
      </c>
      <c r="F118" s="962" t="str">
        <f>F117</f>
        <v>[sex]</v>
      </c>
      <c r="G118" s="962" t="str">
        <f>G117</f>
        <v>[body weight]</v>
      </c>
      <c r="H118" s="962">
        <f t="shared" si="108"/>
        <v>0</v>
      </c>
      <c r="I118" s="962"/>
      <c r="J118" s="962">
        <f>'plasma (Lipid #1)'!B149</f>
        <v>0</v>
      </c>
      <c r="K118" s="962" t="str">
        <f>'plasma (Lipid #1)'!C149</f>
        <v>bg 0</v>
      </c>
      <c r="L118" s="962" t="str">
        <f>'plasma (Lipid #1)'!E149</f>
        <v>gir 0</v>
      </c>
      <c r="M118" s="963" t="e">
        <f>'plasma (Lipid #1)'!X151</f>
        <v>#DIV/0!</v>
      </c>
      <c r="N118" s="963" t="e">
        <f>'plasma (Lipid #1)'!Y151</f>
        <v>#DIV/0!</v>
      </c>
      <c r="O118" s="962"/>
      <c r="P118" s="962" t="str">
        <f>P117</f>
        <v/>
      </c>
      <c r="Q118" s="962" t="str">
        <f t="shared" ref="Q118:Q135" si="128">Q117</f>
        <v/>
      </c>
      <c r="R118" s="962" t="str">
        <f t="shared" ref="R118:R135" si="129">R117</f>
        <v/>
      </c>
      <c r="S118" s="962" t="str">
        <f t="shared" ref="S118:S135" si="130">S117</f>
        <v/>
      </c>
      <c r="T118" s="962" t="str">
        <f t="shared" ref="T118:T135" si="131">T117</f>
        <v/>
      </c>
      <c r="U118" s="962" t="str">
        <f t="shared" ref="U118:U135" si="132">U117</f>
        <v/>
      </c>
      <c r="V118" s="962" t="str">
        <f t="shared" ref="V118:V135" si="133">V117</f>
        <v/>
      </c>
      <c r="W118" s="962" t="str">
        <f t="shared" ref="W118:W135" si="134">W117</f>
        <v/>
      </c>
      <c r="X118" s="962" t="str">
        <f t="shared" ref="X118:X135" si="135">X117</f>
        <v/>
      </c>
      <c r="Y118" s="962" t="str">
        <f t="shared" ref="Y118:Y135" si="136">Y117</f>
        <v/>
      </c>
      <c r="Z118" s="962" t="str">
        <f t="shared" ref="Z118:Z135" si="137">Z117</f>
        <v/>
      </c>
      <c r="AA118" s="962" t="str">
        <f t="shared" ref="AA118:AA135" si="138">AA117</f>
        <v/>
      </c>
      <c r="AB118" s="962" t="str">
        <f t="shared" ref="AB118:AB135" si="139">AB117</f>
        <v/>
      </c>
      <c r="AC118" s="962" t="str">
        <f t="shared" ref="AC118:AC135" si="140">AC117</f>
        <v/>
      </c>
      <c r="AD118" s="962" t="str">
        <f t="shared" ref="AD118:AD135" si="141">AD117</f>
        <v/>
      </c>
      <c r="AE118" s="962" t="str">
        <f t="shared" ref="AE118:AE135" si="142">AE117</f>
        <v/>
      </c>
    </row>
    <row r="119" spans="1:31">
      <c r="A119" s="962" t="str">
        <f t="shared" ref="A119:A135" si="143">A118</f>
        <v>MP-7</v>
      </c>
      <c r="B119" s="962" t="str">
        <f t="shared" si="85"/>
        <v>[weeks A]</v>
      </c>
      <c r="C119" s="962" t="str">
        <f t="shared" si="86"/>
        <v>Lipid#1</v>
      </c>
      <c r="D119" s="962" t="str">
        <f t="shared" si="87"/>
        <v>[diet A]</v>
      </c>
      <c r="E119" s="962" t="str">
        <f t="shared" si="88"/>
        <v>[treatment A]</v>
      </c>
      <c r="F119" s="962" t="str">
        <f t="shared" ref="F119:F135" si="144">F118</f>
        <v>[sex]</v>
      </c>
      <c r="G119" s="962" t="str">
        <f t="shared" ref="G119:G135" si="145">G118</f>
        <v>[body weight]</v>
      </c>
      <c r="H119" s="962">
        <f t="shared" si="108"/>
        <v>2.5</v>
      </c>
      <c r="I119" s="962"/>
      <c r="J119" s="962">
        <f>'plasma (Lipid #1)'!B150</f>
        <v>10</v>
      </c>
      <c r="K119" s="962" t="str">
        <f>'plasma (Lipid #1)'!C150</f>
        <v>bg 10</v>
      </c>
      <c r="L119" s="962" t="str">
        <f>'plasma (Lipid #1)'!E150</f>
        <v>gir 10</v>
      </c>
      <c r="M119" s="962"/>
      <c r="N119" s="962"/>
      <c r="O119" s="962"/>
      <c r="P119" s="962" t="str">
        <f t="shared" ref="P119:P135" si="146">P118</f>
        <v/>
      </c>
      <c r="Q119" s="962" t="str">
        <f t="shared" si="128"/>
        <v/>
      </c>
      <c r="R119" s="962" t="str">
        <f t="shared" si="129"/>
        <v/>
      </c>
      <c r="S119" s="962" t="str">
        <f t="shared" si="130"/>
        <v/>
      </c>
      <c r="T119" s="962" t="str">
        <f t="shared" si="131"/>
        <v/>
      </c>
      <c r="U119" s="962" t="str">
        <f t="shared" si="132"/>
        <v/>
      </c>
      <c r="V119" s="962" t="str">
        <f t="shared" si="133"/>
        <v/>
      </c>
      <c r="W119" s="962" t="str">
        <f t="shared" si="134"/>
        <v/>
      </c>
      <c r="X119" s="962" t="str">
        <f t="shared" si="135"/>
        <v/>
      </c>
      <c r="Y119" s="962" t="str">
        <f t="shared" si="136"/>
        <v/>
      </c>
      <c r="Z119" s="962" t="str">
        <f t="shared" si="137"/>
        <v/>
      </c>
      <c r="AA119" s="962" t="str">
        <f t="shared" si="138"/>
        <v/>
      </c>
      <c r="AB119" s="962" t="str">
        <f t="shared" si="139"/>
        <v/>
      </c>
      <c r="AC119" s="962" t="str">
        <f t="shared" si="140"/>
        <v/>
      </c>
      <c r="AD119" s="962" t="str">
        <f t="shared" si="141"/>
        <v/>
      </c>
      <c r="AE119" s="962" t="str">
        <f t="shared" si="142"/>
        <v/>
      </c>
    </row>
    <row r="120" spans="1:31">
      <c r="A120" s="962" t="str">
        <f t="shared" si="143"/>
        <v>MP-7</v>
      </c>
      <c r="B120" s="962" t="str">
        <f t="shared" si="85"/>
        <v>[weeks A]</v>
      </c>
      <c r="C120" s="962" t="str">
        <f t="shared" si="86"/>
        <v>Lipid#1</v>
      </c>
      <c r="D120" s="962" t="str">
        <f t="shared" si="87"/>
        <v>[diet A]</v>
      </c>
      <c r="E120" s="962" t="str">
        <f t="shared" si="88"/>
        <v>[treatment A]</v>
      </c>
      <c r="F120" s="962" t="str">
        <f t="shared" si="144"/>
        <v>[sex]</v>
      </c>
      <c r="G120" s="962" t="str">
        <f t="shared" si="145"/>
        <v>[body weight]</v>
      </c>
      <c r="H120" s="962">
        <f t="shared" si="108"/>
        <v>2.5</v>
      </c>
      <c r="I120" s="962"/>
      <c r="J120" s="962">
        <f>'plasma (Lipid #1)'!B151</f>
        <v>20</v>
      </c>
      <c r="K120" s="962" t="str">
        <f>'plasma (Lipid #1)'!C151</f>
        <v>bg 20</v>
      </c>
      <c r="L120" s="962" t="str">
        <f>'plasma (Lipid #1)'!E151</f>
        <v>gir 20</v>
      </c>
      <c r="M120" s="962"/>
      <c r="N120" s="962"/>
      <c r="O120" s="962"/>
      <c r="P120" s="962" t="str">
        <f t="shared" si="146"/>
        <v/>
      </c>
      <c r="Q120" s="962" t="str">
        <f t="shared" si="128"/>
        <v/>
      </c>
      <c r="R120" s="962" t="str">
        <f t="shared" si="129"/>
        <v/>
      </c>
      <c r="S120" s="962" t="str">
        <f t="shared" si="130"/>
        <v/>
      </c>
      <c r="T120" s="962" t="str">
        <f t="shared" si="131"/>
        <v/>
      </c>
      <c r="U120" s="962" t="str">
        <f t="shared" si="132"/>
        <v/>
      </c>
      <c r="V120" s="962" t="str">
        <f t="shared" si="133"/>
        <v/>
      </c>
      <c r="W120" s="962" t="str">
        <f t="shared" si="134"/>
        <v/>
      </c>
      <c r="X120" s="962" t="str">
        <f t="shared" si="135"/>
        <v/>
      </c>
      <c r="Y120" s="962" t="str">
        <f t="shared" si="136"/>
        <v/>
      </c>
      <c r="Z120" s="962" t="str">
        <f t="shared" si="137"/>
        <v/>
      </c>
      <c r="AA120" s="962" t="str">
        <f t="shared" si="138"/>
        <v/>
      </c>
      <c r="AB120" s="962" t="str">
        <f t="shared" si="139"/>
        <v/>
      </c>
      <c r="AC120" s="962" t="str">
        <f t="shared" si="140"/>
        <v/>
      </c>
      <c r="AD120" s="962" t="str">
        <f t="shared" si="141"/>
        <v/>
      </c>
      <c r="AE120" s="962" t="str">
        <f t="shared" si="142"/>
        <v/>
      </c>
    </row>
    <row r="121" spans="1:31">
      <c r="A121" s="962" t="str">
        <f t="shared" si="143"/>
        <v>MP-7</v>
      </c>
      <c r="B121" s="962" t="str">
        <f t="shared" si="85"/>
        <v>[weeks A]</v>
      </c>
      <c r="C121" s="962" t="str">
        <f t="shared" si="86"/>
        <v>Lipid#1</v>
      </c>
      <c r="D121" s="962" t="str">
        <f t="shared" si="87"/>
        <v>[diet A]</v>
      </c>
      <c r="E121" s="962" t="str">
        <f t="shared" si="88"/>
        <v>[treatment A]</v>
      </c>
      <c r="F121" s="962" t="str">
        <f t="shared" si="144"/>
        <v>[sex]</v>
      </c>
      <c r="G121" s="962" t="str">
        <f t="shared" si="145"/>
        <v>[body weight]</v>
      </c>
      <c r="H121" s="962">
        <f t="shared" si="108"/>
        <v>2.5</v>
      </c>
      <c r="I121" s="962"/>
      <c r="J121" s="962">
        <f>'plasma (Lipid #1)'!B152</f>
        <v>30</v>
      </c>
      <c r="K121" s="962" t="str">
        <f>'plasma (Lipid #1)'!C152</f>
        <v>bg 30</v>
      </c>
      <c r="L121" s="962" t="str">
        <f>'plasma (Lipid #1)'!E152</f>
        <v>gir 30</v>
      </c>
      <c r="M121" s="962"/>
      <c r="N121" s="962"/>
      <c r="O121" s="962"/>
      <c r="P121" s="962" t="str">
        <f t="shared" si="146"/>
        <v/>
      </c>
      <c r="Q121" s="962" t="str">
        <f t="shared" si="128"/>
        <v/>
      </c>
      <c r="R121" s="962" t="str">
        <f t="shared" si="129"/>
        <v/>
      </c>
      <c r="S121" s="962" t="str">
        <f t="shared" si="130"/>
        <v/>
      </c>
      <c r="T121" s="962" t="str">
        <f t="shared" si="131"/>
        <v/>
      </c>
      <c r="U121" s="962" t="str">
        <f t="shared" si="132"/>
        <v/>
      </c>
      <c r="V121" s="962" t="str">
        <f t="shared" si="133"/>
        <v/>
      </c>
      <c r="W121" s="962" t="str">
        <f t="shared" si="134"/>
        <v/>
      </c>
      <c r="X121" s="962" t="str">
        <f t="shared" si="135"/>
        <v/>
      </c>
      <c r="Y121" s="962" t="str">
        <f t="shared" si="136"/>
        <v/>
      </c>
      <c r="Z121" s="962" t="str">
        <f t="shared" si="137"/>
        <v/>
      </c>
      <c r="AA121" s="962" t="str">
        <f t="shared" si="138"/>
        <v/>
      </c>
      <c r="AB121" s="962" t="str">
        <f t="shared" si="139"/>
        <v/>
      </c>
      <c r="AC121" s="962" t="str">
        <f t="shared" si="140"/>
        <v/>
      </c>
      <c r="AD121" s="962" t="str">
        <f t="shared" si="141"/>
        <v/>
      </c>
      <c r="AE121" s="962" t="str">
        <f t="shared" si="142"/>
        <v/>
      </c>
    </row>
    <row r="122" spans="1:31">
      <c r="A122" s="962" t="str">
        <f t="shared" si="143"/>
        <v>MP-7</v>
      </c>
      <c r="B122" s="962" t="str">
        <f t="shared" si="85"/>
        <v>[weeks A]</v>
      </c>
      <c r="C122" s="962" t="str">
        <f t="shared" si="86"/>
        <v>Lipid#1</v>
      </c>
      <c r="D122" s="962" t="str">
        <f t="shared" si="87"/>
        <v>[diet A]</v>
      </c>
      <c r="E122" s="962" t="str">
        <f t="shared" si="88"/>
        <v>[treatment A]</v>
      </c>
      <c r="F122" s="962" t="str">
        <f t="shared" si="144"/>
        <v>[sex]</v>
      </c>
      <c r="G122" s="962" t="str">
        <f t="shared" si="145"/>
        <v>[body weight]</v>
      </c>
      <c r="H122" s="962">
        <f t="shared" si="108"/>
        <v>2.5</v>
      </c>
      <c r="I122" s="962"/>
      <c r="J122" s="962">
        <f>'plasma (Lipid #1)'!B153</f>
        <v>40</v>
      </c>
      <c r="K122" s="962" t="str">
        <f>'plasma (Lipid #1)'!C153</f>
        <v>bg 40</v>
      </c>
      <c r="L122" s="962" t="str">
        <f>'plasma (Lipid #1)'!E153</f>
        <v>gir 40</v>
      </c>
      <c r="M122" s="962"/>
      <c r="N122" s="962"/>
      <c r="O122" s="962"/>
      <c r="P122" s="962" t="str">
        <f t="shared" si="146"/>
        <v/>
      </c>
      <c r="Q122" s="962" t="str">
        <f t="shared" si="128"/>
        <v/>
      </c>
      <c r="R122" s="962" t="str">
        <f t="shared" si="129"/>
        <v/>
      </c>
      <c r="S122" s="962" t="str">
        <f t="shared" si="130"/>
        <v/>
      </c>
      <c r="T122" s="962" t="str">
        <f t="shared" si="131"/>
        <v/>
      </c>
      <c r="U122" s="962" t="str">
        <f t="shared" si="132"/>
        <v/>
      </c>
      <c r="V122" s="962" t="str">
        <f t="shared" si="133"/>
        <v/>
      </c>
      <c r="W122" s="962" t="str">
        <f t="shared" si="134"/>
        <v/>
      </c>
      <c r="X122" s="962" t="str">
        <f t="shared" si="135"/>
        <v/>
      </c>
      <c r="Y122" s="962" t="str">
        <f t="shared" si="136"/>
        <v/>
      </c>
      <c r="Z122" s="962" t="str">
        <f t="shared" si="137"/>
        <v/>
      </c>
      <c r="AA122" s="962" t="str">
        <f t="shared" si="138"/>
        <v/>
      </c>
      <c r="AB122" s="962" t="str">
        <f t="shared" si="139"/>
        <v/>
      </c>
      <c r="AC122" s="962" t="str">
        <f t="shared" si="140"/>
        <v/>
      </c>
      <c r="AD122" s="962" t="str">
        <f t="shared" si="141"/>
        <v/>
      </c>
      <c r="AE122" s="962" t="str">
        <f t="shared" si="142"/>
        <v/>
      </c>
    </row>
    <row r="123" spans="1:31">
      <c r="A123" s="962" t="str">
        <f t="shared" si="143"/>
        <v>MP-7</v>
      </c>
      <c r="B123" s="962" t="str">
        <f t="shared" si="85"/>
        <v>[weeks A]</v>
      </c>
      <c r="C123" s="962" t="str">
        <f t="shared" si="86"/>
        <v>Lipid#1</v>
      </c>
      <c r="D123" s="962" t="str">
        <f t="shared" si="87"/>
        <v>[diet A]</v>
      </c>
      <c r="E123" s="962" t="str">
        <f t="shared" si="88"/>
        <v>[treatment A]</v>
      </c>
      <c r="F123" s="962" t="str">
        <f t="shared" si="144"/>
        <v>[sex]</v>
      </c>
      <c r="G123" s="962" t="str">
        <f t="shared" si="145"/>
        <v>[body weight]</v>
      </c>
      <c r="H123" s="962">
        <f t="shared" si="108"/>
        <v>2.5</v>
      </c>
      <c r="I123" s="962"/>
      <c r="J123" s="962">
        <f>'plasma (Lipid #1)'!B154</f>
        <v>50</v>
      </c>
      <c r="K123" s="962" t="str">
        <f>'plasma (Lipid #1)'!C154</f>
        <v>bg 50</v>
      </c>
      <c r="L123" s="962" t="str">
        <f>'plasma (Lipid #1)'!E154</f>
        <v>gir 50</v>
      </c>
      <c r="M123" s="962"/>
      <c r="N123" s="962"/>
      <c r="O123" s="962"/>
      <c r="P123" s="962" t="str">
        <f t="shared" si="146"/>
        <v/>
      </c>
      <c r="Q123" s="962" t="str">
        <f t="shared" si="128"/>
        <v/>
      </c>
      <c r="R123" s="962" t="str">
        <f t="shared" si="129"/>
        <v/>
      </c>
      <c r="S123" s="962" t="str">
        <f t="shared" si="130"/>
        <v/>
      </c>
      <c r="T123" s="962" t="str">
        <f t="shared" si="131"/>
        <v/>
      </c>
      <c r="U123" s="962" t="str">
        <f t="shared" si="132"/>
        <v/>
      </c>
      <c r="V123" s="962" t="str">
        <f t="shared" si="133"/>
        <v/>
      </c>
      <c r="W123" s="962" t="str">
        <f t="shared" si="134"/>
        <v/>
      </c>
      <c r="X123" s="962" t="str">
        <f t="shared" si="135"/>
        <v/>
      </c>
      <c r="Y123" s="962" t="str">
        <f t="shared" si="136"/>
        <v/>
      </c>
      <c r="Z123" s="962" t="str">
        <f t="shared" si="137"/>
        <v/>
      </c>
      <c r="AA123" s="962" t="str">
        <f t="shared" si="138"/>
        <v/>
      </c>
      <c r="AB123" s="962" t="str">
        <f t="shared" si="139"/>
        <v/>
      </c>
      <c r="AC123" s="962" t="str">
        <f t="shared" si="140"/>
        <v/>
      </c>
      <c r="AD123" s="962" t="str">
        <f t="shared" si="141"/>
        <v/>
      </c>
      <c r="AE123" s="962" t="str">
        <f t="shared" si="142"/>
        <v/>
      </c>
    </row>
    <row r="124" spans="1:31">
      <c r="A124" s="962" t="str">
        <f t="shared" si="143"/>
        <v>MP-7</v>
      </c>
      <c r="B124" s="962" t="str">
        <f t="shared" si="85"/>
        <v>[weeks A]</v>
      </c>
      <c r="C124" s="962" t="str">
        <f t="shared" si="86"/>
        <v>Lipid#1</v>
      </c>
      <c r="D124" s="962" t="str">
        <f t="shared" si="87"/>
        <v>[diet A]</v>
      </c>
      <c r="E124" s="962" t="str">
        <f t="shared" si="88"/>
        <v>[treatment A]</v>
      </c>
      <c r="F124" s="962" t="str">
        <f t="shared" si="144"/>
        <v>[sex]</v>
      </c>
      <c r="G124" s="962" t="str">
        <f t="shared" si="145"/>
        <v>[body weight]</v>
      </c>
      <c r="H124" s="962">
        <f t="shared" si="108"/>
        <v>2.5</v>
      </c>
      <c r="I124" s="962"/>
      <c r="J124" s="962">
        <f>'plasma (Lipid #1)'!B155</f>
        <v>60</v>
      </c>
      <c r="K124" s="962" t="str">
        <f>'plasma (Lipid #1)'!C155</f>
        <v>bg 60</v>
      </c>
      <c r="L124" s="962" t="str">
        <f>'plasma (Lipid #1)'!E155</f>
        <v>gir 60</v>
      </c>
      <c r="M124" s="962"/>
      <c r="N124" s="962"/>
      <c r="O124" s="962"/>
      <c r="P124" s="962" t="str">
        <f t="shared" si="146"/>
        <v/>
      </c>
      <c r="Q124" s="962" t="str">
        <f t="shared" si="128"/>
        <v/>
      </c>
      <c r="R124" s="962" t="str">
        <f t="shared" si="129"/>
        <v/>
      </c>
      <c r="S124" s="962" t="str">
        <f t="shared" si="130"/>
        <v/>
      </c>
      <c r="T124" s="962" t="str">
        <f t="shared" si="131"/>
        <v/>
      </c>
      <c r="U124" s="962" t="str">
        <f t="shared" si="132"/>
        <v/>
      </c>
      <c r="V124" s="962" t="str">
        <f t="shared" si="133"/>
        <v/>
      </c>
      <c r="W124" s="962" t="str">
        <f t="shared" si="134"/>
        <v/>
      </c>
      <c r="X124" s="962" t="str">
        <f t="shared" si="135"/>
        <v/>
      </c>
      <c r="Y124" s="962" t="str">
        <f t="shared" si="136"/>
        <v/>
      </c>
      <c r="Z124" s="962" t="str">
        <f t="shared" si="137"/>
        <v/>
      </c>
      <c r="AA124" s="962" t="str">
        <f t="shared" si="138"/>
        <v/>
      </c>
      <c r="AB124" s="962" t="str">
        <f t="shared" si="139"/>
        <v/>
      </c>
      <c r="AC124" s="962" t="str">
        <f t="shared" si="140"/>
        <v/>
      </c>
      <c r="AD124" s="962" t="str">
        <f t="shared" si="141"/>
        <v/>
      </c>
      <c r="AE124" s="962" t="str">
        <f t="shared" si="142"/>
        <v/>
      </c>
    </row>
    <row r="125" spans="1:31">
      <c r="A125" s="962" t="str">
        <f t="shared" si="143"/>
        <v>MP-7</v>
      </c>
      <c r="B125" s="962" t="str">
        <f t="shared" si="85"/>
        <v>[weeks A]</v>
      </c>
      <c r="C125" s="962" t="str">
        <f t="shared" si="86"/>
        <v>Lipid#1</v>
      </c>
      <c r="D125" s="962" t="str">
        <f t="shared" si="87"/>
        <v>[diet A]</v>
      </c>
      <c r="E125" s="962" t="str">
        <f t="shared" si="88"/>
        <v>[treatment A]</v>
      </c>
      <c r="F125" s="962" t="str">
        <f t="shared" si="144"/>
        <v>[sex]</v>
      </c>
      <c r="G125" s="962" t="str">
        <f t="shared" si="145"/>
        <v>[body weight]</v>
      </c>
      <c r="H125" s="962">
        <f t="shared" si="108"/>
        <v>2.5</v>
      </c>
      <c r="I125" s="962"/>
      <c r="J125" s="962">
        <f>'plasma (Lipid #1)'!B156</f>
        <v>70</v>
      </c>
      <c r="K125" s="962" t="str">
        <f>'plasma (Lipid #1)'!C156</f>
        <v>bg 70</v>
      </c>
      <c r="L125" s="962" t="str">
        <f>'plasma (Lipid #1)'!E156</f>
        <v>gir 70</v>
      </c>
      <c r="M125" s="962"/>
      <c r="N125" s="962"/>
      <c r="O125" s="962"/>
      <c r="P125" s="962" t="str">
        <f t="shared" si="146"/>
        <v/>
      </c>
      <c r="Q125" s="962" t="str">
        <f t="shared" si="128"/>
        <v/>
      </c>
      <c r="R125" s="962" t="str">
        <f t="shared" si="129"/>
        <v/>
      </c>
      <c r="S125" s="962" t="str">
        <f t="shared" si="130"/>
        <v/>
      </c>
      <c r="T125" s="962" t="str">
        <f t="shared" si="131"/>
        <v/>
      </c>
      <c r="U125" s="962" t="str">
        <f t="shared" si="132"/>
        <v/>
      </c>
      <c r="V125" s="962" t="str">
        <f t="shared" si="133"/>
        <v/>
      </c>
      <c r="W125" s="962" t="str">
        <f t="shared" si="134"/>
        <v/>
      </c>
      <c r="X125" s="962" t="str">
        <f t="shared" si="135"/>
        <v/>
      </c>
      <c r="Y125" s="962" t="str">
        <f t="shared" si="136"/>
        <v/>
      </c>
      <c r="Z125" s="962" t="str">
        <f t="shared" si="137"/>
        <v/>
      </c>
      <c r="AA125" s="962" t="str">
        <f t="shared" si="138"/>
        <v/>
      </c>
      <c r="AB125" s="962" t="str">
        <f t="shared" si="139"/>
        <v/>
      </c>
      <c r="AC125" s="962" t="str">
        <f t="shared" si="140"/>
        <v/>
      </c>
      <c r="AD125" s="962" t="str">
        <f t="shared" si="141"/>
        <v/>
      </c>
      <c r="AE125" s="962" t="str">
        <f t="shared" si="142"/>
        <v/>
      </c>
    </row>
    <row r="126" spans="1:31">
      <c r="A126" s="962" t="str">
        <f t="shared" si="143"/>
        <v>MP-7</v>
      </c>
      <c r="B126" s="962" t="str">
        <f t="shared" si="85"/>
        <v>[weeks A]</v>
      </c>
      <c r="C126" s="962" t="str">
        <f t="shared" si="86"/>
        <v>Lipid#1</v>
      </c>
      <c r="D126" s="962" t="str">
        <f t="shared" si="87"/>
        <v>[diet A]</v>
      </c>
      <c r="E126" s="962" t="str">
        <f t="shared" si="88"/>
        <v>[treatment A]</v>
      </c>
      <c r="F126" s="962" t="str">
        <f t="shared" si="144"/>
        <v>[sex]</v>
      </c>
      <c r="G126" s="962" t="str">
        <f t="shared" si="145"/>
        <v>[body weight]</v>
      </c>
      <c r="H126" s="962">
        <f t="shared" si="108"/>
        <v>2.5</v>
      </c>
      <c r="I126" s="961"/>
      <c r="J126" s="962">
        <f>'plasma (Lipid #1)'!B157</f>
        <v>80</v>
      </c>
      <c r="K126" s="962" t="str">
        <f>'plasma (Lipid #1)'!C157</f>
        <v>bg 80</v>
      </c>
      <c r="L126" s="962" t="str">
        <f>'plasma (Lipid #1)'!E157</f>
        <v>gir 80</v>
      </c>
      <c r="M126" s="963" t="e">
        <f>'plasma (Lipid #1)'!X152</f>
        <v>#DIV/0!</v>
      </c>
      <c r="N126" s="963" t="e">
        <f>'plasma (Lipid #1)'!Y152</f>
        <v>#DIV/0!</v>
      </c>
      <c r="O126" s="962"/>
      <c r="P126" s="962" t="str">
        <f t="shared" si="146"/>
        <v/>
      </c>
      <c r="Q126" s="962" t="str">
        <f t="shared" si="128"/>
        <v/>
      </c>
      <c r="R126" s="962" t="str">
        <f t="shared" si="129"/>
        <v/>
      </c>
      <c r="S126" s="962" t="str">
        <f t="shared" si="130"/>
        <v/>
      </c>
      <c r="T126" s="962" t="str">
        <f t="shared" si="131"/>
        <v/>
      </c>
      <c r="U126" s="962" t="str">
        <f t="shared" si="132"/>
        <v/>
      </c>
      <c r="V126" s="962" t="str">
        <f t="shared" si="133"/>
        <v/>
      </c>
      <c r="W126" s="962" t="str">
        <f t="shared" si="134"/>
        <v/>
      </c>
      <c r="X126" s="962" t="str">
        <f t="shared" si="135"/>
        <v/>
      </c>
      <c r="Y126" s="962" t="str">
        <f t="shared" si="136"/>
        <v/>
      </c>
      <c r="Z126" s="962" t="str">
        <f t="shared" si="137"/>
        <v/>
      </c>
      <c r="AA126" s="962" t="str">
        <f t="shared" si="138"/>
        <v/>
      </c>
      <c r="AB126" s="962" t="str">
        <f t="shared" si="139"/>
        <v/>
      </c>
      <c r="AC126" s="962" t="str">
        <f t="shared" si="140"/>
        <v/>
      </c>
      <c r="AD126" s="962" t="str">
        <f t="shared" si="141"/>
        <v/>
      </c>
      <c r="AE126" s="962" t="str">
        <f t="shared" si="142"/>
        <v/>
      </c>
    </row>
    <row r="127" spans="1:31">
      <c r="A127" s="962" t="str">
        <f t="shared" si="143"/>
        <v>MP-7</v>
      </c>
      <c r="B127" s="962" t="str">
        <f t="shared" si="85"/>
        <v>[weeks A]</v>
      </c>
      <c r="C127" s="962" t="str">
        <f t="shared" si="86"/>
        <v>Lipid#1</v>
      </c>
      <c r="D127" s="962" t="str">
        <f t="shared" si="87"/>
        <v>[diet A]</v>
      </c>
      <c r="E127" s="962" t="str">
        <f t="shared" si="88"/>
        <v>[treatment A]</v>
      </c>
      <c r="F127" s="962" t="str">
        <f t="shared" si="144"/>
        <v>[sex]</v>
      </c>
      <c r="G127" s="962" t="str">
        <f t="shared" si="145"/>
        <v>[body weight]</v>
      </c>
      <c r="H127" s="962">
        <f t="shared" si="108"/>
        <v>2.5</v>
      </c>
      <c r="I127" s="961" t="str">
        <f>'plasma (Lipid #1)'!A161</f>
        <v>hct 90</v>
      </c>
      <c r="J127" s="962">
        <f>'plasma (Lipid #1)'!B158</f>
        <v>90</v>
      </c>
      <c r="K127" s="962" t="str">
        <f>'plasma (Lipid #1)'!C158</f>
        <v>bg 90</v>
      </c>
      <c r="L127" s="962" t="str">
        <f>'plasma (Lipid #1)'!E158</f>
        <v>gir 90</v>
      </c>
      <c r="M127" s="963" t="e">
        <f>'plasma (Lipid #1)'!X153</f>
        <v>#DIV/0!</v>
      </c>
      <c r="N127" s="963" t="e">
        <f>'plasma (Lipid #1)'!Y153</f>
        <v>#DIV/0!</v>
      </c>
      <c r="O127" s="962"/>
      <c r="P127" s="962" t="str">
        <f t="shared" si="146"/>
        <v/>
      </c>
      <c r="Q127" s="962" t="str">
        <f t="shared" si="128"/>
        <v/>
      </c>
      <c r="R127" s="962" t="str">
        <f t="shared" si="129"/>
        <v/>
      </c>
      <c r="S127" s="962" t="str">
        <f t="shared" si="130"/>
        <v/>
      </c>
      <c r="T127" s="962" t="str">
        <f t="shared" si="131"/>
        <v/>
      </c>
      <c r="U127" s="962" t="str">
        <f t="shared" si="132"/>
        <v/>
      </c>
      <c r="V127" s="962" t="str">
        <f t="shared" si="133"/>
        <v/>
      </c>
      <c r="W127" s="962" t="str">
        <f t="shared" si="134"/>
        <v/>
      </c>
      <c r="X127" s="962" t="str">
        <f t="shared" si="135"/>
        <v/>
      </c>
      <c r="Y127" s="962" t="str">
        <f t="shared" si="136"/>
        <v/>
      </c>
      <c r="Z127" s="962" t="str">
        <f t="shared" si="137"/>
        <v/>
      </c>
      <c r="AA127" s="962" t="str">
        <f t="shared" si="138"/>
        <v/>
      </c>
      <c r="AB127" s="962" t="str">
        <f t="shared" si="139"/>
        <v/>
      </c>
      <c r="AC127" s="962" t="str">
        <f t="shared" si="140"/>
        <v/>
      </c>
      <c r="AD127" s="962" t="str">
        <f t="shared" si="141"/>
        <v/>
      </c>
      <c r="AE127" s="962" t="str">
        <f t="shared" si="142"/>
        <v/>
      </c>
    </row>
    <row r="128" spans="1:31">
      <c r="A128" s="962" t="str">
        <f t="shared" si="143"/>
        <v>MP-7</v>
      </c>
      <c r="B128" s="962" t="str">
        <f t="shared" si="85"/>
        <v>[weeks A]</v>
      </c>
      <c r="C128" s="962" t="str">
        <f t="shared" si="86"/>
        <v>Lipid#1</v>
      </c>
      <c r="D128" s="962" t="str">
        <f t="shared" si="87"/>
        <v>[diet A]</v>
      </c>
      <c r="E128" s="962" t="str">
        <f t="shared" si="88"/>
        <v>[treatment A]</v>
      </c>
      <c r="F128" s="962" t="str">
        <f t="shared" si="144"/>
        <v>[sex]</v>
      </c>
      <c r="G128" s="962" t="str">
        <f t="shared" si="145"/>
        <v>[body weight]</v>
      </c>
      <c r="H128" s="962">
        <f t="shared" si="108"/>
        <v>2.5</v>
      </c>
      <c r="I128" s="962"/>
      <c r="J128" s="962">
        <f>'plasma (Lipid #1)'!B159</f>
        <v>100</v>
      </c>
      <c r="K128" s="962" t="str">
        <f>'plasma (Lipid #1)'!C159</f>
        <v>bg 100</v>
      </c>
      <c r="L128" s="962" t="str">
        <f>'plasma (Lipid #1)'!E159</f>
        <v>gir 100</v>
      </c>
      <c r="M128" s="963" t="e">
        <f>'plasma (Lipid #1)'!X154</f>
        <v>#DIV/0!</v>
      </c>
      <c r="N128" s="963" t="e">
        <f>'plasma (Lipid #1)'!Y154</f>
        <v>#DIV/0!</v>
      </c>
      <c r="O128" s="962" t="str">
        <f>'plasma (Lipid #1)'!M159</f>
        <v>i 100</v>
      </c>
      <c r="P128" s="962" t="str">
        <f t="shared" si="146"/>
        <v/>
      </c>
      <c r="Q128" s="962" t="str">
        <f t="shared" si="128"/>
        <v/>
      </c>
      <c r="R128" s="962" t="str">
        <f t="shared" si="129"/>
        <v/>
      </c>
      <c r="S128" s="962" t="str">
        <f t="shared" si="130"/>
        <v/>
      </c>
      <c r="T128" s="962" t="str">
        <f t="shared" si="131"/>
        <v/>
      </c>
      <c r="U128" s="962" t="str">
        <f t="shared" si="132"/>
        <v/>
      </c>
      <c r="V128" s="962" t="str">
        <f t="shared" si="133"/>
        <v/>
      </c>
      <c r="W128" s="962" t="str">
        <f t="shared" si="134"/>
        <v/>
      </c>
      <c r="X128" s="962" t="str">
        <f t="shared" si="135"/>
        <v/>
      </c>
      <c r="Y128" s="962" t="str">
        <f t="shared" si="136"/>
        <v/>
      </c>
      <c r="Z128" s="962" t="str">
        <f t="shared" si="137"/>
        <v/>
      </c>
      <c r="AA128" s="962" t="str">
        <f t="shared" si="138"/>
        <v/>
      </c>
      <c r="AB128" s="962" t="str">
        <f t="shared" si="139"/>
        <v/>
      </c>
      <c r="AC128" s="962" t="str">
        <f t="shared" si="140"/>
        <v/>
      </c>
      <c r="AD128" s="962" t="str">
        <f t="shared" si="141"/>
        <v/>
      </c>
      <c r="AE128" s="962" t="str">
        <f t="shared" si="142"/>
        <v/>
      </c>
    </row>
    <row r="129" spans="1:31">
      <c r="A129" s="962" t="str">
        <f t="shared" si="143"/>
        <v>MP-7</v>
      </c>
      <c r="B129" s="962" t="str">
        <f t="shared" si="85"/>
        <v>[weeks A]</v>
      </c>
      <c r="C129" s="962" t="str">
        <f t="shared" si="86"/>
        <v>Lipid#1</v>
      </c>
      <c r="D129" s="962" t="str">
        <f t="shared" si="87"/>
        <v>[diet A]</v>
      </c>
      <c r="E129" s="962" t="str">
        <f t="shared" si="88"/>
        <v>[treatment A]</v>
      </c>
      <c r="F129" s="962" t="str">
        <f t="shared" si="144"/>
        <v>[sex]</v>
      </c>
      <c r="G129" s="962" t="str">
        <f t="shared" si="145"/>
        <v>[body weight]</v>
      </c>
      <c r="H129" s="962">
        <f t="shared" si="108"/>
        <v>2.5</v>
      </c>
      <c r="I129" s="962"/>
      <c r="J129" s="962">
        <f>'plasma (Lipid #1)'!B160</f>
        <v>110</v>
      </c>
      <c r="K129" s="962" t="str">
        <f>'plasma (Lipid #1)'!C160</f>
        <v>bg 110</v>
      </c>
      <c r="L129" s="962" t="str">
        <f>'plasma (Lipid #1)'!E160</f>
        <v>gir 110</v>
      </c>
      <c r="M129" s="962"/>
      <c r="N129" s="962"/>
      <c r="O129" s="962"/>
      <c r="P129" s="962" t="str">
        <f t="shared" si="146"/>
        <v/>
      </c>
      <c r="Q129" s="962" t="str">
        <f t="shared" si="128"/>
        <v/>
      </c>
      <c r="R129" s="962" t="str">
        <f t="shared" si="129"/>
        <v/>
      </c>
      <c r="S129" s="962" t="str">
        <f t="shared" si="130"/>
        <v/>
      </c>
      <c r="T129" s="962" t="str">
        <f t="shared" si="131"/>
        <v/>
      </c>
      <c r="U129" s="962" t="str">
        <f t="shared" si="132"/>
        <v/>
      </c>
      <c r="V129" s="962" t="str">
        <f t="shared" si="133"/>
        <v/>
      </c>
      <c r="W129" s="962" t="str">
        <f t="shared" si="134"/>
        <v/>
      </c>
      <c r="X129" s="962" t="str">
        <f t="shared" si="135"/>
        <v/>
      </c>
      <c r="Y129" s="962" t="str">
        <f t="shared" si="136"/>
        <v/>
      </c>
      <c r="Z129" s="962" t="str">
        <f t="shared" si="137"/>
        <v/>
      </c>
      <c r="AA129" s="962" t="str">
        <f t="shared" si="138"/>
        <v/>
      </c>
      <c r="AB129" s="962" t="str">
        <f t="shared" si="139"/>
        <v/>
      </c>
      <c r="AC129" s="962" t="str">
        <f t="shared" si="140"/>
        <v/>
      </c>
      <c r="AD129" s="962" t="str">
        <f t="shared" si="141"/>
        <v/>
      </c>
      <c r="AE129" s="962" t="str">
        <f t="shared" si="142"/>
        <v/>
      </c>
    </row>
    <row r="130" spans="1:31">
      <c r="A130" s="962" t="str">
        <f t="shared" si="143"/>
        <v>MP-7</v>
      </c>
      <c r="B130" s="962" t="str">
        <f t="shared" si="85"/>
        <v>[weeks A]</v>
      </c>
      <c r="C130" s="962" t="str">
        <f t="shared" si="86"/>
        <v>Lipid#1</v>
      </c>
      <c r="D130" s="962" t="str">
        <f t="shared" si="87"/>
        <v>[diet A]</v>
      </c>
      <c r="E130" s="962" t="str">
        <f t="shared" si="88"/>
        <v>[treatment A]</v>
      </c>
      <c r="F130" s="962" t="str">
        <f t="shared" si="144"/>
        <v>[sex]</v>
      </c>
      <c r="G130" s="962" t="str">
        <f t="shared" si="145"/>
        <v>[body weight]</v>
      </c>
      <c r="H130" s="962">
        <f t="shared" si="108"/>
        <v>2.5</v>
      </c>
      <c r="I130" s="962"/>
      <c r="J130" s="962">
        <f>'plasma (Lipid #1)'!B161</f>
        <v>120</v>
      </c>
      <c r="K130" s="962" t="str">
        <f>'plasma (Lipid #1)'!C161</f>
        <v>bg 120</v>
      </c>
      <c r="L130" s="962" t="str">
        <f>'plasma (Lipid #1)'!E161</f>
        <v>gir 120</v>
      </c>
      <c r="M130" s="963" t="e">
        <f>'plasma (Lipid #1)'!X155</f>
        <v>#DIV/0!</v>
      </c>
      <c r="N130" s="963" t="e">
        <f>'plasma (Lipid #1)'!Y155</f>
        <v>#DIV/0!</v>
      </c>
      <c r="O130" s="962" t="str">
        <f>'plasma (Lipid #1)'!M161</f>
        <v>i 120</v>
      </c>
      <c r="P130" s="962" t="str">
        <f t="shared" si="146"/>
        <v/>
      </c>
      <c r="Q130" s="962" t="str">
        <f t="shared" si="128"/>
        <v/>
      </c>
      <c r="R130" s="962" t="str">
        <f t="shared" si="129"/>
        <v/>
      </c>
      <c r="S130" s="962" t="str">
        <f t="shared" si="130"/>
        <v/>
      </c>
      <c r="T130" s="962" t="str">
        <f t="shared" si="131"/>
        <v/>
      </c>
      <c r="U130" s="962" t="str">
        <f t="shared" si="132"/>
        <v/>
      </c>
      <c r="V130" s="962" t="str">
        <f t="shared" si="133"/>
        <v/>
      </c>
      <c r="W130" s="962" t="str">
        <f t="shared" si="134"/>
        <v/>
      </c>
      <c r="X130" s="962" t="str">
        <f t="shared" si="135"/>
        <v/>
      </c>
      <c r="Y130" s="962" t="str">
        <f t="shared" si="136"/>
        <v/>
      </c>
      <c r="Z130" s="962" t="str">
        <f t="shared" si="137"/>
        <v/>
      </c>
      <c r="AA130" s="962" t="str">
        <f t="shared" si="138"/>
        <v/>
      </c>
      <c r="AB130" s="962" t="str">
        <f t="shared" si="139"/>
        <v/>
      </c>
      <c r="AC130" s="962" t="str">
        <f t="shared" si="140"/>
        <v/>
      </c>
      <c r="AD130" s="962" t="str">
        <f t="shared" si="141"/>
        <v/>
      </c>
      <c r="AE130" s="962" t="str">
        <f t="shared" si="142"/>
        <v/>
      </c>
    </row>
    <row r="131" spans="1:31">
      <c r="A131" s="962" t="str">
        <f t="shared" si="143"/>
        <v>MP-7</v>
      </c>
      <c r="B131" s="962" t="str">
        <f t="shared" si="85"/>
        <v>[weeks A]</v>
      </c>
      <c r="C131" s="962" t="str">
        <f t="shared" si="86"/>
        <v>Lipid#1</v>
      </c>
      <c r="D131" s="962" t="str">
        <f t="shared" si="87"/>
        <v>[diet A]</v>
      </c>
      <c r="E131" s="962" t="str">
        <f t="shared" si="88"/>
        <v>[treatment A]</v>
      </c>
      <c r="F131" s="962" t="str">
        <f t="shared" si="144"/>
        <v>[sex]</v>
      </c>
      <c r="G131" s="962" t="str">
        <f t="shared" si="145"/>
        <v>[body weight]</v>
      </c>
      <c r="H131" s="962">
        <f t="shared" si="108"/>
        <v>2.5</v>
      </c>
      <c r="I131" s="962"/>
      <c r="J131" s="962">
        <v>122</v>
      </c>
      <c r="K131" s="962" t="str">
        <f>'plasma (Lipid #1)'!C162</f>
        <v>bg 2</v>
      </c>
      <c r="L131" s="962" t="str">
        <f>'plasma (Lipid #1)'!E162</f>
        <v>gir 2</v>
      </c>
      <c r="M131" s="963"/>
      <c r="N131" s="963"/>
      <c r="O131" s="962"/>
      <c r="P131" s="962" t="str">
        <f t="shared" si="146"/>
        <v/>
      </c>
      <c r="Q131" s="962" t="str">
        <f t="shared" si="128"/>
        <v/>
      </c>
      <c r="R131" s="962" t="str">
        <f t="shared" si="129"/>
        <v/>
      </c>
      <c r="S131" s="962" t="str">
        <f t="shared" si="130"/>
        <v/>
      </c>
      <c r="T131" s="962" t="str">
        <f t="shared" si="131"/>
        <v/>
      </c>
      <c r="U131" s="962" t="str">
        <f t="shared" si="132"/>
        <v/>
      </c>
      <c r="V131" s="962" t="str">
        <f t="shared" si="133"/>
        <v/>
      </c>
      <c r="W131" s="962" t="str">
        <f t="shared" si="134"/>
        <v/>
      </c>
      <c r="X131" s="962" t="str">
        <f t="shared" si="135"/>
        <v/>
      </c>
      <c r="Y131" s="962" t="str">
        <f t="shared" si="136"/>
        <v/>
      </c>
      <c r="Z131" s="962" t="str">
        <f t="shared" si="137"/>
        <v/>
      </c>
      <c r="AA131" s="962" t="str">
        <f t="shared" si="138"/>
        <v/>
      </c>
      <c r="AB131" s="962" t="str">
        <f t="shared" si="139"/>
        <v/>
      </c>
      <c r="AC131" s="962" t="str">
        <f t="shared" si="140"/>
        <v/>
      </c>
      <c r="AD131" s="962" t="str">
        <f t="shared" si="141"/>
        <v/>
      </c>
      <c r="AE131" s="962" t="str">
        <f t="shared" si="142"/>
        <v/>
      </c>
    </row>
    <row r="132" spans="1:31">
      <c r="A132" s="962" t="str">
        <f t="shared" si="143"/>
        <v>MP-7</v>
      </c>
      <c r="B132" s="962" t="str">
        <f t="shared" si="85"/>
        <v>[weeks A]</v>
      </c>
      <c r="C132" s="962" t="str">
        <f t="shared" si="86"/>
        <v>Lipid#1</v>
      </c>
      <c r="D132" s="962" t="str">
        <f t="shared" si="87"/>
        <v>[diet A]</v>
      </c>
      <c r="E132" s="962" t="str">
        <f t="shared" si="88"/>
        <v>[treatment A]</v>
      </c>
      <c r="F132" s="962" t="str">
        <f t="shared" si="144"/>
        <v>[sex]</v>
      </c>
      <c r="G132" s="962" t="str">
        <f t="shared" si="145"/>
        <v>[body weight]</v>
      </c>
      <c r="H132" s="962">
        <f t="shared" si="108"/>
        <v>2.5</v>
      </c>
      <c r="I132" s="962"/>
      <c r="J132" s="962">
        <v>125</v>
      </c>
      <c r="K132" s="962" t="str">
        <f>'plasma (Lipid #1)'!C163</f>
        <v>bg 5</v>
      </c>
      <c r="L132" s="962" t="str">
        <f>'plasma (Lipid #1)'!E163</f>
        <v>gir 5</v>
      </c>
      <c r="M132" s="963"/>
      <c r="N132" s="963"/>
      <c r="O132" s="962"/>
      <c r="P132" s="962" t="str">
        <f t="shared" si="146"/>
        <v/>
      </c>
      <c r="Q132" s="962" t="str">
        <f t="shared" si="128"/>
        <v/>
      </c>
      <c r="R132" s="962" t="str">
        <f t="shared" si="129"/>
        <v/>
      </c>
      <c r="S132" s="962" t="str">
        <f t="shared" si="130"/>
        <v/>
      </c>
      <c r="T132" s="962" t="str">
        <f t="shared" si="131"/>
        <v/>
      </c>
      <c r="U132" s="962" t="str">
        <f t="shared" si="132"/>
        <v/>
      </c>
      <c r="V132" s="962" t="str">
        <f t="shared" si="133"/>
        <v/>
      </c>
      <c r="W132" s="962" t="str">
        <f t="shared" si="134"/>
        <v/>
      </c>
      <c r="X132" s="962" t="str">
        <f t="shared" si="135"/>
        <v/>
      </c>
      <c r="Y132" s="962" t="str">
        <f t="shared" si="136"/>
        <v/>
      </c>
      <c r="Z132" s="962" t="str">
        <f t="shared" si="137"/>
        <v/>
      </c>
      <c r="AA132" s="962" t="str">
        <f t="shared" si="138"/>
        <v/>
      </c>
      <c r="AB132" s="962" t="str">
        <f t="shared" si="139"/>
        <v/>
      </c>
      <c r="AC132" s="962" t="str">
        <f t="shared" si="140"/>
        <v/>
      </c>
      <c r="AD132" s="962" t="str">
        <f t="shared" si="141"/>
        <v/>
      </c>
      <c r="AE132" s="962" t="str">
        <f t="shared" si="142"/>
        <v/>
      </c>
    </row>
    <row r="133" spans="1:31">
      <c r="A133" s="962" t="str">
        <f t="shared" si="143"/>
        <v>MP-7</v>
      </c>
      <c r="B133" s="962" t="str">
        <f t="shared" ref="B133:B196" si="147">B132</f>
        <v>[weeks A]</v>
      </c>
      <c r="C133" s="962" t="str">
        <f t="shared" ref="C133:C196" si="148">C132</f>
        <v>Lipid#1</v>
      </c>
      <c r="D133" s="962" t="str">
        <f t="shared" ref="D133:D196" si="149">D132</f>
        <v>[diet A]</v>
      </c>
      <c r="E133" s="962" t="str">
        <f t="shared" ref="E133:E196" si="150">E132</f>
        <v>[treatment A]</v>
      </c>
      <c r="F133" s="962" t="str">
        <f t="shared" si="144"/>
        <v>[sex]</v>
      </c>
      <c r="G133" s="962" t="str">
        <f t="shared" si="145"/>
        <v>[body weight]</v>
      </c>
      <c r="H133" s="962">
        <f t="shared" si="108"/>
        <v>2.5</v>
      </c>
      <c r="I133" s="962"/>
      <c r="J133" s="962">
        <v>130</v>
      </c>
      <c r="K133" s="962" t="str">
        <f>'plasma (Lipid #1)'!C164</f>
        <v>bg 10</v>
      </c>
      <c r="L133" s="962" t="str">
        <f>'plasma (Lipid #1)'!E164</f>
        <v>gir 10</v>
      </c>
      <c r="M133" s="963"/>
      <c r="N133" s="963"/>
      <c r="O133" s="962"/>
      <c r="P133" s="962" t="str">
        <f t="shared" si="146"/>
        <v/>
      </c>
      <c r="Q133" s="962" t="str">
        <f t="shared" si="128"/>
        <v/>
      </c>
      <c r="R133" s="962" t="str">
        <f t="shared" si="129"/>
        <v/>
      </c>
      <c r="S133" s="962" t="str">
        <f t="shared" si="130"/>
        <v/>
      </c>
      <c r="T133" s="962" t="str">
        <f t="shared" si="131"/>
        <v/>
      </c>
      <c r="U133" s="962" t="str">
        <f t="shared" si="132"/>
        <v/>
      </c>
      <c r="V133" s="962" t="str">
        <f t="shared" si="133"/>
        <v/>
      </c>
      <c r="W133" s="962" t="str">
        <f t="shared" si="134"/>
        <v/>
      </c>
      <c r="X133" s="962" t="str">
        <f t="shared" si="135"/>
        <v/>
      </c>
      <c r="Y133" s="962" t="str">
        <f t="shared" si="136"/>
        <v/>
      </c>
      <c r="Z133" s="962" t="str">
        <f t="shared" si="137"/>
        <v/>
      </c>
      <c r="AA133" s="962" t="str">
        <f t="shared" si="138"/>
        <v/>
      </c>
      <c r="AB133" s="962" t="str">
        <f t="shared" si="139"/>
        <v/>
      </c>
      <c r="AC133" s="962" t="str">
        <f t="shared" si="140"/>
        <v/>
      </c>
      <c r="AD133" s="962" t="str">
        <f t="shared" si="141"/>
        <v/>
      </c>
      <c r="AE133" s="962" t="str">
        <f t="shared" si="142"/>
        <v/>
      </c>
    </row>
    <row r="134" spans="1:31">
      <c r="A134" s="962" t="str">
        <f t="shared" si="143"/>
        <v>MP-7</v>
      </c>
      <c r="B134" s="962" t="str">
        <f t="shared" si="147"/>
        <v>[weeks A]</v>
      </c>
      <c r="C134" s="962" t="str">
        <f t="shared" si="148"/>
        <v>Lipid#1</v>
      </c>
      <c r="D134" s="962" t="str">
        <f t="shared" si="149"/>
        <v>[diet A]</v>
      </c>
      <c r="E134" s="962" t="str">
        <f t="shared" si="150"/>
        <v>[treatment A]</v>
      </c>
      <c r="F134" s="962" t="str">
        <f t="shared" si="144"/>
        <v>[sex]</v>
      </c>
      <c r="G134" s="962" t="str">
        <f t="shared" si="145"/>
        <v>[body weight]</v>
      </c>
      <c r="H134" s="962">
        <f t="shared" si="108"/>
        <v>2.5</v>
      </c>
      <c r="I134" s="962"/>
      <c r="J134" s="962">
        <v>135</v>
      </c>
      <c r="K134" s="962" t="str">
        <f>'plasma (Lipid #1)'!C165</f>
        <v>bg 15</v>
      </c>
      <c r="L134" s="962" t="str">
        <f>'plasma (Lipid #1)'!E165</f>
        <v>gir 15</v>
      </c>
      <c r="M134" s="963"/>
      <c r="N134" s="963"/>
      <c r="O134" s="962"/>
      <c r="P134" s="962" t="str">
        <f t="shared" si="146"/>
        <v/>
      </c>
      <c r="Q134" s="962" t="str">
        <f t="shared" si="128"/>
        <v/>
      </c>
      <c r="R134" s="962" t="str">
        <f t="shared" si="129"/>
        <v/>
      </c>
      <c r="S134" s="962" t="str">
        <f t="shared" si="130"/>
        <v/>
      </c>
      <c r="T134" s="962" t="str">
        <f t="shared" si="131"/>
        <v/>
      </c>
      <c r="U134" s="962" t="str">
        <f t="shared" si="132"/>
        <v/>
      </c>
      <c r="V134" s="962" t="str">
        <f t="shared" si="133"/>
        <v/>
      </c>
      <c r="W134" s="962" t="str">
        <f t="shared" si="134"/>
        <v/>
      </c>
      <c r="X134" s="962" t="str">
        <f t="shared" si="135"/>
        <v/>
      </c>
      <c r="Y134" s="962" t="str">
        <f t="shared" si="136"/>
        <v/>
      </c>
      <c r="Z134" s="962" t="str">
        <f t="shared" si="137"/>
        <v/>
      </c>
      <c r="AA134" s="962" t="str">
        <f t="shared" si="138"/>
        <v/>
      </c>
      <c r="AB134" s="962" t="str">
        <f t="shared" si="139"/>
        <v/>
      </c>
      <c r="AC134" s="962" t="str">
        <f t="shared" si="140"/>
        <v/>
      </c>
      <c r="AD134" s="962" t="str">
        <f t="shared" si="141"/>
        <v/>
      </c>
      <c r="AE134" s="962" t="str">
        <f t="shared" si="142"/>
        <v/>
      </c>
    </row>
    <row r="135" spans="1:31">
      <c r="A135" s="962" t="str">
        <f t="shared" si="143"/>
        <v>MP-7</v>
      </c>
      <c r="B135" s="962" t="str">
        <f t="shared" si="147"/>
        <v>[weeks A]</v>
      </c>
      <c r="C135" s="962" t="str">
        <f t="shared" si="148"/>
        <v>Lipid#1</v>
      </c>
      <c r="D135" s="962" t="str">
        <f t="shared" si="149"/>
        <v>[diet A]</v>
      </c>
      <c r="E135" s="962" t="str">
        <f t="shared" si="150"/>
        <v>[treatment A]</v>
      </c>
      <c r="F135" s="962" t="str">
        <f t="shared" si="144"/>
        <v>[sex]</v>
      </c>
      <c r="G135" s="962" t="str">
        <f t="shared" si="145"/>
        <v>[body weight]</v>
      </c>
      <c r="H135" s="962">
        <f t="shared" si="108"/>
        <v>2.5</v>
      </c>
      <c r="I135" s="962"/>
      <c r="J135" s="962">
        <v>145</v>
      </c>
      <c r="K135" s="962" t="str">
        <f>'plasma (Lipid #1)'!C166</f>
        <v>bg 25</v>
      </c>
      <c r="L135" s="962" t="str">
        <f>'plasma (Lipid #1)'!E166</f>
        <v>gir 25</v>
      </c>
      <c r="M135" s="963"/>
      <c r="N135" s="963"/>
      <c r="O135" s="962"/>
      <c r="P135" s="962" t="str">
        <f t="shared" si="146"/>
        <v/>
      </c>
      <c r="Q135" s="962" t="str">
        <f t="shared" si="128"/>
        <v/>
      </c>
      <c r="R135" s="962" t="str">
        <f t="shared" si="129"/>
        <v/>
      </c>
      <c r="S135" s="962" t="str">
        <f t="shared" si="130"/>
        <v/>
      </c>
      <c r="T135" s="962" t="str">
        <f t="shared" si="131"/>
        <v/>
      </c>
      <c r="U135" s="962" t="str">
        <f t="shared" si="132"/>
        <v/>
      </c>
      <c r="V135" s="962" t="str">
        <f t="shared" si="133"/>
        <v/>
      </c>
      <c r="W135" s="962" t="str">
        <f t="shared" si="134"/>
        <v/>
      </c>
      <c r="X135" s="962" t="str">
        <f t="shared" si="135"/>
        <v/>
      </c>
      <c r="Y135" s="962" t="str">
        <f t="shared" si="136"/>
        <v/>
      </c>
      <c r="Z135" s="962" t="str">
        <f t="shared" si="137"/>
        <v/>
      </c>
      <c r="AA135" s="962" t="str">
        <f t="shared" si="138"/>
        <v/>
      </c>
      <c r="AB135" s="962" t="str">
        <f t="shared" si="139"/>
        <v/>
      </c>
      <c r="AC135" s="962" t="str">
        <f t="shared" si="140"/>
        <v/>
      </c>
      <c r="AD135" s="962" t="str">
        <f t="shared" si="141"/>
        <v/>
      </c>
      <c r="AE135" s="962" t="str">
        <f t="shared" si="142"/>
        <v/>
      </c>
    </row>
    <row r="136" spans="1:31">
      <c r="A136" s="207" t="str">
        <f>'plasma (Lipid #1)'!A169</f>
        <v>MP-8</v>
      </c>
      <c r="B136" s="207" t="str">
        <f t="shared" si="147"/>
        <v>[weeks A]</v>
      </c>
      <c r="C136" s="207" t="str">
        <f t="shared" si="148"/>
        <v>Lipid#1</v>
      </c>
      <c r="D136" s="207" t="str">
        <f t="shared" si="149"/>
        <v>[diet A]</v>
      </c>
      <c r="E136" s="207" t="str">
        <f t="shared" si="150"/>
        <v>[treatment A]</v>
      </c>
      <c r="F136" s="207" t="str">
        <f>'plasma (Lipid #1)'!A174</f>
        <v>[sex]</v>
      </c>
      <c r="G136" s="207" t="str">
        <f>'plasma (Lipid #1)'!A170</f>
        <v>[body weight]</v>
      </c>
      <c r="H136" s="207">
        <f t="shared" si="108"/>
        <v>0</v>
      </c>
      <c r="I136" s="207" t="str">
        <f>'plasma (Lipid #1)'!A179</f>
        <v>hct -10</v>
      </c>
      <c r="J136" s="207">
        <f>'plasma (Lipid #1)'!B168</f>
        <v>-10</v>
      </c>
      <c r="K136" s="207" t="str">
        <f>'plasma (Lipid #1)'!C168</f>
        <v>bg -10</v>
      </c>
      <c r="L136" s="207" t="str">
        <f>'plasma (Lipid #1)'!E168</f>
        <v>gir -10</v>
      </c>
      <c r="M136" s="965" t="e">
        <f>'plasma (Lipid #1)'!X170</f>
        <v>#DIV/0!</v>
      </c>
      <c r="N136" s="965" t="e">
        <f>'plasma (Lipid #1)'!Y170</f>
        <v>#DIV/0!</v>
      </c>
      <c r="O136" s="207" t="str">
        <f>'plasma (Lipid #1)'!M168</f>
        <v>i -10</v>
      </c>
      <c r="P136" s="207" t="str">
        <f>'tissues (Lipid#1)'!O69</f>
        <v/>
      </c>
      <c r="Q136" s="207" t="str">
        <f>'tissues (Lipid#1)'!O70</f>
        <v/>
      </c>
      <c r="R136" s="207" t="str">
        <f>'tissues (Lipid#1)'!O71</f>
        <v/>
      </c>
      <c r="S136" s="207" t="str">
        <f>'tissues (Lipid#1)'!O72</f>
        <v/>
      </c>
      <c r="T136" s="207" t="str">
        <f>'tissues (Lipid#1)'!O73</f>
        <v/>
      </c>
      <c r="U136" s="207" t="str">
        <f>'tissues (Lipid#1)'!O74</f>
        <v/>
      </c>
      <c r="V136" s="207" t="str">
        <f>'tissues (Lipid#1)'!O75</f>
        <v/>
      </c>
      <c r="W136" s="207" t="str">
        <f>'tissues (Lipid#1)'!O76</f>
        <v/>
      </c>
      <c r="X136" s="207" t="str">
        <f>'tissues (Lipid#1)'!P69</f>
        <v/>
      </c>
      <c r="Y136" s="207" t="str">
        <f>'tissues (Lipid#1)'!P70</f>
        <v/>
      </c>
      <c r="Z136" s="207" t="str">
        <f>'tissues (Lipid#1)'!P71</f>
        <v/>
      </c>
      <c r="AA136" s="207" t="str">
        <f>'tissues (Lipid#1)'!P72</f>
        <v/>
      </c>
      <c r="AB136" s="207" t="str">
        <f>'tissues (Lipid#1)'!P73</f>
        <v/>
      </c>
      <c r="AC136" s="207" t="str">
        <f>'tissues (Lipid#1)'!P74</f>
        <v/>
      </c>
      <c r="AD136" s="207" t="str">
        <f>'tissues (Lipid#1)'!P75</f>
        <v/>
      </c>
      <c r="AE136" s="207" t="str">
        <f>'tissues (Lipid#1)'!P76</f>
        <v/>
      </c>
    </row>
    <row r="137" spans="1:31">
      <c r="A137" s="207" t="str">
        <f>A136</f>
        <v>MP-8</v>
      </c>
      <c r="B137" s="207" t="str">
        <f t="shared" si="147"/>
        <v>[weeks A]</v>
      </c>
      <c r="C137" s="207" t="str">
        <f t="shared" si="148"/>
        <v>Lipid#1</v>
      </c>
      <c r="D137" s="207" t="str">
        <f t="shared" si="149"/>
        <v>[diet A]</v>
      </c>
      <c r="E137" s="207" t="str">
        <f t="shared" si="150"/>
        <v>[treatment A]</v>
      </c>
      <c r="F137" s="207" t="str">
        <f>F136</f>
        <v>[sex]</v>
      </c>
      <c r="G137" s="207" t="str">
        <f>G136</f>
        <v>[body weight]</v>
      </c>
      <c r="H137" s="207">
        <f t="shared" si="108"/>
        <v>0</v>
      </c>
      <c r="I137" s="188"/>
      <c r="J137" s="207">
        <f>'plasma (Lipid #1)'!B169</f>
        <v>0</v>
      </c>
      <c r="K137" s="207" t="str">
        <f>'plasma (Lipid #1)'!C169</f>
        <v>bg 0</v>
      </c>
      <c r="L137" s="207" t="str">
        <f>'plasma (Lipid #1)'!E169</f>
        <v>gir 0</v>
      </c>
      <c r="M137" s="965" t="e">
        <f>'plasma (Lipid #1)'!X171</f>
        <v>#DIV/0!</v>
      </c>
      <c r="N137" s="965" t="e">
        <f>'plasma (Lipid #1)'!Y171</f>
        <v>#DIV/0!</v>
      </c>
      <c r="O137" s="207"/>
      <c r="P137" s="207" t="str">
        <f>P136</f>
        <v/>
      </c>
      <c r="Q137" s="207" t="str">
        <f t="shared" ref="Q137:Q154" si="151">Q136</f>
        <v/>
      </c>
      <c r="R137" s="207" t="str">
        <f t="shared" ref="R137:R154" si="152">R136</f>
        <v/>
      </c>
      <c r="S137" s="207" t="str">
        <f t="shared" ref="S137:S154" si="153">S136</f>
        <v/>
      </c>
      <c r="T137" s="207" t="str">
        <f t="shared" ref="T137:T154" si="154">T136</f>
        <v/>
      </c>
      <c r="U137" s="207" t="str">
        <f t="shared" ref="U137:U154" si="155">U136</f>
        <v/>
      </c>
      <c r="V137" s="207" t="str">
        <f t="shared" ref="V137:V154" si="156">V136</f>
        <v/>
      </c>
      <c r="W137" s="207" t="str">
        <f t="shared" ref="W137:W154" si="157">W136</f>
        <v/>
      </c>
      <c r="X137" s="207" t="str">
        <f t="shared" ref="X137:X154" si="158">X136</f>
        <v/>
      </c>
      <c r="Y137" s="207" t="str">
        <f t="shared" ref="Y137:Y154" si="159">Y136</f>
        <v/>
      </c>
      <c r="Z137" s="207" t="str">
        <f t="shared" ref="Z137:Z154" si="160">Z136</f>
        <v/>
      </c>
      <c r="AA137" s="207" t="str">
        <f t="shared" ref="AA137:AA154" si="161">AA136</f>
        <v/>
      </c>
      <c r="AB137" s="207" t="str">
        <f t="shared" ref="AB137:AB154" si="162">AB136</f>
        <v/>
      </c>
      <c r="AC137" s="207" t="str">
        <f t="shared" ref="AC137:AC154" si="163">AC136</f>
        <v/>
      </c>
      <c r="AD137" s="207" t="str">
        <f t="shared" ref="AD137:AD154" si="164">AD136</f>
        <v/>
      </c>
      <c r="AE137" s="207" t="str">
        <f t="shared" ref="AE137:AE154" si="165">AE136</f>
        <v/>
      </c>
    </row>
    <row r="138" spans="1:31">
      <c r="A138" s="207" t="str">
        <f t="shared" ref="A138:A154" si="166">A137</f>
        <v>MP-8</v>
      </c>
      <c r="B138" s="207" t="str">
        <f t="shared" si="147"/>
        <v>[weeks A]</v>
      </c>
      <c r="C138" s="207" t="str">
        <f t="shared" si="148"/>
        <v>Lipid#1</v>
      </c>
      <c r="D138" s="207" t="str">
        <f t="shared" si="149"/>
        <v>[diet A]</v>
      </c>
      <c r="E138" s="207" t="str">
        <f t="shared" si="150"/>
        <v>[treatment A]</v>
      </c>
      <c r="F138" s="207" t="str">
        <f t="shared" ref="F138:F154" si="167">F137</f>
        <v>[sex]</v>
      </c>
      <c r="G138" s="207" t="str">
        <f t="shared" ref="G138:G154" si="168">G137</f>
        <v>[body weight]</v>
      </c>
      <c r="H138" s="207">
        <f t="shared" si="108"/>
        <v>2.5</v>
      </c>
      <c r="I138" s="188"/>
      <c r="J138" s="207">
        <f>'plasma (Lipid #1)'!B170</f>
        <v>10</v>
      </c>
      <c r="K138" s="207" t="str">
        <f>'plasma (Lipid #1)'!C170</f>
        <v>bg 10</v>
      </c>
      <c r="L138" s="207" t="str">
        <f>'plasma (Lipid #1)'!E170</f>
        <v>gir 10</v>
      </c>
      <c r="M138" s="188"/>
      <c r="N138" s="188"/>
      <c r="O138" s="207"/>
      <c r="P138" s="207" t="str">
        <f t="shared" ref="P138:P154" si="169">P137</f>
        <v/>
      </c>
      <c r="Q138" s="207" t="str">
        <f t="shared" si="151"/>
        <v/>
      </c>
      <c r="R138" s="207" t="str">
        <f t="shared" si="152"/>
        <v/>
      </c>
      <c r="S138" s="207" t="str">
        <f t="shared" si="153"/>
        <v/>
      </c>
      <c r="T138" s="207" t="str">
        <f t="shared" si="154"/>
        <v/>
      </c>
      <c r="U138" s="207" t="str">
        <f t="shared" si="155"/>
        <v/>
      </c>
      <c r="V138" s="207" t="str">
        <f t="shared" si="156"/>
        <v/>
      </c>
      <c r="W138" s="207" t="str">
        <f t="shared" si="157"/>
        <v/>
      </c>
      <c r="X138" s="207" t="str">
        <f t="shared" si="158"/>
        <v/>
      </c>
      <c r="Y138" s="207" t="str">
        <f t="shared" si="159"/>
        <v/>
      </c>
      <c r="Z138" s="207" t="str">
        <f t="shared" si="160"/>
        <v/>
      </c>
      <c r="AA138" s="207" t="str">
        <f t="shared" si="161"/>
        <v/>
      </c>
      <c r="AB138" s="207" t="str">
        <f t="shared" si="162"/>
        <v/>
      </c>
      <c r="AC138" s="207" t="str">
        <f t="shared" si="163"/>
        <v/>
      </c>
      <c r="AD138" s="207" t="str">
        <f t="shared" si="164"/>
        <v/>
      </c>
      <c r="AE138" s="207" t="str">
        <f t="shared" si="165"/>
        <v/>
      </c>
    </row>
    <row r="139" spans="1:31">
      <c r="A139" s="207" t="str">
        <f t="shared" si="166"/>
        <v>MP-8</v>
      </c>
      <c r="B139" s="207" t="str">
        <f t="shared" si="147"/>
        <v>[weeks A]</v>
      </c>
      <c r="C139" s="207" t="str">
        <f t="shared" si="148"/>
        <v>Lipid#1</v>
      </c>
      <c r="D139" s="207" t="str">
        <f t="shared" si="149"/>
        <v>[diet A]</v>
      </c>
      <c r="E139" s="207" t="str">
        <f t="shared" si="150"/>
        <v>[treatment A]</v>
      </c>
      <c r="F139" s="207" t="str">
        <f t="shared" si="167"/>
        <v>[sex]</v>
      </c>
      <c r="G139" s="207" t="str">
        <f t="shared" si="168"/>
        <v>[body weight]</v>
      </c>
      <c r="H139" s="207">
        <f t="shared" si="108"/>
        <v>2.5</v>
      </c>
      <c r="I139" s="188"/>
      <c r="J139" s="207">
        <f>'plasma (Lipid #1)'!B171</f>
        <v>20</v>
      </c>
      <c r="K139" s="207" t="str">
        <f>'plasma (Lipid #1)'!C171</f>
        <v>bg 20</v>
      </c>
      <c r="L139" s="207" t="str">
        <f>'plasma (Lipid #1)'!E171</f>
        <v>gir 20</v>
      </c>
      <c r="M139" s="188"/>
      <c r="N139" s="188"/>
      <c r="O139" s="207"/>
      <c r="P139" s="207" t="str">
        <f t="shared" si="169"/>
        <v/>
      </c>
      <c r="Q139" s="207" t="str">
        <f t="shared" si="151"/>
        <v/>
      </c>
      <c r="R139" s="207" t="str">
        <f t="shared" si="152"/>
        <v/>
      </c>
      <c r="S139" s="207" t="str">
        <f t="shared" si="153"/>
        <v/>
      </c>
      <c r="T139" s="207" t="str">
        <f t="shared" si="154"/>
        <v/>
      </c>
      <c r="U139" s="207" t="str">
        <f t="shared" si="155"/>
        <v/>
      </c>
      <c r="V139" s="207" t="str">
        <f t="shared" si="156"/>
        <v/>
      </c>
      <c r="W139" s="207" t="str">
        <f t="shared" si="157"/>
        <v/>
      </c>
      <c r="X139" s="207" t="str">
        <f t="shared" si="158"/>
        <v/>
      </c>
      <c r="Y139" s="207" t="str">
        <f t="shared" si="159"/>
        <v/>
      </c>
      <c r="Z139" s="207" t="str">
        <f t="shared" si="160"/>
        <v/>
      </c>
      <c r="AA139" s="207" t="str">
        <f t="shared" si="161"/>
        <v/>
      </c>
      <c r="AB139" s="207" t="str">
        <f t="shared" si="162"/>
        <v/>
      </c>
      <c r="AC139" s="207" t="str">
        <f t="shared" si="163"/>
        <v/>
      </c>
      <c r="AD139" s="207" t="str">
        <f t="shared" si="164"/>
        <v/>
      </c>
      <c r="AE139" s="207" t="str">
        <f t="shared" si="165"/>
        <v/>
      </c>
    </row>
    <row r="140" spans="1:31">
      <c r="A140" s="207" t="str">
        <f t="shared" si="166"/>
        <v>MP-8</v>
      </c>
      <c r="B140" s="207" t="str">
        <f t="shared" si="147"/>
        <v>[weeks A]</v>
      </c>
      <c r="C140" s="207" t="str">
        <f t="shared" si="148"/>
        <v>Lipid#1</v>
      </c>
      <c r="D140" s="207" t="str">
        <f t="shared" si="149"/>
        <v>[diet A]</v>
      </c>
      <c r="E140" s="207" t="str">
        <f t="shared" si="150"/>
        <v>[treatment A]</v>
      </c>
      <c r="F140" s="207" t="str">
        <f t="shared" si="167"/>
        <v>[sex]</v>
      </c>
      <c r="G140" s="207" t="str">
        <f t="shared" si="168"/>
        <v>[body weight]</v>
      </c>
      <c r="H140" s="207">
        <f t="shared" si="108"/>
        <v>2.5</v>
      </c>
      <c r="I140" s="188"/>
      <c r="J140" s="207">
        <f>'plasma (Lipid #1)'!B172</f>
        <v>30</v>
      </c>
      <c r="K140" s="207" t="str">
        <f>'plasma (Lipid #1)'!C172</f>
        <v>bg 30</v>
      </c>
      <c r="L140" s="207" t="str">
        <f>'plasma (Lipid #1)'!E172</f>
        <v>gir 30</v>
      </c>
      <c r="M140" s="188"/>
      <c r="N140" s="188"/>
      <c r="O140" s="207"/>
      <c r="P140" s="207" t="str">
        <f t="shared" si="169"/>
        <v/>
      </c>
      <c r="Q140" s="207" t="str">
        <f t="shared" si="151"/>
        <v/>
      </c>
      <c r="R140" s="207" t="str">
        <f t="shared" si="152"/>
        <v/>
      </c>
      <c r="S140" s="207" t="str">
        <f t="shared" si="153"/>
        <v/>
      </c>
      <c r="T140" s="207" t="str">
        <f t="shared" si="154"/>
        <v/>
      </c>
      <c r="U140" s="207" t="str">
        <f t="shared" si="155"/>
        <v/>
      </c>
      <c r="V140" s="207" t="str">
        <f t="shared" si="156"/>
        <v/>
      </c>
      <c r="W140" s="207" t="str">
        <f t="shared" si="157"/>
        <v/>
      </c>
      <c r="X140" s="207" t="str">
        <f t="shared" si="158"/>
        <v/>
      </c>
      <c r="Y140" s="207" t="str">
        <f t="shared" si="159"/>
        <v/>
      </c>
      <c r="Z140" s="207" t="str">
        <f t="shared" si="160"/>
        <v/>
      </c>
      <c r="AA140" s="207" t="str">
        <f t="shared" si="161"/>
        <v/>
      </c>
      <c r="AB140" s="207" t="str">
        <f t="shared" si="162"/>
        <v/>
      </c>
      <c r="AC140" s="207" t="str">
        <f t="shared" si="163"/>
        <v/>
      </c>
      <c r="AD140" s="207" t="str">
        <f t="shared" si="164"/>
        <v/>
      </c>
      <c r="AE140" s="207" t="str">
        <f t="shared" si="165"/>
        <v/>
      </c>
    </row>
    <row r="141" spans="1:31">
      <c r="A141" s="207" t="str">
        <f t="shared" si="166"/>
        <v>MP-8</v>
      </c>
      <c r="B141" s="207" t="str">
        <f t="shared" si="147"/>
        <v>[weeks A]</v>
      </c>
      <c r="C141" s="207" t="str">
        <f t="shared" si="148"/>
        <v>Lipid#1</v>
      </c>
      <c r="D141" s="207" t="str">
        <f t="shared" si="149"/>
        <v>[diet A]</v>
      </c>
      <c r="E141" s="207" t="str">
        <f t="shared" si="150"/>
        <v>[treatment A]</v>
      </c>
      <c r="F141" s="207" t="str">
        <f t="shared" si="167"/>
        <v>[sex]</v>
      </c>
      <c r="G141" s="207" t="str">
        <f t="shared" si="168"/>
        <v>[body weight]</v>
      </c>
      <c r="H141" s="207">
        <f t="shared" si="108"/>
        <v>2.5</v>
      </c>
      <c r="I141" s="188"/>
      <c r="J141" s="207">
        <f>'plasma (Lipid #1)'!B173</f>
        <v>40</v>
      </c>
      <c r="K141" s="207" t="str">
        <f>'plasma (Lipid #1)'!C173</f>
        <v>bg 40</v>
      </c>
      <c r="L141" s="207" t="str">
        <f>'plasma (Lipid #1)'!E173</f>
        <v>gir 40</v>
      </c>
      <c r="M141" s="188"/>
      <c r="N141" s="188"/>
      <c r="O141" s="207"/>
      <c r="P141" s="207" t="str">
        <f t="shared" si="169"/>
        <v/>
      </c>
      <c r="Q141" s="207" t="str">
        <f t="shared" si="151"/>
        <v/>
      </c>
      <c r="R141" s="207" t="str">
        <f t="shared" si="152"/>
        <v/>
      </c>
      <c r="S141" s="207" t="str">
        <f t="shared" si="153"/>
        <v/>
      </c>
      <c r="T141" s="207" t="str">
        <f t="shared" si="154"/>
        <v/>
      </c>
      <c r="U141" s="207" t="str">
        <f t="shared" si="155"/>
        <v/>
      </c>
      <c r="V141" s="207" t="str">
        <f t="shared" si="156"/>
        <v/>
      </c>
      <c r="W141" s="207" t="str">
        <f t="shared" si="157"/>
        <v/>
      </c>
      <c r="X141" s="207" t="str">
        <f t="shared" si="158"/>
        <v/>
      </c>
      <c r="Y141" s="207" t="str">
        <f t="shared" si="159"/>
        <v/>
      </c>
      <c r="Z141" s="207" t="str">
        <f t="shared" si="160"/>
        <v/>
      </c>
      <c r="AA141" s="207" t="str">
        <f t="shared" si="161"/>
        <v/>
      </c>
      <c r="AB141" s="207" t="str">
        <f t="shared" si="162"/>
        <v/>
      </c>
      <c r="AC141" s="207" t="str">
        <f t="shared" si="163"/>
        <v/>
      </c>
      <c r="AD141" s="207" t="str">
        <f t="shared" si="164"/>
        <v/>
      </c>
      <c r="AE141" s="207" t="str">
        <f t="shared" si="165"/>
        <v/>
      </c>
    </row>
    <row r="142" spans="1:31">
      <c r="A142" s="207" t="str">
        <f t="shared" si="166"/>
        <v>MP-8</v>
      </c>
      <c r="B142" s="207" t="str">
        <f t="shared" si="147"/>
        <v>[weeks A]</v>
      </c>
      <c r="C142" s="207" t="str">
        <f t="shared" si="148"/>
        <v>Lipid#1</v>
      </c>
      <c r="D142" s="207" t="str">
        <f t="shared" si="149"/>
        <v>[diet A]</v>
      </c>
      <c r="E142" s="207" t="str">
        <f t="shared" si="150"/>
        <v>[treatment A]</v>
      </c>
      <c r="F142" s="207" t="str">
        <f t="shared" si="167"/>
        <v>[sex]</v>
      </c>
      <c r="G142" s="207" t="str">
        <f t="shared" si="168"/>
        <v>[body weight]</v>
      </c>
      <c r="H142" s="207">
        <f t="shared" si="108"/>
        <v>2.5</v>
      </c>
      <c r="I142" s="188"/>
      <c r="J142" s="207">
        <f>'plasma (Lipid #1)'!B174</f>
        <v>50</v>
      </c>
      <c r="K142" s="207" t="str">
        <f>'plasma (Lipid #1)'!C174</f>
        <v>bg 50</v>
      </c>
      <c r="L142" s="207" t="str">
        <f>'plasma (Lipid #1)'!E174</f>
        <v>gir 50</v>
      </c>
      <c r="M142" s="188"/>
      <c r="N142" s="188"/>
      <c r="O142" s="207"/>
      <c r="P142" s="207" t="str">
        <f t="shared" si="169"/>
        <v/>
      </c>
      <c r="Q142" s="207" t="str">
        <f t="shared" si="151"/>
        <v/>
      </c>
      <c r="R142" s="207" t="str">
        <f t="shared" si="152"/>
        <v/>
      </c>
      <c r="S142" s="207" t="str">
        <f t="shared" si="153"/>
        <v/>
      </c>
      <c r="T142" s="207" t="str">
        <f t="shared" si="154"/>
        <v/>
      </c>
      <c r="U142" s="207" t="str">
        <f t="shared" si="155"/>
        <v/>
      </c>
      <c r="V142" s="207" t="str">
        <f t="shared" si="156"/>
        <v/>
      </c>
      <c r="W142" s="207" t="str">
        <f t="shared" si="157"/>
        <v/>
      </c>
      <c r="X142" s="207" t="str">
        <f t="shared" si="158"/>
        <v/>
      </c>
      <c r="Y142" s="207" t="str">
        <f t="shared" si="159"/>
        <v/>
      </c>
      <c r="Z142" s="207" t="str">
        <f t="shared" si="160"/>
        <v/>
      </c>
      <c r="AA142" s="207" t="str">
        <f t="shared" si="161"/>
        <v/>
      </c>
      <c r="AB142" s="207" t="str">
        <f t="shared" si="162"/>
        <v/>
      </c>
      <c r="AC142" s="207" t="str">
        <f t="shared" si="163"/>
        <v/>
      </c>
      <c r="AD142" s="207" t="str">
        <f t="shared" si="164"/>
        <v/>
      </c>
      <c r="AE142" s="207" t="str">
        <f t="shared" si="165"/>
        <v/>
      </c>
    </row>
    <row r="143" spans="1:31">
      <c r="A143" s="207" t="str">
        <f t="shared" si="166"/>
        <v>MP-8</v>
      </c>
      <c r="B143" s="207" t="str">
        <f t="shared" si="147"/>
        <v>[weeks A]</v>
      </c>
      <c r="C143" s="207" t="str">
        <f t="shared" si="148"/>
        <v>Lipid#1</v>
      </c>
      <c r="D143" s="207" t="str">
        <f t="shared" si="149"/>
        <v>[diet A]</v>
      </c>
      <c r="E143" s="207" t="str">
        <f t="shared" si="150"/>
        <v>[treatment A]</v>
      </c>
      <c r="F143" s="207" t="str">
        <f t="shared" si="167"/>
        <v>[sex]</v>
      </c>
      <c r="G143" s="207" t="str">
        <f t="shared" si="168"/>
        <v>[body weight]</v>
      </c>
      <c r="H143" s="207">
        <f t="shared" si="108"/>
        <v>2.5</v>
      </c>
      <c r="I143" s="188"/>
      <c r="J143" s="207">
        <f>'plasma (Lipid #1)'!B175</f>
        <v>60</v>
      </c>
      <c r="K143" s="207" t="str">
        <f>'plasma (Lipid #1)'!C175</f>
        <v>bg 60</v>
      </c>
      <c r="L143" s="207" t="str">
        <f>'plasma (Lipid #1)'!E175</f>
        <v>gir 60</v>
      </c>
      <c r="M143" s="188"/>
      <c r="N143" s="188"/>
      <c r="O143" s="207"/>
      <c r="P143" s="207" t="str">
        <f t="shared" si="169"/>
        <v/>
      </c>
      <c r="Q143" s="207" t="str">
        <f t="shared" si="151"/>
        <v/>
      </c>
      <c r="R143" s="207" t="str">
        <f t="shared" si="152"/>
        <v/>
      </c>
      <c r="S143" s="207" t="str">
        <f t="shared" si="153"/>
        <v/>
      </c>
      <c r="T143" s="207" t="str">
        <f t="shared" si="154"/>
        <v/>
      </c>
      <c r="U143" s="207" t="str">
        <f t="shared" si="155"/>
        <v/>
      </c>
      <c r="V143" s="207" t="str">
        <f t="shared" si="156"/>
        <v/>
      </c>
      <c r="W143" s="207" t="str">
        <f t="shared" si="157"/>
        <v/>
      </c>
      <c r="X143" s="207" t="str">
        <f t="shared" si="158"/>
        <v/>
      </c>
      <c r="Y143" s="207" t="str">
        <f t="shared" si="159"/>
        <v/>
      </c>
      <c r="Z143" s="207" t="str">
        <f t="shared" si="160"/>
        <v/>
      </c>
      <c r="AA143" s="207" t="str">
        <f t="shared" si="161"/>
        <v/>
      </c>
      <c r="AB143" s="207" t="str">
        <f t="shared" si="162"/>
        <v/>
      </c>
      <c r="AC143" s="207" t="str">
        <f t="shared" si="163"/>
        <v/>
      </c>
      <c r="AD143" s="207" t="str">
        <f t="shared" si="164"/>
        <v/>
      </c>
      <c r="AE143" s="207" t="str">
        <f t="shared" si="165"/>
        <v/>
      </c>
    </row>
    <row r="144" spans="1:31">
      <c r="A144" s="207" t="str">
        <f t="shared" si="166"/>
        <v>MP-8</v>
      </c>
      <c r="B144" s="207" t="str">
        <f t="shared" si="147"/>
        <v>[weeks A]</v>
      </c>
      <c r="C144" s="207" t="str">
        <f t="shared" si="148"/>
        <v>Lipid#1</v>
      </c>
      <c r="D144" s="207" t="str">
        <f t="shared" si="149"/>
        <v>[diet A]</v>
      </c>
      <c r="E144" s="207" t="str">
        <f t="shared" si="150"/>
        <v>[treatment A]</v>
      </c>
      <c r="F144" s="207" t="str">
        <f t="shared" si="167"/>
        <v>[sex]</v>
      </c>
      <c r="G144" s="207" t="str">
        <f t="shared" si="168"/>
        <v>[body weight]</v>
      </c>
      <c r="H144" s="207">
        <f t="shared" si="108"/>
        <v>2.5</v>
      </c>
      <c r="I144" s="188"/>
      <c r="J144" s="207">
        <f>'plasma (Lipid #1)'!B176</f>
        <v>70</v>
      </c>
      <c r="K144" s="207" t="str">
        <f>'plasma (Lipid #1)'!C176</f>
        <v>bg 70</v>
      </c>
      <c r="L144" s="207" t="str">
        <f>'plasma (Lipid #1)'!E176</f>
        <v>gir 70</v>
      </c>
      <c r="M144" s="188"/>
      <c r="N144" s="188"/>
      <c r="O144" s="207"/>
      <c r="P144" s="207" t="str">
        <f t="shared" si="169"/>
        <v/>
      </c>
      <c r="Q144" s="207" t="str">
        <f t="shared" si="151"/>
        <v/>
      </c>
      <c r="R144" s="207" t="str">
        <f t="shared" si="152"/>
        <v/>
      </c>
      <c r="S144" s="207" t="str">
        <f t="shared" si="153"/>
        <v/>
      </c>
      <c r="T144" s="207" t="str">
        <f t="shared" si="154"/>
        <v/>
      </c>
      <c r="U144" s="207" t="str">
        <f t="shared" si="155"/>
        <v/>
      </c>
      <c r="V144" s="207" t="str">
        <f t="shared" si="156"/>
        <v/>
      </c>
      <c r="W144" s="207" t="str">
        <f t="shared" si="157"/>
        <v/>
      </c>
      <c r="X144" s="207" t="str">
        <f t="shared" si="158"/>
        <v/>
      </c>
      <c r="Y144" s="207" t="str">
        <f t="shared" si="159"/>
        <v/>
      </c>
      <c r="Z144" s="207" t="str">
        <f t="shared" si="160"/>
        <v/>
      </c>
      <c r="AA144" s="207" t="str">
        <f t="shared" si="161"/>
        <v/>
      </c>
      <c r="AB144" s="207" t="str">
        <f t="shared" si="162"/>
        <v/>
      </c>
      <c r="AC144" s="207" t="str">
        <f t="shared" si="163"/>
        <v/>
      </c>
      <c r="AD144" s="207" t="str">
        <f t="shared" si="164"/>
        <v/>
      </c>
      <c r="AE144" s="207" t="str">
        <f t="shared" si="165"/>
        <v/>
      </c>
    </row>
    <row r="145" spans="1:31">
      <c r="A145" s="207" t="str">
        <f t="shared" si="166"/>
        <v>MP-8</v>
      </c>
      <c r="B145" s="207" t="str">
        <f t="shared" si="147"/>
        <v>[weeks A]</v>
      </c>
      <c r="C145" s="207" t="str">
        <f t="shared" si="148"/>
        <v>Lipid#1</v>
      </c>
      <c r="D145" s="207" t="str">
        <f t="shared" si="149"/>
        <v>[diet A]</v>
      </c>
      <c r="E145" s="207" t="str">
        <f t="shared" si="150"/>
        <v>[treatment A]</v>
      </c>
      <c r="F145" s="207" t="str">
        <f t="shared" si="167"/>
        <v>[sex]</v>
      </c>
      <c r="G145" s="207" t="str">
        <f t="shared" si="168"/>
        <v>[body weight]</v>
      </c>
      <c r="H145" s="207">
        <f t="shared" si="108"/>
        <v>2.5</v>
      </c>
      <c r="I145" s="188"/>
      <c r="J145" s="207">
        <f>'plasma (Lipid #1)'!B177</f>
        <v>80</v>
      </c>
      <c r="K145" s="207" t="str">
        <f>'plasma (Lipid #1)'!C177</f>
        <v>bg 80</v>
      </c>
      <c r="L145" s="207" t="str">
        <f>'plasma (Lipid #1)'!E177</f>
        <v>gir 80</v>
      </c>
      <c r="M145" s="965" t="e">
        <f>'plasma (Lipid #1)'!X172</f>
        <v>#DIV/0!</v>
      </c>
      <c r="N145" s="965" t="e">
        <f>'plasma (Lipid #1)'!Y172</f>
        <v>#DIV/0!</v>
      </c>
      <c r="O145" s="207"/>
      <c r="P145" s="207" t="str">
        <f t="shared" si="169"/>
        <v/>
      </c>
      <c r="Q145" s="207" t="str">
        <f t="shared" si="151"/>
        <v/>
      </c>
      <c r="R145" s="207" t="str">
        <f t="shared" si="152"/>
        <v/>
      </c>
      <c r="S145" s="207" t="str">
        <f t="shared" si="153"/>
        <v/>
      </c>
      <c r="T145" s="207" t="str">
        <f t="shared" si="154"/>
        <v/>
      </c>
      <c r="U145" s="207" t="str">
        <f t="shared" si="155"/>
        <v/>
      </c>
      <c r="V145" s="207" t="str">
        <f t="shared" si="156"/>
        <v/>
      </c>
      <c r="W145" s="207" t="str">
        <f t="shared" si="157"/>
        <v/>
      </c>
      <c r="X145" s="207" t="str">
        <f t="shared" si="158"/>
        <v/>
      </c>
      <c r="Y145" s="207" t="str">
        <f t="shared" si="159"/>
        <v/>
      </c>
      <c r="Z145" s="207" t="str">
        <f t="shared" si="160"/>
        <v/>
      </c>
      <c r="AA145" s="207" t="str">
        <f t="shared" si="161"/>
        <v/>
      </c>
      <c r="AB145" s="207" t="str">
        <f t="shared" si="162"/>
        <v/>
      </c>
      <c r="AC145" s="207" t="str">
        <f t="shared" si="163"/>
        <v/>
      </c>
      <c r="AD145" s="207" t="str">
        <f t="shared" si="164"/>
        <v/>
      </c>
      <c r="AE145" s="207" t="str">
        <f t="shared" si="165"/>
        <v/>
      </c>
    </row>
    <row r="146" spans="1:31">
      <c r="A146" s="207" t="str">
        <f t="shared" si="166"/>
        <v>MP-8</v>
      </c>
      <c r="B146" s="207" t="str">
        <f t="shared" si="147"/>
        <v>[weeks A]</v>
      </c>
      <c r="C146" s="207" t="str">
        <f t="shared" si="148"/>
        <v>Lipid#1</v>
      </c>
      <c r="D146" s="207" t="str">
        <f t="shared" si="149"/>
        <v>[diet A]</v>
      </c>
      <c r="E146" s="207" t="str">
        <f t="shared" si="150"/>
        <v>[treatment A]</v>
      </c>
      <c r="F146" s="207" t="str">
        <f t="shared" si="167"/>
        <v>[sex]</v>
      </c>
      <c r="G146" s="207" t="str">
        <f t="shared" si="168"/>
        <v>[body weight]</v>
      </c>
      <c r="H146" s="207">
        <f t="shared" si="108"/>
        <v>2.5</v>
      </c>
      <c r="I146" s="207" t="str">
        <f>'plasma (Lipid #1)'!A181</f>
        <v>hct 90</v>
      </c>
      <c r="J146" s="207">
        <f>'plasma (Lipid #1)'!B178</f>
        <v>90</v>
      </c>
      <c r="K146" s="207" t="str">
        <f>'plasma (Lipid #1)'!C178</f>
        <v>bg 90</v>
      </c>
      <c r="L146" s="207" t="str">
        <f>'plasma (Lipid #1)'!E178</f>
        <v>gir 90</v>
      </c>
      <c r="M146" s="965" t="e">
        <f>'plasma (Lipid #1)'!X173</f>
        <v>#DIV/0!</v>
      </c>
      <c r="N146" s="965" t="e">
        <f>'plasma (Lipid #1)'!Y173</f>
        <v>#DIV/0!</v>
      </c>
      <c r="O146" s="207"/>
      <c r="P146" s="207" t="str">
        <f t="shared" si="169"/>
        <v/>
      </c>
      <c r="Q146" s="207" t="str">
        <f t="shared" si="151"/>
        <v/>
      </c>
      <c r="R146" s="207" t="str">
        <f t="shared" si="152"/>
        <v/>
      </c>
      <c r="S146" s="207" t="str">
        <f t="shared" si="153"/>
        <v/>
      </c>
      <c r="T146" s="207" t="str">
        <f t="shared" si="154"/>
        <v/>
      </c>
      <c r="U146" s="207" t="str">
        <f t="shared" si="155"/>
        <v/>
      </c>
      <c r="V146" s="207" t="str">
        <f t="shared" si="156"/>
        <v/>
      </c>
      <c r="W146" s="207" t="str">
        <f t="shared" si="157"/>
        <v/>
      </c>
      <c r="X146" s="207" t="str">
        <f t="shared" si="158"/>
        <v/>
      </c>
      <c r="Y146" s="207" t="str">
        <f t="shared" si="159"/>
        <v/>
      </c>
      <c r="Z146" s="207" t="str">
        <f t="shared" si="160"/>
        <v/>
      </c>
      <c r="AA146" s="207" t="str">
        <f t="shared" si="161"/>
        <v/>
      </c>
      <c r="AB146" s="207" t="str">
        <f t="shared" si="162"/>
        <v/>
      </c>
      <c r="AC146" s="207" t="str">
        <f t="shared" si="163"/>
        <v/>
      </c>
      <c r="AD146" s="207" t="str">
        <f t="shared" si="164"/>
        <v/>
      </c>
      <c r="AE146" s="207" t="str">
        <f t="shared" si="165"/>
        <v/>
      </c>
    </row>
    <row r="147" spans="1:31">
      <c r="A147" s="207" t="str">
        <f t="shared" si="166"/>
        <v>MP-8</v>
      </c>
      <c r="B147" s="207" t="str">
        <f t="shared" si="147"/>
        <v>[weeks A]</v>
      </c>
      <c r="C147" s="207" t="str">
        <f t="shared" si="148"/>
        <v>Lipid#1</v>
      </c>
      <c r="D147" s="207" t="str">
        <f t="shared" si="149"/>
        <v>[diet A]</v>
      </c>
      <c r="E147" s="207" t="str">
        <f t="shared" si="150"/>
        <v>[treatment A]</v>
      </c>
      <c r="F147" s="207" t="str">
        <f t="shared" si="167"/>
        <v>[sex]</v>
      </c>
      <c r="G147" s="207" t="str">
        <f t="shared" si="168"/>
        <v>[body weight]</v>
      </c>
      <c r="H147" s="207">
        <f t="shared" si="108"/>
        <v>2.5</v>
      </c>
      <c r="I147" s="188"/>
      <c r="J147" s="207">
        <f>'plasma (Lipid #1)'!B179</f>
        <v>100</v>
      </c>
      <c r="K147" s="207" t="str">
        <f>'plasma (Lipid #1)'!C179</f>
        <v>bg 100</v>
      </c>
      <c r="L147" s="207" t="str">
        <f>'plasma (Lipid #1)'!E179</f>
        <v>gir 100</v>
      </c>
      <c r="M147" s="965" t="e">
        <f>'plasma (Lipid #1)'!X174</f>
        <v>#DIV/0!</v>
      </c>
      <c r="N147" s="965" t="e">
        <f>'plasma (Lipid #1)'!Y174</f>
        <v>#DIV/0!</v>
      </c>
      <c r="O147" s="207" t="str">
        <f>'plasma (Lipid #1)'!M179</f>
        <v>i 100</v>
      </c>
      <c r="P147" s="207" t="str">
        <f t="shared" si="169"/>
        <v/>
      </c>
      <c r="Q147" s="207" t="str">
        <f t="shared" si="151"/>
        <v/>
      </c>
      <c r="R147" s="207" t="str">
        <f t="shared" si="152"/>
        <v/>
      </c>
      <c r="S147" s="207" t="str">
        <f t="shared" si="153"/>
        <v/>
      </c>
      <c r="T147" s="207" t="str">
        <f t="shared" si="154"/>
        <v/>
      </c>
      <c r="U147" s="207" t="str">
        <f t="shared" si="155"/>
        <v/>
      </c>
      <c r="V147" s="207" t="str">
        <f t="shared" si="156"/>
        <v/>
      </c>
      <c r="W147" s="207" t="str">
        <f t="shared" si="157"/>
        <v/>
      </c>
      <c r="X147" s="207" t="str">
        <f t="shared" si="158"/>
        <v/>
      </c>
      <c r="Y147" s="207" t="str">
        <f t="shared" si="159"/>
        <v/>
      </c>
      <c r="Z147" s="207" t="str">
        <f t="shared" si="160"/>
        <v/>
      </c>
      <c r="AA147" s="207" t="str">
        <f t="shared" si="161"/>
        <v/>
      </c>
      <c r="AB147" s="207" t="str">
        <f t="shared" si="162"/>
        <v/>
      </c>
      <c r="AC147" s="207" t="str">
        <f t="shared" si="163"/>
        <v/>
      </c>
      <c r="AD147" s="207" t="str">
        <f t="shared" si="164"/>
        <v/>
      </c>
      <c r="AE147" s="207" t="str">
        <f t="shared" si="165"/>
        <v/>
      </c>
    </row>
    <row r="148" spans="1:31">
      <c r="A148" s="207" t="str">
        <f t="shared" si="166"/>
        <v>MP-8</v>
      </c>
      <c r="B148" s="207" t="str">
        <f t="shared" si="147"/>
        <v>[weeks A]</v>
      </c>
      <c r="C148" s="207" t="str">
        <f t="shared" si="148"/>
        <v>Lipid#1</v>
      </c>
      <c r="D148" s="207" t="str">
        <f t="shared" si="149"/>
        <v>[diet A]</v>
      </c>
      <c r="E148" s="207" t="str">
        <f t="shared" si="150"/>
        <v>[treatment A]</v>
      </c>
      <c r="F148" s="207" t="str">
        <f t="shared" si="167"/>
        <v>[sex]</v>
      </c>
      <c r="G148" s="207" t="str">
        <f t="shared" si="168"/>
        <v>[body weight]</v>
      </c>
      <c r="H148" s="207">
        <f t="shared" si="108"/>
        <v>2.5</v>
      </c>
      <c r="I148" s="188"/>
      <c r="J148" s="207">
        <f>'plasma (Lipid #1)'!B180</f>
        <v>110</v>
      </c>
      <c r="K148" s="207" t="str">
        <f>'plasma (Lipid #1)'!C180</f>
        <v>bg 110</v>
      </c>
      <c r="L148" s="207" t="str">
        <f>'plasma (Lipid #1)'!E180</f>
        <v>gir 110</v>
      </c>
      <c r="M148" s="188"/>
      <c r="N148" s="188"/>
      <c r="O148" s="207"/>
      <c r="P148" s="207" t="str">
        <f t="shared" si="169"/>
        <v/>
      </c>
      <c r="Q148" s="207" t="str">
        <f t="shared" si="151"/>
        <v/>
      </c>
      <c r="R148" s="207" t="str">
        <f t="shared" si="152"/>
        <v/>
      </c>
      <c r="S148" s="207" t="str">
        <f t="shared" si="153"/>
        <v/>
      </c>
      <c r="T148" s="207" t="str">
        <f t="shared" si="154"/>
        <v/>
      </c>
      <c r="U148" s="207" t="str">
        <f t="shared" si="155"/>
        <v/>
      </c>
      <c r="V148" s="207" t="str">
        <f t="shared" si="156"/>
        <v/>
      </c>
      <c r="W148" s="207" t="str">
        <f t="shared" si="157"/>
        <v/>
      </c>
      <c r="X148" s="207" t="str">
        <f t="shared" si="158"/>
        <v/>
      </c>
      <c r="Y148" s="207" t="str">
        <f t="shared" si="159"/>
        <v/>
      </c>
      <c r="Z148" s="207" t="str">
        <f t="shared" si="160"/>
        <v/>
      </c>
      <c r="AA148" s="207" t="str">
        <f t="shared" si="161"/>
        <v/>
      </c>
      <c r="AB148" s="207" t="str">
        <f t="shared" si="162"/>
        <v/>
      </c>
      <c r="AC148" s="207" t="str">
        <f t="shared" si="163"/>
        <v/>
      </c>
      <c r="AD148" s="207" t="str">
        <f t="shared" si="164"/>
        <v/>
      </c>
      <c r="AE148" s="207" t="str">
        <f t="shared" si="165"/>
        <v/>
      </c>
    </row>
    <row r="149" spans="1:31">
      <c r="A149" s="207" t="str">
        <f t="shared" si="166"/>
        <v>MP-8</v>
      </c>
      <c r="B149" s="207" t="str">
        <f t="shared" si="147"/>
        <v>[weeks A]</v>
      </c>
      <c r="C149" s="207" t="str">
        <f t="shared" si="148"/>
        <v>Lipid#1</v>
      </c>
      <c r="D149" s="207" t="str">
        <f t="shared" si="149"/>
        <v>[diet A]</v>
      </c>
      <c r="E149" s="207" t="str">
        <f t="shared" si="150"/>
        <v>[treatment A]</v>
      </c>
      <c r="F149" s="207" t="str">
        <f t="shared" si="167"/>
        <v>[sex]</v>
      </c>
      <c r="G149" s="207" t="str">
        <f t="shared" si="168"/>
        <v>[body weight]</v>
      </c>
      <c r="H149" s="207">
        <f t="shared" si="108"/>
        <v>2.5</v>
      </c>
      <c r="I149" s="188"/>
      <c r="J149" s="207">
        <f>'plasma (Lipid #1)'!B181</f>
        <v>120</v>
      </c>
      <c r="K149" s="207" t="str">
        <f>'plasma (Lipid #1)'!C181</f>
        <v>bg 120</v>
      </c>
      <c r="L149" s="207" t="str">
        <f>'plasma (Lipid #1)'!E181</f>
        <v>gir 120</v>
      </c>
      <c r="M149" s="965" t="e">
        <f>'plasma (Lipid #1)'!X175</f>
        <v>#DIV/0!</v>
      </c>
      <c r="N149" s="965" t="e">
        <f>'plasma (Lipid #1)'!Y175</f>
        <v>#DIV/0!</v>
      </c>
      <c r="O149" s="207" t="str">
        <f>'plasma (Lipid #1)'!M181</f>
        <v>i 120</v>
      </c>
      <c r="P149" s="207" t="str">
        <f t="shared" si="169"/>
        <v/>
      </c>
      <c r="Q149" s="207" t="str">
        <f t="shared" si="151"/>
        <v/>
      </c>
      <c r="R149" s="207" t="str">
        <f t="shared" si="152"/>
        <v/>
      </c>
      <c r="S149" s="207" t="str">
        <f t="shared" si="153"/>
        <v/>
      </c>
      <c r="T149" s="207" t="str">
        <f t="shared" si="154"/>
        <v/>
      </c>
      <c r="U149" s="207" t="str">
        <f t="shared" si="155"/>
        <v/>
      </c>
      <c r="V149" s="207" t="str">
        <f t="shared" si="156"/>
        <v/>
      </c>
      <c r="W149" s="207" t="str">
        <f t="shared" si="157"/>
        <v/>
      </c>
      <c r="X149" s="207" t="str">
        <f t="shared" si="158"/>
        <v/>
      </c>
      <c r="Y149" s="207" t="str">
        <f t="shared" si="159"/>
        <v/>
      </c>
      <c r="Z149" s="207" t="str">
        <f t="shared" si="160"/>
        <v/>
      </c>
      <c r="AA149" s="207" t="str">
        <f t="shared" si="161"/>
        <v/>
      </c>
      <c r="AB149" s="207" t="str">
        <f t="shared" si="162"/>
        <v/>
      </c>
      <c r="AC149" s="207" t="str">
        <f t="shared" si="163"/>
        <v/>
      </c>
      <c r="AD149" s="207" t="str">
        <f t="shared" si="164"/>
        <v/>
      </c>
      <c r="AE149" s="207" t="str">
        <f t="shared" si="165"/>
        <v/>
      </c>
    </row>
    <row r="150" spans="1:31">
      <c r="A150" s="207" t="str">
        <f t="shared" si="166"/>
        <v>MP-8</v>
      </c>
      <c r="B150" s="207" t="str">
        <f t="shared" si="147"/>
        <v>[weeks A]</v>
      </c>
      <c r="C150" s="207" t="str">
        <f t="shared" si="148"/>
        <v>Lipid#1</v>
      </c>
      <c r="D150" s="207" t="str">
        <f t="shared" si="149"/>
        <v>[diet A]</v>
      </c>
      <c r="E150" s="207" t="str">
        <f t="shared" si="150"/>
        <v>[treatment A]</v>
      </c>
      <c r="F150" s="207" t="str">
        <f t="shared" si="167"/>
        <v>[sex]</v>
      </c>
      <c r="G150" s="207" t="str">
        <f t="shared" si="168"/>
        <v>[body weight]</v>
      </c>
      <c r="H150" s="207">
        <f t="shared" si="108"/>
        <v>2.5</v>
      </c>
      <c r="I150" s="188"/>
      <c r="J150" s="207">
        <v>122</v>
      </c>
      <c r="K150" s="207" t="str">
        <f>'plasma (Lipid #1)'!C182</f>
        <v>bg 2</v>
      </c>
      <c r="L150" s="207" t="str">
        <f>'plasma (Lipid #1)'!E182</f>
        <v>gir 2</v>
      </c>
      <c r="M150" s="188"/>
      <c r="N150" s="188"/>
      <c r="O150" s="207"/>
      <c r="P150" s="207" t="str">
        <f t="shared" si="169"/>
        <v/>
      </c>
      <c r="Q150" s="207" t="str">
        <f t="shared" si="151"/>
        <v/>
      </c>
      <c r="R150" s="207" t="str">
        <f t="shared" si="152"/>
        <v/>
      </c>
      <c r="S150" s="207" t="str">
        <f t="shared" si="153"/>
        <v/>
      </c>
      <c r="T150" s="207" t="str">
        <f t="shared" si="154"/>
        <v/>
      </c>
      <c r="U150" s="207" t="str">
        <f t="shared" si="155"/>
        <v/>
      </c>
      <c r="V150" s="207" t="str">
        <f t="shared" si="156"/>
        <v/>
      </c>
      <c r="W150" s="207" t="str">
        <f t="shared" si="157"/>
        <v/>
      </c>
      <c r="X150" s="207" t="str">
        <f t="shared" si="158"/>
        <v/>
      </c>
      <c r="Y150" s="207" t="str">
        <f t="shared" si="159"/>
        <v/>
      </c>
      <c r="Z150" s="207" t="str">
        <f t="shared" si="160"/>
        <v/>
      </c>
      <c r="AA150" s="207" t="str">
        <f t="shared" si="161"/>
        <v/>
      </c>
      <c r="AB150" s="207" t="str">
        <f t="shared" si="162"/>
        <v/>
      </c>
      <c r="AC150" s="207" t="str">
        <f t="shared" si="163"/>
        <v/>
      </c>
      <c r="AD150" s="207" t="str">
        <f t="shared" si="164"/>
        <v/>
      </c>
      <c r="AE150" s="207" t="str">
        <f t="shared" si="165"/>
        <v/>
      </c>
    </row>
    <row r="151" spans="1:31">
      <c r="A151" s="207" t="str">
        <f t="shared" si="166"/>
        <v>MP-8</v>
      </c>
      <c r="B151" s="207" t="str">
        <f t="shared" si="147"/>
        <v>[weeks A]</v>
      </c>
      <c r="C151" s="207" t="str">
        <f t="shared" si="148"/>
        <v>Lipid#1</v>
      </c>
      <c r="D151" s="207" t="str">
        <f t="shared" si="149"/>
        <v>[diet A]</v>
      </c>
      <c r="E151" s="207" t="str">
        <f t="shared" si="150"/>
        <v>[treatment A]</v>
      </c>
      <c r="F151" s="207" t="str">
        <f t="shared" si="167"/>
        <v>[sex]</v>
      </c>
      <c r="G151" s="207" t="str">
        <f t="shared" si="168"/>
        <v>[body weight]</v>
      </c>
      <c r="H151" s="207">
        <f t="shared" ref="H151:H214" si="170">H132</f>
        <v>2.5</v>
      </c>
      <c r="I151" s="188"/>
      <c r="J151" s="207">
        <v>125</v>
      </c>
      <c r="K151" s="207" t="str">
        <f>'plasma (Lipid #1)'!C183</f>
        <v>bg 5</v>
      </c>
      <c r="L151" s="207" t="str">
        <f>'plasma (Lipid #1)'!E183</f>
        <v>gir 5</v>
      </c>
      <c r="M151" s="188"/>
      <c r="N151" s="188"/>
      <c r="O151" s="207"/>
      <c r="P151" s="207" t="str">
        <f t="shared" si="169"/>
        <v/>
      </c>
      <c r="Q151" s="207" t="str">
        <f t="shared" si="151"/>
        <v/>
      </c>
      <c r="R151" s="207" t="str">
        <f t="shared" si="152"/>
        <v/>
      </c>
      <c r="S151" s="207" t="str">
        <f t="shared" si="153"/>
        <v/>
      </c>
      <c r="T151" s="207" t="str">
        <f t="shared" si="154"/>
        <v/>
      </c>
      <c r="U151" s="207" t="str">
        <f t="shared" si="155"/>
        <v/>
      </c>
      <c r="V151" s="207" t="str">
        <f t="shared" si="156"/>
        <v/>
      </c>
      <c r="W151" s="207" t="str">
        <f t="shared" si="157"/>
        <v/>
      </c>
      <c r="X151" s="207" t="str">
        <f t="shared" si="158"/>
        <v/>
      </c>
      <c r="Y151" s="207" t="str">
        <f t="shared" si="159"/>
        <v/>
      </c>
      <c r="Z151" s="207" t="str">
        <f t="shared" si="160"/>
        <v/>
      </c>
      <c r="AA151" s="207" t="str">
        <f t="shared" si="161"/>
        <v/>
      </c>
      <c r="AB151" s="207" t="str">
        <f t="shared" si="162"/>
        <v/>
      </c>
      <c r="AC151" s="207" t="str">
        <f t="shared" si="163"/>
        <v/>
      </c>
      <c r="AD151" s="207" t="str">
        <f t="shared" si="164"/>
        <v/>
      </c>
      <c r="AE151" s="207" t="str">
        <f t="shared" si="165"/>
        <v/>
      </c>
    </row>
    <row r="152" spans="1:31">
      <c r="A152" s="207" t="str">
        <f t="shared" si="166"/>
        <v>MP-8</v>
      </c>
      <c r="B152" s="207" t="str">
        <f t="shared" si="147"/>
        <v>[weeks A]</v>
      </c>
      <c r="C152" s="207" t="str">
        <f t="shared" si="148"/>
        <v>Lipid#1</v>
      </c>
      <c r="D152" s="207" t="str">
        <f t="shared" si="149"/>
        <v>[diet A]</v>
      </c>
      <c r="E152" s="207" t="str">
        <f t="shared" si="150"/>
        <v>[treatment A]</v>
      </c>
      <c r="F152" s="207" t="str">
        <f t="shared" si="167"/>
        <v>[sex]</v>
      </c>
      <c r="G152" s="207" t="str">
        <f t="shared" si="168"/>
        <v>[body weight]</v>
      </c>
      <c r="H152" s="207">
        <f t="shared" si="170"/>
        <v>2.5</v>
      </c>
      <c r="I152" s="188"/>
      <c r="J152" s="207">
        <v>130</v>
      </c>
      <c r="K152" s="207" t="str">
        <f>'plasma (Lipid #1)'!C184</f>
        <v>bg 10</v>
      </c>
      <c r="L152" s="207" t="str">
        <f>'plasma (Lipid #1)'!E184</f>
        <v>gir 10</v>
      </c>
      <c r="M152" s="188"/>
      <c r="N152" s="188"/>
      <c r="O152" s="207"/>
      <c r="P152" s="207" t="str">
        <f t="shared" si="169"/>
        <v/>
      </c>
      <c r="Q152" s="207" t="str">
        <f t="shared" si="151"/>
        <v/>
      </c>
      <c r="R152" s="207" t="str">
        <f t="shared" si="152"/>
        <v/>
      </c>
      <c r="S152" s="207" t="str">
        <f t="shared" si="153"/>
        <v/>
      </c>
      <c r="T152" s="207" t="str">
        <f t="shared" si="154"/>
        <v/>
      </c>
      <c r="U152" s="207" t="str">
        <f t="shared" si="155"/>
        <v/>
      </c>
      <c r="V152" s="207" t="str">
        <f t="shared" si="156"/>
        <v/>
      </c>
      <c r="W152" s="207" t="str">
        <f t="shared" si="157"/>
        <v/>
      </c>
      <c r="X152" s="207" t="str">
        <f t="shared" si="158"/>
        <v/>
      </c>
      <c r="Y152" s="207" t="str">
        <f t="shared" si="159"/>
        <v/>
      </c>
      <c r="Z152" s="207" t="str">
        <f t="shared" si="160"/>
        <v/>
      </c>
      <c r="AA152" s="207" t="str">
        <f t="shared" si="161"/>
        <v/>
      </c>
      <c r="AB152" s="207" t="str">
        <f t="shared" si="162"/>
        <v/>
      </c>
      <c r="AC152" s="207" t="str">
        <f t="shared" si="163"/>
        <v/>
      </c>
      <c r="AD152" s="207" t="str">
        <f t="shared" si="164"/>
        <v/>
      </c>
      <c r="AE152" s="207" t="str">
        <f t="shared" si="165"/>
        <v/>
      </c>
    </row>
    <row r="153" spans="1:31">
      <c r="A153" s="207" t="str">
        <f t="shared" si="166"/>
        <v>MP-8</v>
      </c>
      <c r="B153" s="207" t="str">
        <f t="shared" si="147"/>
        <v>[weeks A]</v>
      </c>
      <c r="C153" s="207" t="str">
        <f t="shared" si="148"/>
        <v>Lipid#1</v>
      </c>
      <c r="D153" s="207" t="str">
        <f t="shared" si="149"/>
        <v>[diet A]</v>
      </c>
      <c r="E153" s="207" t="str">
        <f t="shared" si="150"/>
        <v>[treatment A]</v>
      </c>
      <c r="F153" s="207" t="str">
        <f t="shared" si="167"/>
        <v>[sex]</v>
      </c>
      <c r="G153" s="207" t="str">
        <f t="shared" si="168"/>
        <v>[body weight]</v>
      </c>
      <c r="H153" s="207">
        <f t="shared" si="170"/>
        <v>2.5</v>
      </c>
      <c r="I153" s="188"/>
      <c r="J153" s="207">
        <v>135</v>
      </c>
      <c r="K153" s="207" t="str">
        <f>'plasma (Lipid #1)'!C185</f>
        <v>bg 15</v>
      </c>
      <c r="L153" s="207" t="str">
        <f>'plasma (Lipid #1)'!E185</f>
        <v>gir 15</v>
      </c>
      <c r="M153" s="188"/>
      <c r="N153" s="188"/>
      <c r="O153" s="207"/>
      <c r="P153" s="207" t="str">
        <f t="shared" si="169"/>
        <v/>
      </c>
      <c r="Q153" s="207" t="str">
        <f t="shared" si="151"/>
        <v/>
      </c>
      <c r="R153" s="207" t="str">
        <f t="shared" si="152"/>
        <v/>
      </c>
      <c r="S153" s="207" t="str">
        <f t="shared" si="153"/>
        <v/>
      </c>
      <c r="T153" s="207" t="str">
        <f t="shared" si="154"/>
        <v/>
      </c>
      <c r="U153" s="207" t="str">
        <f t="shared" si="155"/>
        <v/>
      </c>
      <c r="V153" s="207" t="str">
        <f t="shared" si="156"/>
        <v/>
      </c>
      <c r="W153" s="207" t="str">
        <f t="shared" si="157"/>
        <v/>
      </c>
      <c r="X153" s="207" t="str">
        <f t="shared" si="158"/>
        <v/>
      </c>
      <c r="Y153" s="207" t="str">
        <f t="shared" si="159"/>
        <v/>
      </c>
      <c r="Z153" s="207" t="str">
        <f t="shared" si="160"/>
        <v/>
      </c>
      <c r="AA153" s="207" t="str">
        <f t="shared" si="161"/>
        <v/>
      </c>
      <c r="AB153" s="207" t="str">
        <f t="shared" si="162"/>
        <v/>
      </c>
      <c r="AC153" s="207" t="str">
        <f t="shared" si="163"/>
        <v/>
      </c>
      <c r="AD153" s="207" t="str">
        <f t="shared" si="164"/>
        <v/>
      </c>
      <c r="AE153" s="207" t="str">
        <f t="shared" si="165"/>
        <v/>
      </c>
    </row>
    <row r="154" spans="1:31">
      <c r="A154" s="207" t="str">
        <f t="shared" si="166"/>
        <v>MP-8</v>
      </c>
      <c r="B154" s="207" t="str">
        <f t="shared" si="147"/>
        <v>[weeks A]</v>
      </c>
      <c r="C154" s="207" t="str">
        <f t="shared" si="148"/>
        <v>Lipid#1</v>
      </c>
      <c r="D154" s="207" t="str">
        <f t="shared" si="149"/>
        <v>[diet A]</v>
      </c>
      <c r="E154" s="207" t="str">
        <f t="shared" si="150"/>
        <v>[treatment A]</v>
      </c>
      <c r="F154" s="207" t="str">
        <f t="shared" si="167"/>
        <v>[sex]</v>
      </c>
      <c r="G154" s="207" t="str">
        <f t="shared" si="168"/>
        <v>[body weight]</v>
      </c>
      <c r="H154" s="207">
        <f t="shared" si="170"/>
        <v>2.5</v>
      </c>
      <c r="I154" s="188"/>
      <c r="J154" s="207">
        <v>145</v>
      </c>
      <c r="K154" s="207" t="str">
        <f>'plasma (Lipid #1)'!C186</f>
        <v>bg 25</v>
      </c>
      <c r="L154" s="207" t="str">
        <f>'plasma (Lipid #1)'!E186</f>
        <v>gir 25</v>
      </c>
      <c r="M154" s="188"/>
      <c r="N154" s="188"/>
      <c r="O154" s="207"/>
      <c r="P154" s="207" t="str">
        <f t="shared" si="169"/>
        <v/>
      </c>
      <c r="Q154" s="207" t="str">
        <f t="shared" si="151"/>
        <v/>
      </c>
      <c r="R154" s="207" t="str">
        <f t="shared" si="152"/>
        <v/>
      </c>
      <c r="S154" s="207" t="str">
        <f t="shared" si="153"/>
        <v/>
      </c>
      <c r="T154" s="207" t="str">
        <f t="shared" si="154"/>
        <v/>
      </c>
      <c r="U154" s="207" t="str">
        <f t="shared" si="155"/>
        <v/>
      </c>
      <c r="V154" s="207" t="str">
        <f t="shared" si="156"/>
        <v/>
      </c>
      <c r="W154" s="207" t="str">
        <f t="shared" si="157"/>
        <v/>
      </c>
      <c r="X154" s="207" t="str">
        <f t="shared" si="158"/>
        <v/>
      </c>
      <c r="Y154" s="207" t="str">
        <f t="shared" si="159"/>
        <v/>
      </c>
      <c r="Z154" s="207" t="str">
        <f t="shared" si="160"/>
        <v/>
      </c>
      <c r="AA154" s="207" t="str">
        <f t="shared" si="161"/>
        <v/>
      </c>
      <c r="AB154" s="207" t="str">
        <f t="shared" si="162"/>
        <v/>
      </c>
      <c r="AC154" s="207" t="str">
        <f t="shared" si="163"/>
        <v/>
      </c>
      <c r="AD154" s="207" t="str">
        <f t="shared" si="164"/>
        <v/>
      </c>
      <c r="AE154" s="207" t="str">
        <f t="shared" si="165"/>
        <v/>
      </c>
    </row>
    <row r="155" spans="1:31">
      <c r="A155" s="962" t="str">
        <f>'plasma (Lipid #1)'!A189</f>
        <v>MP-9</v>
      </c>
      <c r="B155" s="962" t="str">
        <f t="shared" si="147"/>
        <v>[weeks A]</v>
      </c>
      <c r="C155" s="962" t="str">
        <f t="shared" si="148"/>
        <v>Lipid#1</v>
      </c>
      <c r="D155" s="962" t="str">
        <f t="shared" si="149"/>
        <v>[diet A]</v>
      </c>
      <c r="E155" s="962" t="str">
        <f t="shared" si="150"/>
        <v>[treatment A]</v>
      </c>
      <c r="F155" s="962" t="str">
        <f>'plasma (Lipid #1)'!A194</f>
        <v>[sex]</v>
      </c>
      <c r="G155" s="962" t="str">
        <f>'plasma (Lipid #1)'!A190</f>
        <v>[body weight]</v>
      </c>
      <c r="H155" s="962">
        <f t="shared" si="170"/>
        <v>0</v>
      </c>
      <c r="I155" s="962" t="str">
        <f>'plasma (Lipid #1)'!A199</f>
        <v>hct -10</v>
      </c>
      <c r="J155" s="962">
        <f>'plasma (Lipid #1)'!B188</f>
        <v>-10</v>
      </c>
      <c r="K155" s="962" t="str">
        <f>'plasma (Lipid #1)'!C188</f>
        <v>bg -10</v>
      </c>
      <c r="L155" s="962" t="str">
        <f>'plasma (Lipid #1)'!E188</f>
        <v>gir -10</v>
      </c>
      <c r="M155" s="963" t="e">
        <f>'plasma (Lipid #1)'!X190</f>
        <v>#DIV/0!</v>
      </c>
      <c r="N155" s="963" t="e">
        <f>'plasma (Lipid #1)'!Y190</f>
        <v>#DIV/0!</v>
      </c>
      <c r="O155" s="962" t="str">
        <f>'plasma (Lipid #1)'!M188</f>
        <v>i -10</v>
      </c>
      <c r="P155" s="962" t="str">
        <f>'tissues (Lipid#1)'!O77</f>
        <v/>
      </c>
      <c r="Q155" s="962" t="str">
        <f>'tissues (Lipid#1)'!O78</f>
        <v/>
      </c>
      <c r="R155" s="962" t="str">
        <f>'tissues (Lipid#1)'!O79</f>
        <v/>
      </c>
      <c r="S155" s="962" t="str">
        <f>'tissues (Lipid#1)'!O80</f>
        <v/>
      </c>
      <c r="T155" s="962" t="str">
        <f>'tissues (Lipid#1)'!O81</f>
        <v/>
      </c>
      <c r="U155" s="962" t="str">
        <f>'tissues (Lipid#1)'!O82</f>
        <v/>
      </c>
      <c r="V155" s="962" t="str">
        <f>'tissues (Lipid#1)'!O83</f>
        <v/>
      </c>
      <c r="W155" s="962" t="str">
        <f>'tissues (Lipid#1)'!O84</f>
        <v/>
      </c>
      <c r="X155" s="962" t="str">
        <f>'tissues (Lipid#1)'!P77</f>
        <v/>
      </c>
      <c r="Y155" s="964" t="str">
        <f>'tissues (Lipid#1)'!P78</f>
        <v/>
      </c>
      <c r="Z155" s="962" t="str">
        <f>'tissues (Lipid#1)'!P79</f>
        <v/>
      </c>
      <c r="AA155" s="962" t="str">
        <f>'tissues (Lipid#1)'!P80</f>
        <v/>
      </c>
      <c r="AB155" s="962" t="str">
        <f>'tissues (Lipid#1)'!P81</f>
        <v/>
      </c>
      <c r="AC155" s="962" t="str">
        <f>'tissues (Lipid#1)'!P82</f>
        <v/>
      </c>
      <c r="AD155" s="962" t="str">
        <f>'tissues (Lipid#1)'!P83</f>
        <v/>
      </c>
      <c r="AE155" s="962" t="str">
        <f>'tissues (Lipid#1)'!P84</f>
        <v/>
      </c>
    </row>
    <row r="156" spans="1:31">
      <c r="A156" s="962" t="str">
        <f>A155</f>
        <v>MP-9</v>
      </c>
      <c r="B156" s="962" t="str">
        <f t="shared" si="147"/>
        <v>[weeks A]</v>
      </c>
      <c r="C156" s="962" t="str">
        <f t="shared" si="148"/>
        <v>Lipid#1</v>
      </c>
      <c r="D156" s="962" t="str">
        <f t="shared" si="149"/>
        <v>[diet A]</v>
      </c>
      <c r="E156" s="962" t="str">
        <f t="shared" si="150"/>
        <v>[treatment A]</v>
      </c>
      <c r="F156" s="962" t="str">
        <f>F155</f>
        <v>[sex]</v>
      </c>
      <c r="G156" s="962" t="str">
        <f>G155</f>
        <v>[body weight]</v>
      </c>
      <c r="H156" s="962">
        <f t="shared" si="170"/>
        <v>0</v>
      </c>
      <c r="I156" s="962"/>
      <c r="J156" s="962">
        <f>'plasma (Lipid #1)'!B189</f>
        <v>0</v>
      </c>
      <c r="K156" s="962" t="str">
        <f>'plasma (Lipid #1)'!C189</f>
        <v>bg 0</v>
      </c>
      <c r="L156" s="962" t="str">
        <f>'plasma (Lipid #1)'!E189</f>
        <v>gir 0</v>
      </c>
      <c r="M156" s="963" t="e">
        <f>'plasma (Lipid #1)'!X191</f>
        <v>#DIV/0!</v>
      </c>
      <c r="N156" s="963" t="e">
        <f>'plasma (Lipid #1)'!Y191</f>
        <v>#DIV/0!</v>
      </c>
      <c r="O156" s="962"/>
      <c r="P156" s="962" t="str">
        <f>P155</f>
        <v/>
      </c>
      <c r="Q156" s="962" t="str">
        <f t="shared" ref="Q156:Q173" si="171">Q155</f>
        <v/>
      </c>
      <c r="R156" s="962" t="str">
        <f t="shared" ref="R156:R173" si="172">R155</f>
        <v/>
      </c>
      <c r="S156" s="962" t="str">
        <f t="shared" ref="S156:S173" si="173">S155</f>
        <v/>
      </c>
      <c r="T156" s="962" t="str">
        <f t="shared" ref="T156:T173" si="174">T155</f>
        <v/>
      </c>
      <c r="U156" s="962" t="str">
        <f t="shared" ref="U156:U173" si="175">U155</f>
        <v/>
      </c>
      <c r="V156" s="962" t="str">
        <f t="shared" ref="V156:V173" si="176">V155</f>
        <v/>
      </c>
      <c r="W156" s="962" t="str">
        <f t="shared" ref="W156:W173" si="177">W155</f>
        <v/>
      </c>
      <c r="X156" s="962" t="str">
        <f t="shared" ref="X156:X173" si="178">X155</f>
        <v/>
      </c>
      <c r="Y156" s="962" t="str">
        <f t="shared" ref="Y156:Y173" si="179">Y155</f>
        <v/>
      </c>
      <c r="Z156" s="962" t="str">
        <f t="shared" ref="Z156:Z173" si="180">Z155</f>
        <v/>
      </c>
      <c r="AA156" s="962" t="str">
        <f t="shared" ref="AA156:AA173" si="181">AA155</f>
        <v/>
      </c>
      <c r="AB156" s="962" t="str">
        <f t="shared" ref="AB156:AB173" si="182">AB155</f>
        <v/>
      </c>
      <c r="AC156" s="962" t="str">
        <f t="shared" ref="AC156:AC173" si="183">AC155</f>
        <v/>
      </c>
      <c r="AD156" s="962" t="str">
        <f t="shared" ref="AD156:AD173" si="184">AD155</f>
        <v/>
      </c>
      <c r="AE156" s="962" t="str">
        <f t="shared" ref="AE156:AE173" si="185">AE155</f>
        <v/>
      </c>
    </row>
    <row r="157" spans="1:31">
      <c r="A157" s="962" t="str">
        <f t="shared" ref="A157:A173" si="186">A156</f>
        <v>MP-9</v>
      </c>
      <c r="B157" s="962" t="str">
        <f t="shared" si="147"/>
        <v>[weeks A]</v>
      </c>
      <c r="C157" s="962" t="str">
        <f t="shared" si="148"/>
        <v>Lipid#1</v>
      </c>
      <c r="D157" s="962" t="str">
        <f t="shared" si="149"/>
        <v>[diet A]</v>
      </c>
      <c r="E157" s="962" t="str">
        <f t="shared" si="150"/>
        <v>[treatment A]</v>
      </c>
      <c r="F157" s="962" t="str">
        <f t="shared" ref="F157:F173" si="187">F156</f>
        <v>[sex]</v>
      </c>
      <c r="G157" s="962" t="str">
        <f t="shared" ref="G157:G173" si="188">G156</f>
        <v>[body weight]</v>
      </c>
      <c r="H157" s="962">
        <f t="shared" si="170"/>
        <v>2.5</v>
      </c>
      <c r="I157" s="962"/>
      <c r="J157" s="962">
        <f>'plasma (Lipid #1)'!B190</f>
        <v>10</v>
      </c>
      <c r="K157" s="962" t="str">
        <f>'plasma (Lipid #1)'!C190</f>
        <v>bg 10</v>
      </c>
      <c r="L157" s="962" t="str">
        <f>'plasma (Lipid #1)'!E190</f>
        <v>gir 10</v>
      </c>
      <c r="M157" s="962"/>
      <c r="N157" s="962"/>
      <c r="O157" s="962"/>
      <c r="P157" s="962" t="str">
        <f t="shared" ref="P157:P173" si="189">P156</f>
        <v/>
      </c>
      <c r="Q157" s="962" t="str">
        <f t="shared" si="171"/>
        <v/>
      </c>
      <c r="R157" s="962" t="str">
        <f t="shared" si="172"/>
        <v/>
      </c>
      <c r="S157" s="962" t="str">
        <f t="shared" si="173"/>
        <v/>
      </c>
      <c r="T157" s="962" t="str">
        <f t="shared" si="174"/>
        <v/>
      </c>
      <c r="U157" s="962" t="str">
        <f t="shared" si="175"/>
        <v/>
      </c>
      <c r="V157" s="962" t="str">
        <f t="shared" si="176"/>
        <v/>
      </c>
      <c r="W157" s="962" t="str">
        <f t="shared" si="177"/>
        <v/>
      </c>
      <c r="X157" s="962" t="str">
        <f t="shared" si="178"/>
        <v/>
      </c>
      <c r="Y157" s="962" t="str">
        <f t="shared" si="179"/>
        <v/>
      </c>
      <c r="Z157" s="962" t="str">
        <f t="shared" si="180"/>
        <v/>
      </c>
      <c r="AA157" s="962" t="str">
        <f t="shared" si="181"/>
        <v/>
      </c>
      <c r="AB157" s="962" t="str">
        <f t="shared" si="182"/>
        <v/>
      </c>
      <c r="AC157" s="962" t="str">
        <f t="shared" si="183"/>
        <v/>
      </c>
      <c r="AD157" s="962" t="str">
        <f t="shared" si="184"/>
        <v/>
      </c>
      <c r="AE157" s="962" t="str">
        <f t="shared" si="185"/>
        <v/>
      </c>
    </row>
    <row r="158" spans="1:31">
      <c r="A158" s="962" t="str">
        <f t="shared" si="186"/>
        <v>MP-9</v>
      </c>
      <c r="B158" s="962" t="str">
        <f t="shared" si="147"/>
        <v>[weeks A]</v>
      </c>
      <c r="C158" s="962" t="str">
        <f t="shared" si="148"/>
        <v>Lipid#1</v>
      </c>
      <c r="D158" s="962" t="str">
        <f t="shared" si="149"/>
        <v>[diet A]</v>
      </c>
      <c r="E158" s="962" t="str">
        <f t="shared" si="150"/>
        <v>[treatment A]</v>
      </c>
      <c r="F158" s="962" t="str">
        <f t="shared" si="187"/>
        <v>[sex]</v>
      </c>
      <c r="G158" s="962" t="str">
        <f t="shared" si="188"/>
        <v>[body weight]</v>
      </c>
      <c r="H158" s="962">
        <f t="shared" si="170"/>
        <v>2.5</v>
      </c>
      <c r="I158" s="962"/>
      <c r="J158" s="962">
        <f>'plasma (Lipid #1)'!B191</f>
        <v>20</v>
      </c>
      <c r="K158" s="962" t="str">
        <f>'plasma (Lipid #1)'!C191</f>
        <v>bg 20</v>
      </c>
      <c r="L158" s="962" t="str">
        <f>'plasma (Lipid #1)'!E191</f>
        <v>gir 20</v>
      </c>
      <c r="M158" s="962"/>
      <c r="N158" s="962"/>
      <c r="O158" s="962"/>
      <c r="P158" s="962" t="str">
        <f t="shared" si="189"/>
        <v/>
      </c>
      <c r="Q158" s="962" t="str">
        <f t="shared" si="171"/>
        <v/>
      </c>
      <c r="R158" s="962" t="str">
        <f t="shared" si="172"/>
        <v/>
      </c>
      <c r="S158" s="962" t="str">
        <f t="shared" si="173"/>
        <v/>
      </c>
      <c r="T158" s="962" t="str">
        <f t="shared" si="174"/>
        <v/>
      </c>
      <c r="U158" s="962" t="str">
        <f t="shared" si="175"/>
        <v/>
      </c>
      <c r="V158" s="962" t="str">
        <f t="shared" si="176"/>
        <v/>
      </c>
      <c r="W158" s="962" t="str">
        <f t="shared" si="177"/>
        <v/>
      </c>
      <c r="X158" s="962" t="str">
        <f t="shared" si="178"/>
        <v/>
      </c>
      <c r="Y158" s="962" t="str">
        <f t="shared" si="179"/>
        <v/>
      </c>
      <c r="Z158" s="962" t="str">
        <f t="shared" si="180"/>
        <v/>
      </c>
      <c r="AA158" s="962" t="str">
        <f t="shared" si="181"/>
        <v/>
      </c>
      <c r="AB158" s="962" t="str">
        <f t="shared" si="182"/>
        <v/>
      </c>
      <c r="AC158" s="962" t="str">
        <f t="shared" si="183"/>
        <v/>
      </c>
      <c r="AD158" s="962" t="str">
        <f t="shared" si="184"/>
        <v/>
      </c>
      <c r="AE158" s="962" t="str">
        <f t="shared" si="185"/>
        <v/>
      </c>
    </row>
    <row r="159" spans="1:31">
      <c r="A159" s="962" t="str">
        <f t="shared" si="186"/>
        <v>MP-9</v>
      </c>
      <c r="B159" s="962" t="str">
        <f t="shared" si="147"/>
        <v>[weeks A]</v>
      </c>
      <c r="C159" s="962" t="str">
        <f t="shared" si="148"/>
        <v>Lipid#1</v>
      </c>
      <c r="D159" s="962" t="str">
        <f t="shared" si="149"/>
        <v>[diet A]</v>
      </c>
      <c r="E159" s="962" t="str">
        <f t="shared" si="150"/>
        <v>[treatment A]</v>
      </c>
      <c r="F159" s="962" t="str">
        <f t="shared" si="187"/>
        <v>[sex]</v>
      </c>
      <c r="G159" s="962" t="str">
        <f t="shared" si="188"/>
        <v>[body weight]</v>
      </c>
      <c r="H159" s="962">
        <f t="shared" si="170"/>
        <v>2.5</v>
      </c>
      <c r="I159" s="962"/>
      <c r="J159" s="962">
        <f>'plasma (Lipid #1)'!B192</f>
        <v>30</v>
      </c>
      <c r="K159" s="962" t="str">
        <f>'plasma (Lipid #1)'!C192</f>
        <v>bg 30</v>
      </c>
      <c r="L159" s="962" t="str">
        <f>'plasma (Lipid #1)'!E192</f>
        <v>gir 30</v>
      </c>
      <c r="M159" s="962"/>
      <c r="N159" s="962"/>
      <c r="O159" s="962"/>
      <c r="P159" s="962" t="str">
        <f t="shared" si="189"/>
        <v/>
      </c>
      <c r="Q159" s="962" t="str">
        <f t="shared" si="171"/>
        <v/>
      </c>
      <c r="R159" s="962" t="str">
        <f t="shared" si="172"/>
        <v/>
      </c>
      <c r="S159" s="962" t="str">
        <f t="shared" si="173"/>
        <v/>
      </c>
      <c r="T159" s="962" t="str">
        <f t="shared" si="174"/>
        <v/>
      </c>
      <c r="U159" s="962" t="str">
        <f t="shared" si="175"/>
        <v/>
      </c>
      <c r="V159" s="962" t="str">
        <f t="shared" si="176"/>
        <v/>
      </c>
      <c r="W159" s="962" t="str">
        <f t="shared" si="177"/>
        <v/>
      </c>
      <c r="X159" s="962" t="str">
        <f t="shared" si="178"/>
        <v/>
      </c>
      <c r="Y159" s="962" t="str">
        <f t="shared" si="179"/>
        <v/>
      </c>
      <c r="Z159" s="962" t="str">
        <f t="shared" si="180"/>
        <v/>
      </c>
      <c r="AA159" s="962" t="str">
        <f t="shared" si="181"/>
        <v/>
      </c>
      <c r="AB159" s="962" t="str">
        <f t="shared" si="182"/>
        <v/>
      </c>
      <c r="AC159" s="962" t="str">
        <f t="shared" si="183"/>
        <v/>
      </c>
      <c r="AD159" s="962" t="str">
        <f t="shared" si="184"/>
        <v/>
      </c>
      <c r="AE159" s="962" t="str">
        <f t="shared" si="185"/>
        <v/>
      </c>
    </row>
    <row r="160" spans="1:31">
      <c r="A160" s="962" t="str">
        <f t="shared" si="186"/>
        <v>MP-9</v>
      </c>
      <c r="B160" s="962" t="str">
        <f t="shared" si="147"/>
        <v>[weeks A]</v>
      </c>
      <c r="C160" s="962" t="str">
        <f t="shared" si="148"/>
        <v>Lipid#1</v>
      </c>
      <c r="D160" s="962" t="str">
        <f t="shared" si="149"/>
        <v>[diet A]</v>
      </c>
      <c r="E160" s="962" t="str">
        <f t="shared" si="150"/>
        <v>[treatment A]</v>
      </c>
      <c r="F160" s="962" t="str">
        <f t="shared" si="187"/>
        <v>[sex]</v>
      </c>
      <c r="G160" s="962" t="str">
        <f t="shared" si="188"/>
        <v>[body weight]</v>
      </c>
      <c r="H160" s="962">
        <f t="shared" si="170"/>
        <v>2.5</v>
      </c>
      <c r="I160" s="962"/>
      <c r="J160" s="962">
        <f>'plasma (Lipid #1)'!B193</f>
        <v>40</v>
      </c>
      <c r="K160" s="962" t="str">
        <f>'plasma (Lipid #1)'!C193</f>
        <v>bg 40</v>
      </c>
      <c r="L160" s="962" t="str">
        <f>'plasma (Lipid #1)'!E193</f>
        <v>gir 40</v>
      </c>
      <c r="M160" s="962"/>
      <c r="N160" s="962"/>
      <c r="O160" s="962"/>
      <c r="P160" s="962" t="str">
        <f t="shared" si="189"/>
        <v/>
      </c>
      <c r="Q160" s="962" t="str">
        <f t="shared" si="171"/>
        <v/>
      </c>
      <c r="R160" s="962" t="str">
        <f t="shared" si="172"/>
        <v/>
      </c>
      <c r="S160" s="962" t="str">
        <f t="shared" si="173"/>
        <v/>
      </c>
      <c r="T160" s="962" t="str">
        <f t="shared" si="174"/>
        <v/>
      </c>
      <c r="U160" s="962" t="str">
        <f t="shared" si="175"/>
        <v/>
      </c>
      <c r="V160" s="962" t="str">
        <f t="shared" si="176"/>
        <v/>
      </c>
      <c r="W160" s="962" t="str">
        <f t="shared" si="177"/>
        <v/>
      </c>
      <c r="X160" s="962" t="str">
        <f t="shared" si="178"/>
        <v/>
      </c>
      <c r="Y160" s="962" t="str">
        <f t="shared" si="179"/>
        <v/>
      </c>
      <c r="Z160" s="962" t="str">
        <f t="shared" si="180"/>
        <v/>
      </c>
      <c r="AA160" s="962" t="str">
        <f t="shared" si="181"/>
        <v/>
      </c>
      <c r="AB160" s="962" t="str">
        <f t="shared" si="182"/>
        <v/>
      </c>
      <c r="AC160" s="962" t="str">
        <f t="shared" si="183"/>
        <v/>
      </c>
      <c r="AD160" s="962" t="str">
        <f t="shared" si="184"/>
        <v/>
      </c>
      <c r="AE160" s="962" t="str">
        <f t="shared" si="185"/>
        <v/>
      </c>
    </row>
    <row r="161" spans="1:31">
      <c r="A161" s="962" t="str">
        <f t="shared" si="186"/>
        <v>MP-9</v>
      </c>
      <c r="B161" s="962" t="str">
        <f t="shared" si="147"/>
        <v>[weeks A]</v>
      </c>
      <c r="C161" s="962" t="str">
        <f t="shared" si="148"/>
        <v>Lipid#1</v>
      </c>
      <c r="D161" s="962" t="str">
        <f t="shared" si="149"/>
        <v>[diet A]</v>
      </c>
      <c r="E161" s="962" t="str">
        <f t="shared" si="150"/>
        <v>[treatment A]</v>
      </c>
      <c r="F161" s="962" t="str">
        <f t="shared" si="187"/>
        <v>[sex]</v>
      </c>
      <c r="G161" s="962" t="str">
        <f t="shared" si="188"/>
        <v>[body weight]</v>
      </c>
      <c r="H161" s="962">
        <f t="shared" si="170"/>
        <v>2.5</v>
      </c>
      <c r="I161" s="962"/>
      <c r="J161" s="962">
        <f>'plasma (Lipid #1)'!B194</f>
        <v>50</v>
      </c>
      <c r="K161" s="962" t="str">
        <f>'plasma (Lipid #1)'!C194</f>
        <v>bg 50</v>
      </c>
      <c r="L161" s="962" t="str">
        <f>'plasma (Lipid #1)'!E194</f>
        <v>gir 50</v>
      </c>
      <c r="M161" s="962"/>
      <c r="N161" s="962"/>
      <c r="O161" s="962"/>
      <c r="P161" s="962" t="str">
        <f t="shared" si="189"/>
        <v/>
      </c>
      <c r="Q161" s="962" t="str">
        <f t="shared" si="171"/>
        <v/>
      </c>
      <c r="R161" s="962" t="str">
        <f t="shared" si="172"/>
        <v/>
      </c>
      <c r="S161" s="962" t="str">
        <f t="shared" si="173"/>
        <v/>
      </c>
      <c r="T161" s="962" t="str">
        <f t="shared" si="174"/>
        <v/>
      </c>
      <c r="U161" s="962" t="str">
        <f t="shared" si="175"/>
        <v/>
      </c>
      <c r="V161" s="962" t="str">
        <f t="shared" si="176"/>
        <v/>
      </c>
      <c r="W161" s="962" t="str">
        <f t="shared" si="177"/>
        <v/>
      </c>
      <c r="X161" s="962" t="str">
        <f t="shared" si="178"/>
        <v/>
      </c>
      <c r="Y161" s="962" t="str">
        <f t="shared" si="179"/>
        <v/>
      </c>
      <c r="Z161" s="962" t="str">
        <f t="shared" si="180"/>
        <v/>
      </c>
      <c r="AA161" s="962" t="str">
        <f t="shared" si="181"/>
        <v/>
      </c>
      <c r="AB161" s="962" t="str">
        <f t="shared" si="182"/>
        <v/>
      </c>
      <c r="AC161" s="962" t="str">
        <f t="shared" si="183"/>
        <v/>
      </c>
      <c r="AD161" s="962" t="str">
        <f t="shared" si="184"/>
        <v/>
      </c>
      <c r="AE161" s="962" t="str">
        <f t="shared" si="185"/>
        <v/>
      </c>
    </row>
    <row r="162" spans="1:31">
      <c r="A162" s="962" t="str">
        <f t="shared" si="186"/>
        <v>MP-9</v>
      </c>
      <c r="B162" s="962" t="str">
        <f t="shared" si="147"/>
        <v>[weeks A]</v>
      </c>
      <c r="C162" s="962" t="str">
        <f t="shared" si="148"/>
        <v>Lipid#1</v>
      </c>
      <c r="D162" s="962" t="str">
        <f t="shared" si="149"/>
        <v>[diet A]</v>
      </c>
      <c r="E162" s="962" t="str">
        <f t="shared" si="150"/>
        <v>[treatment A]</v>
      </c>
      <c r="F162" s="962" t="str">
        <f t="shared" si="187"/>
        <v>[sex]</v>
      </c>
      <c r="G162" s="962" t="str">
        <f t="shared" si="188"/>
        <v>[body weight]</v>
      </c>
      <c r="H162" s="962">
        <f t="shared" si="170"/>
        <v>2.5</v>
      </c>
      <c r="I162" s="962"/>
      <c r="J162" s="962">
        <f>'plasma (Lipid #1)'!B195</f>
        <v>60</v>
      </c>
      <c r="K162" s="962" t="str">
        <f>'plasma (Lipid #1)'!C195</f>
        <v>bg 60</v>
      </c>
      <c r="L162" s="962" t="str">
        <f>'plasma (Lipid #1)'!E195</f>
        <v>gir 60</v>
      </c>
      <c r="M162" s="962"/>
      <c r="N162" s="962"/>
      <c r="O162" s="962"/>
      <c r="P162" s="962" t="str">
        <f t="shared" si="189"/>
        <v/>
      </c>
      <c r="Q162" s="962" t="str">
        <f t="shared" si="171"/>
        <v/>
      </c>
      <c r="R162" s="962" t="str">
        <f t="shared" si="172"/>
        <v/>
      </c>
      <c r="S162" s="962" t="str">
        <f t="shared" si="173"/>
        <v/>
      </c>
      <c r="T162" s="962" t="str">
        <f t="shared" si="174"/>
        <v/>
      </c>
      <c r="U162" s="962" t="str">
        <f t="shared" si="175"/>
        <v/>
      </c>
      <c r="V162" s="962" t="str">
        <f t="shared" si="176"/>
        <v/>
      </c>
      <c r="W162" s="962" t="str">
        <f t="shared" si="177"/>
        <v/>
      </c>
      <c r="X162" s="962" t="str">
        <f t="shared" si="178"/>
        <v/>
      </c>
      <c r="Y162" s="962" t="str">
        <f t="shared" si="179"/>
        <v/>
      </c>
      <c r="Z162" s="962" t="str">
        <f t="shared" si="180"/>
        <v/>
      </c>
      <c r="AA162" s="962" t="str">
        <f t="shared" si="181"/>
        <v/>
      </c>
      <c r="AB162" s="962" t="str">
        <f t="shared" si="182"/>
        <v/>
      </c>
      <c r="AC162" s="962" t="str">
        <f t="shared" si="183"/>
        <v/>
      </c>
      <c r="AD162" s="962" t="str">
        <f t="shared" si="184"/>
        <v/>
      </c>
      <c r="AE162" s="962" t="str">
        <f t="shared" si="185"/>
        <v/>
      </c>
    </row>
    <row r="163" spans="1:31">
      <c r="A163" s="962" t="str">
        <f t="shared" si="186"/>
        <v>MP-9</v>
      </c>
      <c r="B163" s="962" t="str">
        <f t="shared" si="147"/>
        <v>[weeks A]</v>
      </c>
      <c r="C163" s="962" t="str">
        <f t="shared" si="148"/>
        <v>Lipid#1</v>
      </c>
      <c r="D163" s="962" t="str">
        <f t="shared" si="149"/>
        <v>[diet A]</v>
      </c>
      <c r="E163" s="962" t="str">
        <f t="shared" si="150"/>
        <v>[treatment A]</v>
      </c>
      <c r="F163" s="962" t="str">
        <f t="shared" si="187"/>
        <v>[sex]</v>
      </c>
      <c r="G163" s="962" t="str">
        <f t="shared" si="188"/>
        <v>[body weight]</v>
      </c>
      <c r="H163" s="962">
        <f t="shared" si="170"/>
        <v>2.5</v>
      </c>
      <c r="I163" s="962"/>
      <c r="J163" s="962">
        <f>'plasma (Lipid #1)'!B196</f>
        <v>70</v>
      </c>
      <c r="K163" s="962" t="str">
        <f>'plasma (Lipid #1)'!C196</f>
        <v>bg 70</v>
      </c>
      <c r="L163" s="962" t="str">
        <f>'plasma (Lipid #1)'!E196</f>
        <v>gir 70</v>
      </c>
      <c r="M163" s="962"/>
      <c r="N163" s="962"/>
      <c r="O163" s="962"/>
      <c r="P163" s="962" t="str">
        <f t="shared" si="189"/>
        <v/>
      </c>
      <c r="Q163" s="962" t="str">
        <f t="shared" si="171"/>
        <v/>
      </c>
      <c r="R163" s="962" t="str">
        <f t="shared" si="172"/>
        <v/>
      </c>
      <c r="S163" s="962" t="str">
        <f t="shared" si="173"/>
        <v/>
      </c>
      <c r="T163" s="962" t="str">
        <f t="shared" si="174"/>
        <v/>
      </c>
      <c r="U163" s="962" t="str">
        <f t="shared" si="175"/>
        <v/>
      </c>
      <c r="V163" s="962" t="str">
        <f t="shared" si="176"/>
        <v/>
      </c>
      <c r="W163" s="962" t="str">
        <f t="shared" si="177"/>
        <v/>
      </c>
      <c r="X163" s="962" t="str">
        <f t="shared" si="178"/>
        <v/>
      </c>
      <c r="Y163" s="962" t="str">
        <f t="shared" si="179"/>
        <v/>
      </c>
      <c r="Z163" s="962" t="str">
        <f t="shared" si="180"/>
        <v/>
      </c>
      <c r="AA163" s="962" t="str">
        <f t="shared" si="181"/>
        <v/>
      </c>
      <c r="AB163" s="962" t="str">
        <f t="shared" si="182"/>
        <v/>
      </c>
      <c r="AC163" s="962" t="str">
        <f t="shared" si="183"/>
        <v/>
      </c>
      <c r="AD163" s="962" t="str">
        <f t="shared" si="184"/>
        <v/>
      </c>
      <c r="AE163" s="962" t="str">
        <f t="shared" si="185"/>
        <v/>
      </c>
    </row>
    <row r="164" spans="1:31">
      <c r="A164" s="962" t="str">
        <f t="shared" si="186"/>
        <v>MP-9</v>
      </c>
      <c r="B164" s="962" t="str">
        <f t="shared" si="147"/>
        <v>[weeks A]</v>
      </c>
      <c r="C164" s="962" t="str">
        <f t="shared" si="148"/>
        <v>Lipid#1</v>
      </c>
      <c r="D164" s="962" t="str">
        <f t="shared" si="149"/>
        <v>[diet A]</v>
      </c>
      <c r="E164" s="962" t="str">
        <f t="shared" si="150"/>
        <v>[treatment A]</v>
      </c>
      <c r="F164" s="962" t="str">
        <f t="shared" si="187"/>
        <v>[sex]</v>
      </c>
      <c r="G164" s="962" t="str">
        <f t="shared" si="188"/>
        <v>[body weight]</v>
      </c>
      <c r="H164" s="962">
        <f t="shared" si="170"/>
        <v>2.5</v>
      </c>
      <c r="I164" s="961"/>
      <c r="J164" s="962">
        <f>'plasma (Lipid #1)'!B197</f>
        <v>80</v>
      </c>
      <c r="K164" s="962" t="str">
        <f>'plasma (Lipid #1)'!C197</f>
        <v>bg 80</v>
      </c>
      <c r="L164" s="962" t="str">
        <f>'plasma (Lipid #1)'!E197</f>
        <v>gir 80</v>
      </c>
      <c r="M164" s="963" t="e">
        <f>'plasma (Lipid #1)'!X192</f>
        <v>#DIV/0!</v>
      </c>
      <c r="N164" s="963" t="e">
        <f>'plasma (Lipid #1)'!Y192</f>
        <v>#DIV/0!</v>
      </c>
      <c r="O164" s="962"/>
      <c r="P164" s="962" t="str">
        <f t="shared" si="189"/>
        <v/>
      </c>
      <c r="Q164" s="962" t="str">
        <f t="shared" si="171"/>
        <v/>
      </c>
      <c r="R164" s="962" t="str">
        <f t="shared" si="172"/>
        <v/>
      </c>
      <c r="S164" s="962" t="str">
        <f t="shared" si="173"/>
        <v/>
      </c>
      <c r="T164" s="962" t="str">
        <f t="shared" si="174"/>
        <v/>
      </c>
      <c r="U164" s="962" t="str">
        <f t="shared" si="175"/>
        <v/>
      </c>
      <c r="V164" s="962" t="str">
        <f t="shared" si="176"/>
        <v/>
      </c>
      <c r="W164" s="962" t="str">
        <f t="shared" si="177"/>
        <v/>
      </c>
      <c r="X164" s="962" t="str">
        <f t="shared" si="178"/>
        <v/>
      </c>
      <c r="Y164" s="962" t="str">
        <f t="shared" si="179"/>
        <v/>
      </c>
      <c r="Z164" s="962" t="str">
        <f t="shared" si="180"/>
        <v/>
      </c>
      <c r="AA164" s="962" t="str">
        <f t="shared" si="181"/>
        <v/>
      </c>
      <c r="AB164" s="962" t="str">
        <f t="shared" si="182"/>
        <v/>
      </c>
      <c r="AC164" s="962" t="str">
        <f t="shared" si="183"/>
        <v/>
      </c>
      <c r="AD164" s="962" t="str">
        <f t="shared" si="184"/>
        <v/>
      </c>
      <c r="AE164" s="962" t="str">
        <f t="shared" si="185"/>
        <v/>
      </c>
    </row>
    <row r="165" spans="1:31">
      <c r="A165" s="962" t="str">
        <f t="shared" si="186"/>
        <v>MP-9</v>
      </c>
      <c r="B165" s="962" t="str">
        <f t="shared" si="147"/>
        <v>[weeks A]</v>
      </c>
      <c r="C165" s="962" t="str">
        <f t="shared" si="148"/>
        <v>Lipid#1</v>
      </c>
      <c r="D165" s="962" t="str">
        <f t="shared" si="149"/>
        <v>[diet A]</v>
      </c>
      <c r="E165" s="962" t="str">
        <f t="shared" si="150"/>
        <v>[treatment A]</v>
      </c>
      <c r="F165" s="962" t="str">
        <f t="shared" si="187"/>
        <v>[sex]</v>
      </c>
      <c r="G165" s="962" t="str">
        <f t="shared" si="188"/>
        <v>[body weight]</v>
      </c>
      <c r="H165" s="962">
        <f t="shared" si="170"/>
        <v>2.5</v>
      </c>
      <c r="I165" s="961" t="str">
        <f>'plasma (Lipid #1)'!A201</f>
        <v>hct 90</v>
      </c>
      <c r="J165" s="962">
        <f>'plasma (Lipid #1)'!B198</f>
        <v>90</v>
      </c>
      <c r="K165" s="962" t="str">
        <f>'plasma (Lipid #1)'!C198</f>
        <v>bg 90</v>
      </c>
      <c r="L165" s="962" t="str">
        <f>'plasma (Lipid #1)'!E198</f>
        <v>gir 90</v>
      </c>
      <c r="M165" s="963" t="e">
        <f>'plasma (Lipid #1)'!X193</f>
        <v>#DIV/0!</v>
      </c>
      <c r="N165" s="963" t="e">
        <f>'plasma (Lipid #1)'!Y193</f>
        <v>#DIV/0!</v>
      </c>
      <c r="O165" s="962"/>
      <c r="P165" s="962" t="str">
        <f t="shared" si="189"/>
        <v/>
      </c>
      <c r="Q165" s="962" t="str">
        <f t="shared" si="171"/>
        <v/>
      </c>
      <c r="R165" s="962" t="str">
        <f t="shared" si="172"/>
        <v/>
      </c>
      <c r="S165" s="962" t="str">
        <f t="shared" si="173"/>
        <v/>
      </c>
      <c r="T165" s="962" t="str">
        <f t="shared" si="174"/>
        <v/>
      </c>
      <c r="U165" s="962" t="str">
        <f t="shared" si="175"/>
        <v/>
      </c>
      <c r="V165" s="962" t="str">
        <f t="shared" si="176"/>
        <v/>
      </c>
      <c r="W165" s="962" t="str">
        <f t="shared" si="177"/>
        <v/>
      </c>
      <c r="X165" s="962" t="str">
        <f t="shared" si="178"/>
        <v/>
      </c>
      <c r="Y165" s="962" t="str">
        <f t="shared" si="179"/>
        <v/>
      </c>
      <c r="Z165" s="962" t="str">
        <f t="shared" si="180"/>
        <v/>
      </c>
      <c r="AA165" s="962" t="str">
        <f t="shared" si="181"/>
        <v/>
      </c>
      <c r="AB165" s="962" t="str">
        <f t="shared" si="182"/>
        <v/>
      </c>
      <c r="AC165" s="962" t="str">
        <f t="shared" si="183"/>
        <v/>
      </c>
      <c r="AD165" s="962" t="str">
        <f t="shared" si="184"/>
        <v/>
      </c>
      <c r="AE165" s="962" t="str">
        <f t="shared" si="185"/>
        <v/>
      </c>
    </row>
    <row r="166" spans="1:31">
      <c r="A166" s="962" t="str">
        <f t="shared" si="186"/>
        <v>MP-9</v>
      </c>
      <c r="B166" s="962" t="str">
        <f t="shared" si="147"/>
        <v>[weeks A]</v>
      </c>
      <c r="C166" s="962" t="str">
        <f t="shared" si="148"/>
        <v>Lipid#1</v>
      </c>
      <c r="D166" s="962" t="str">
        <f t="shared" si="149"/>
        <v>[diet A]</v>
      </c>
      <c r="E166" s="962" t="str">
        <f t="shared" si="150"/>
        <v>[treatment A]</v>
      </c>
      <c r="F166" s="962" t="str">
        <f t="shared" si="187"/>
        <v>[sex]</v>
      </c>
      <c r="G166" s="962" t="str">
        <f t="shared" si="188"/>
        <v>[body weight]</v>
      </c>
      <c r="H166" s="962">
        <f t="shared" si="170"/>
        <v>2.5</v>
      </c>
      <c r="I166" s="962"/>
      <c r="J166" s="962">
        <f>'plasma (Lipid #1)'!B199</f>
        <v>100</v>
      </c>
      <c r="K166" s="962" t="str">
        <f>'plasma (Lipid #1)'!C199</f>
        <v>bg 100</v>
      </c>
      <c r="L166" s="962" t="str">
        <f>'plasma (Lipid #1)'!E199</f>
        <v>gir 100</v>
      </c>
      <c r="M166" s="963" t="e">
        <f>'plasma (Lipid #1)'!X194</f>
        <v>#DIV/0!</v>
      </c>
      <c r="N166" s="963" t="e">
        <f>'plasma (Lipid #1)'!Y194</f>
        <v>#DIV/0!</v>
      </c>
      <c r="O166" s="962" t="str">
        <f>'plasma (Lipid #1)'!M199</f>
        <v>i 100</v>
      </c>
      <c r="P166" s="962" t="str">
        <f t="shared" si="189"/>
        <v/>
      </c>
      <c r="Q166" s="962" t="str">
        <f t="shared" si="171"/>
        <v/>
      </c>
      <c r="R166" s="962" t="str">
        <f t="shared" si="172"/>
        <v/>
      </c>
      <c r="S166" s="962" t="str">
        <f t="shared" si="173"/>
        <v/>
      </c>
      <c r="T166" s="962" t="str">
        <f t="shared" si="174"/>
        <v/>
      </c>
      <c r="U166" s="962" t="str">
        <f t="shared" si="175"/>
        <v/>
      </c>
      <c r="V166" s="962" t="str">
        <f t="shared" si="176"/>
        <v/>
      </c>
      <c r="W166" s="962" t="str">
        <f t="shared" si="177"/>
        <v/>
      </c>
      <c r="X166" s="962" t="str">
        <f t="shared" si="178"/>
        <v/>
      </c>
      <c r="Y166" s="962" t="str">
        <f t="shared" si="179"/>
        <v/>
      </c>
      <c r="Z166" s="962" t="str">
        <f t="shared" si="180"/>
        <v/>
      </c>
      <c r="AA166" s="962" t="str">
        <f t="shared" si="181"/>
        <v/>
      </c>
      <c r="AB166" s="962" t="str">
        <f t="shared" si="182"/>
        <v/>
      </c>
      <c r="AC166" s="962" t="str">
        <f t="shared" si="183"/>
        <v/>
      </c>
      <c r="AD166" s="962" t="str">
        <f t="shared" si="184"/>
        <v/>
      </c>
      <c r="AE166" s="962" t="str">
        <f t="shared" si="185"/>
        <v/>
      </c>
    </row>
    <row r="167" spans="1:31">
      <c r="A167" s="962" t="str">
        <f t="shared" si="186"/>
        <v>MP-9</v>
      </c>
      <c r="B167" s="962" t="str">
        <f t="shared" si="147"/>
        <v>[weeks A]</v>
      </c>
      <c r="C167" s="962" t="str">
        <f t="shared" si="148"/>
        <v>Lipid#1</v>
      </c>
      <c r="D167" s="962" t="str">
        <f t="shared" si="149"/>
        <v>[diet A]</v>
      </c>
      <c r="E167" s="962" t="str">
        <f t="shared" si="150"/>
        <v>[treatment A]</v>
      </c>
      <c r="F167" s="962" t="str">
        <f t="shared" si="187"/>
        <v>[sex]</v>
      </c>
      <c r="G167" s="962" t="str">
        <f t="shared" si="188"/>
        <v>[body weight]</v>
      </c>
      <c r="H167" s="962">
        <f t="shared" si="170"/>
        <v>2.5</v>
      </c>
      <c r="I167" s="962"/>
      <c r="J167" s="962">
        <f>'plasma (Lipid #1)'!B200</f>
        <v>110</v>
      </c>
      <c r="K167" s="962" t="str">
        <f>'plasma (Lipid #1)'!C200</f>
        <v>bg 110</v>
      </c>
      <c r="L167" s="962" t="str">
        <f>'plasma (Lipid #1)'!E200</f>
        <v>gir 110</v>
      </c>
      <c r="M167" s="962"/>
      <c r="N167" s="962"/>
      <c r="O167" s="962"/>
      <c r="P167" s="962" t="str">
        <f t="shared" si="189"/>
        <v/>
      </c>
      <c r="Q167" s="962" t="str">
        <f t="shared" si="171"/>
        <v/>
      </c>
      <c r="R167" s="962" t="str">
        <f t="shared" si="172"/>
        <v/>
      </c>
      <c r="S167" s="962" t="str">
        <f t="shared" si="173"/>
        <v/>
      </c>
      <c r="T167" s="962" t="str">
        <f t="shared" si="174"/>
        <v/>
      </c>
      <c r="U167" s="962" t="str">
        <f t="shared" si="175"/>
        <v/>
      </c>
      <c r="V167" s="962" t="str">
        <f t="shared" si="176"/>
        <v/>
      </c>
      <c r="W167" s="962" t="str">
        <f t="shared" si="177"/>
        <v/>
      </c>
      <c r="X167" s="962" t="str">
        <f t="shared" si="178"/>
        <v/>
      </c>
      <c r="Y167" s="962" t="str">
        <f t="shared" si="179"/>
        <v/>
      </c>
      <c r="Z167" s="962" t="str">
        <f t="shared" si="180"/>
        <v/>
      </c>
      <c r="AA167" s="962" t="str">
        <f t="shared" si="181"/>
        <v/>
      </c>
      <c r="AB167" s="962" t="str">
        <f t="shared" si="182"/>
        <v/>
      </c>
      <c r="AC167" s="962" t="str">
        <f t="shared" si="183"/>
        <v/>
      </c>
      <c r="AD167" s="962" t="str">
        <f t="shared" si="184"/>
        <v/>
      </c>
      <c r="AE167" s="962" t="str">
        <f t="shared" si="185"/>
        <v/>
      </c>
    </row>
    <row r="168" spans="1:31">
      <c r="A168" s="962" t="str">
        <f t="shared" si="186"/>
        <v>MP-9</v>
      </c>
      <c r="B168" s="962" t="str">
        <f t="shared" si="147"/>
        <v>[weeks A]</v>
      </c>
      <c r="C168" s="962" t="str">
        <f t="shared" si="148"/>
        <v>Lipid#1</v>
      </c>
      <c r="D168" s="962" t="str">
        <f t="shared" si="149"/>
        <v>[diet A]</v>
      </c>
      <c r="E168" s="962" t="str">
        <f t="shared" si="150"/>
        <v>[treatment A]</v>
      </c>
      <c r="F168" s="962" t="str">
        <f t="shared" si="187"/>
        <v>[sex]</v>
      </c>
      <c r="G168" s="962" t="str">
        <f t="shared" si="188"/>
        <v>[body weight]</v>
      </c>
      <c r="H168" s="962">
        <f t="shared" si="170"/>
        <v>2.5</v>
      </c>
      <c r="I168" s="962"/>
      <c r="J168" s="962">
        <f>'plasma (Lipid #1)'!B201</f>
        <v>120</v>
      </c>
      <c r="K168" s="962" t="str">
        <f>'plasma (Lipid #1)'!C201</f>
        <v>bg 120</v>
      </c>
      <c r="L168" s="962" t="str">
        <f>'plasma (Lipid #1)'!E201</f>
        <v>gir 120</v>
      </c>
      <c r="M168" s="963" t="e">
        <f>'plasma (Lipid #1)'!X195</f>
        <v>#DIV/0!</v>
      </c>
      <c r="N168" s="963" t="e">
        <f>'plasma (Lipid #1)'!Y195</f>
        <v>#DIV/0!</v>
      </c>
      <c r="O168" s="962" t="str">
        <f>'plasma (Lipid #1)'!M201</f>
        <v>i 120</v>
      </c>
      <c r="P168" s="962" t="str">
        <f t="shared" si="189"/>
        <v/>
      </c>
      <c r="Q168" s="962" t="str">
        <f t="shared" si="171"/>
        <v/>
      </c>
      <c r="R168" s="962" t="str">
        <f t="shared" si="172"/>
        <v/>
      </c>
      <c r="S168" s="962" t="str">
        <f t="shared" si="173"/>
        <v/>
      </c>
      <c r="T168" s="962" t="str">
        <f t="shared" si="174"/>
        <v/>
      </c>
      <c r="U168" s="962" t="str">
        <f t="shared" si="175"/>
        <v/>
      </c>
      <c r="V168" s="962" t="str">
        <f t="shared" si="176"/>
        <v/>
      </c>
      <c r="W168" s="962" t="str">
        <f t="shared" si="177"/>
        <v/>
      </c>
      <c r="X168" s="962" t="str">
        <f t="shared" si="178"/>
        <v/>
      </c>
      <c r="Y168" s="962" t="str">
        <f t="shared" si="179"/>
        <v/>
      </c>
      <c r="Z168" s="962" t="str">
        <f t="shared" si="180"/>
        <v/>
      </c>
      <c r="AA168" s="962" t="str">
        <f t="shared" si="181"/>
        <v/>
      </c>
      <c r="AB168" s="962" t="str">
        <f t="shared" si="182"/>
        <v/>
      </c>
      <c r="AC168" s="962" t="str">
        <f t="shared" si="183"/>
        <v/>
      </c>
      <c r="AD168" s="962" t="str">
        <f t="shared" si="184"/>
        <v/>
      </c>
      <c r="AE168" s="962" t="str">
        <f t="shared" si="185"/>
        <v/>
      </c>
    </row>
    <row r="169" spans="1:31">
      <c r="A169" s="962" t="str">
        <f t="shared" si="186"/>
        <v>MP-9</v>
      </c>
      <c r="B169" s="962" t="str">
        <f t="shared" si="147"/>
        <v>[weeks A]</v>
      </c>
      <c r="C169" s="962" t="str">
        <f t="shared" si="148"/>
        <v>Lipid#1</v>
      </c>
      <c r="D169" s="962" t="str">
        <f t="shared" si="149"/>
        <v>[diet A]</v>
      </c>
      <c r="E169" s="962" t="str">
        <f t="shared" si="150"/>
        <v>[treatment A]</v>
      </c>
      <c r="F169" s="962" t="str">
        <f t="shared" si="187"/>
        <v>[sex]</v>
      </c>
      <c r="G169" s="962" t="str">
        <f t="shared" si="188"/>
        <v>[body weight]</v>
      </c>
      <c r="H169" s="962">
        <f t="shared" si="170"/>
        <v>2.5</v>
      </c>
      <c r="I169" s="962"/>
      <c r="J169" s="962">
        <v>122</v>
      </c>
      <c r="K169" s="962" t="str">
        <f>'plasma (Lipid #1)'!C202</f>
        <v>bg 2</v>
      </c>
      <c r="L169" s="962" t="str">
        <f>'plasma (Lipid #1)'!E202</f>
        <v>gir 2</v>
      </c>
      <c r="M169" s="963"/>
      <c r="N169" s="963"/>
      <c r="O169" s="962"/>
      <c r="P169" s="962" t="str">
        <f t="shared" si="189"/>
        <v/>
      </c>
      <c r="Q169" s="962" t="str">
        <f t="shared" si="171"/>
        <v/>
      </c>
      <c r="R169" s="962" t="str">
        <f t="shared" si="172"/>
        <v/>
      </c>
      <c r="S169" s="962" t="str">
        <f t="shared" si="173"/>
        <v/>
      </c>
      <c r="T169" s="962" t="str">
        <f t="shared" si="174"/>
        <v/>
      </c>
      <c r="U169" s="962" t="str">
        <f t="shared" si="175"/>
        <v/>
      </c>
      <c r="V169" s="962" t="str">
        <f t="shared" si="176"/>
        <v/>
      </c>
      <c r="W169" s="962" t="str">
        <f t="shared" si="177"/>
        <v/>
      </c>
      <c r="X169" s="962" t="str">
        <f t="shared" si="178"/>
        <v/>
      </c>
      <c r="Y169" s="962" t="str">
        <f t="shared" si="179"/>
        <v/>
      </c>
      <c r="Z169" s="962" t="str">
        <f t="shared" si="180"/>
        <v/>
      </c>
      <c r="AA169" s="962" t="str">
        <f t="shared" si="181"/>
        <v/>
      </c>
      <c r="AB169" s="962" t="str">
        <f t="shared" si="182"/>
        <v/>
      </c>
      <c r="AC169" s="962" t="str">
        <f t="shared" si="183"/>
        <v/>
      </c>
      <c r="AD169" s="962" t="str">
        <f t="shared" si="184"/>
        <v/>
      </c>
      <c r="AE169" s="962" t="str">
        <f t="shared" si="185"/>
        <v/>
      </c>
    </row>
    <row r="170" spans="1:31">
      <c r="A170" s="962" t="str">
        <f t="shared" si="186"/>
        <v>MP-9</v>
      </c>
      <c r="B170" s="962" t="str">
        <f t="shared" si="147"/>
        <v>[weeks A]</v>
      </c>
      <c r="C170" s="962" t="str">
        <f t="shared" si="148"/>
        <v>Lipid#1</v>
      </c>
      <c r="D170" s="962" t="str">
        <f t="shared" si="149"/>
        <v>[diet A]</v>
      </c>
      <c r="E170" s="962" t="str">
        <f t="shared" si="150"/>
        <v>[treatment A]</v>
      </c>
      <c r="F170" s="962" t="str">
        <f t="shared" si="187"/>
        <v>[sex]</v>
      </c>
      <c r="G170" s="962" t="str">
        <f t="shared" si="188"/>
        <v>[body weight]</v>
      </c>
      <c r="H170" s="962">
        <f t="shared" si="170"/>
        <v>2.5</v>
      </c>
      <c r="I170" s="962"/>
      <c r="J170" s="962">
        <v>125</v>
      </c>
      <c r="K170" s="962" t="str">
        <f>'plasma (Lipid #1)'!C203</f>
        <v>bg 5</v>
      </c>
      <c r="L170" s="962" t="str">
        <f>'plasma (Lipid #1)'!E203</f>
        <v>gir 5</v>
      </c>
      <c r="M170" s="963"/>
      <c r="N170" s="963"/>
      <c r="O170" s="962"/>
      <c r="P170" s="962" t="str">
        <f t="shared" si="189"/>
        <v/>
      </c>
      <c r="Q170" s="962" t="str">
        <f t="shared" si="171"/>
        <v/>
      </c>
      <c r="R170" s="962" t="str">
        <f t="shared" si="172"/>
        <v/>
      </c>
      <c r="S170" s="962" t="str">
        <f t="shared" si="173"/>
        <v/>
      </c>
      <c r="T170" s="962" t="str">
        <f t="shared" si="174"/>
        <v/>
      </c>
      <c r="U170" s="962" t="str">
        <f t="shared" si="175"/>
        <v/>
      </c>
      <c r="V170" s="962" t="str">
        <f t="shared" si="176"/>
        <v/>
      </c>
      <c r="W170" s="962" t="str">
        <f t="shared" si="177"/>
        <v/>
      </c>
      <c r="X170" s="962" t="str">
        <f t="shared" si="178"/>
        <v/>
      </c>
      <c r="Y170" s="962" t="str">
        <f t="shared" si="179"/>
        <v/>
      </c>
      <c r="Z170" s="962" t="str">
        <f t="shared" si="180"/>
        <v/>
      </c>
      <c r="AA170" s="962" t="str">
        <f t="shared" si="181"/>
        <v/>
      </c>
      <c r="AB170" s="962" t="str">
        <f t="shared" si="182"/>
        <v/>
      </c>
      <c r="AC170" s="962" t="str">
        <f t="shared" si="183"/>
        <v/>
      </c>
      <c r="AD170" s="962" t="str">
        <f t="shared" si="184"/>
        <v/>
      </c>
      <c r="AE170" s="962" t="str">
        <f t="shared" si="185"/>
        <v/>
      </c>
    </row>
    <row r="171" spans="1:31">
      <c r="A171" s="962" t="str">
        <f t="shared" si="186"/>
        <v>MP-9</v>
      </c>
      <c r="B171" s="962" t="str">
        <f t="shared" si="147"/>
        <v>[weeks A]</v>
      </c>
      <c r="C171" s="962" t="str">
        <f t="shared" si="148"/>
        <v>Lipid#1</v>
      </c>
      <c r="D171" s="962" t="str">
        <f t="shared" si="149"/>
        <v>[diet A]</v>
      </c>
      <c r="E171" s="962" t="str">
        <f t="shared" si="150"/>
        <v>[treatment A]</v>
      </c>
      <c r="F171" s="962" t="str">
        <f t="shared" si="187"/>
        <v>[sex]</v>
      </c>
      <c r="G171" s="962" t="str">
        <f t="shared" si="188"/>
        <v>[body weight]</v>
      </c>
      <c r="H171" s="962">
        <f t="shared" si="170"/>
        <v>2.5</v>
      </c>
      <c r="I171" s="962"/>
      <c r="J171" s="962">
        <v>130</v>
      </c>
      <c r="K171" s="962" t="str">
        <f>'plasma (Lipid #1)'!C204</f>
        <v>bg 10</v>
      </c>
      <c r="L171" s="962" t="str">
        <f>'plasma (Lipid #1)'!E204</f>
        <v>gir 10</v>
      </c>
      <c r="M171" s="963"/>
      <c r="N171" s="963"/>
      <c r="O171" s="962"/>
      <c r="P171" s="962" t="str">
        <f t="shared" si="189"/>
        <v/>
      </c>
      <c r="Q171" s="962" t="str">
        <f t="shared" si="171"/>
        <v/>
      </c>
      <c r="R171" s="962" t="str">
        <f t="shared" si="172"/>
        <v/>
      </c>
      <c r="S171" s="962" t="str">
        <f t="shared" si="173"/>
        <v/>
      </c>
      <c r="T171" s="962" t="str">
        <f t="shared" si="174"/>
        <v/>
      </c>
      <c r="U171" s="962" t="str">
        <f t="shared" si="175"/>
        <v/>
      </c>
      <c r="V171" s="962" t="str">
        <f t="shared" si="176"/>
        <v/>
      </c>
      <c r="W171" s="962" t="str">
        <f t="shared" si="177"/>
        <v/>
      </c>
      <c r="X171" s="962" t="str">
        <f t="shared" si="178"/>
        <v/>
      </c>
      <c r="Y171" s="962" t="str">
        <f t="shared" si="179"/>
        <v/>
      </c>
      <c r="Z171" s="962" t="str">
        <f t="shared" si="180"/>
        <v/>
      </c>
      <c r="AA171" s="962" t="str">
        <f t="shared" si="181"/>
        <v/>
      </c>
      <c r="AB171" s="962" t="str">
        <f t="shared" si="182"/>
        <v/>
      </c>
      <c r="AC171" s="962" t="str">
        <f t="shared" si="183"/>
        <v/>
      </c>
      <c r="AD171" s="962" t="str">
        <f t="shared" si="184"/>
        <v/>
      </c>
      <c r="AE171" s="962" t="str">
        <f t="shared" si="185"/>
        <v/>
      </c>
    </row>
    <row r="172" spans="1:31">
      <c r="A172" s="962" t="str">
        <f t="shared" si="186"/>
        <v>MP-9</v>
      </c>
      <c r="B172" s="962" t="str">
        <f t="shared" si="147"/>
        <v>[weeks A]</v>
      </c>
      <c r="C172" s="962" t="str">
        <f t="shared" si="148"/>
        <v>Lipid#1</v>
      </c>
      <c r="D172" s="962" t="str">
        <f t="shared" si="149"/>
        <v>[diet A]</v>
      </c>
      <c r="E172" s="962" t="str">
        <f t="shared" si="150"/>
        <v>[treatment A]</v>
      </c>
      <c r="F172" s="962" t="str">
        <f t="shared" si="187"/>
        <v>[sex]</v>
      </c>
      <c r="G172" s="962" t="str">
        <f t="shared" si="188"/>
        <v>[body weight]</v>
      </c>
      <c r="H172" s="962">
        <f t="shared" si="170"/>
        <v>2.5</v>
      </c>
      <c r="I172" s="962"/>
      <c r="J172" s="962">
        <v>135</v>
      </c>
      <c r="K172" s="962" t="str">
        <f>'plasma (Lipid #1)'!C205</f>
        <v>bg 15</v>
      </c>
      <c r="L172" s="962" t="str">
        <f>'plasma (Lipid #1)'!E205</f>
        <v>gir 15</v>
      </c>
      <c r="M172" s="963"/>
      <c r="N172" s="963"/>
      <c r="O172" s="962"/>
      <c r="P172" s="962" t="str">
        <f t="shared" si="189"/>
        <v/>
      </c>
      <c r="Q172" s="962" t="str">
        <f t="shared" si="171"/>
        <v/>
      </c>
      <c r="R172" s="962" t="str">
        <f t="shared" si="172"/>
        <v/>
      </c>
      <c r="S172" s="962" t="str">
        <f t="shared" si="173"/>
        <v/>
      </c>
      <c r="T172" s="962" t="str">
        <f t="shared" si="174"/>
        <v/>
      </c>
      <c r="U172" s="962" t="str">
        <f t="shared" si="175"/>
        <v/>
      </c>
      <c r="V172" s="962" t="str">
        <f t="shared" si="176"/>
        <v/>
      </c>
      <c r="W172" s="962" t="str">
        <f t="shared" si="177"/>
        <v/>
      </c>
      <c r="X172" s="962" t="str">
        <f t="shared" si="178"/>
        <v/>
      </c>
      <c r="Y172" s="962" t="str">
        <f t="shared" si="179"/>
        <v/>
      </c>
      <c r="Z172" s="962" t="str">
        <f t="shared" si="180"/>
        <v/>
      </c>
      <c r="AA172" s="962" t="str">
        <f t="shared" si="181"/>
        <v/>
      </c>
      <c r="AB172" s="962" t="str">
        <f t="shared" si="182"/>
        <v/>
      </c>
      <c r="AC172" s="962" t="str">
        <f t="shared" si="183"/>
        <v/>
      </c>
      <c r="AD172" s="962" t="str">
        <f t="shared" si="184"/>
        <v/>
      </c>
      <c r="AE172" s="962" t="str">
        <f t="shared" si="185"/>
        <v/>
      </c>
    </row>
    <row r="173" spans="1:31">
      <c r="A173" s="962" t="str">
        <f t="shared" si="186"/>
        <v>MP-9</v>
      </c>
      <c r="B173" s="962" t="str">
        <f t="shared" si="147"/>
        <v>[weeks A]</v>
      </c>
      <c r="C173" s="962" t="str">
        <f t="shared" si="148"/>
        <v>Lipid#1</v>
      </c>
      <c r="D173" s="962" t="str">
        <f t="shared" si="149"/>
        <v>[diet A]</v>
      </c>
      <c r="E173" s="962" t="str">
        <f t="shared" si="150"/>
        <v>[treatment A]</v>
      </c>
      <c r="F173" s="962" t="str">
        <f t="shared" si="187"/>
        <v>[sex]</v>
      </c>
      <c r="G173" s="962" t="str">
        <f t="shared" si="188"/>
        <v>[body weight]</v>
      </c>
      <c r="H173" s="962">
        <f t="shared" si="170"/>
        <v>2.5</v>
      </c>
      <c r="I173" s="962"/>
      <c r="J173" s="962">
        <v>145</v>
      </c>
      <c r="K173" s="962" t="str">
        <f>'plasma (Lipid #1)'!C206</f>
        <v>bg 25</v>
      </c>
      <c r="L173" s="962" t="str">
        <f>'plasma (Lipid #1)'!E206</f>
        <v>gir 25</v>
      </c>
      <c r="M173" s="963"/>
      <c r="N173" s="963"/>
      <c r="O173" s="962"/>
      <c r="P173" s="962" t="str">
        <f t="shared" si="189"/>
        <v/>
      </c>
      <c r="Q173" s="962" t="str">
        <f t="shared" si="171"/>
        <v/>
      </c>
      <c r="R173" s="962" t="str">
        <f t="shared" si="172"/>
        <v/>
      </c>
      <c r="S173" s="962" t="str">
        <f t="shared" si="173"/>
        <v/>
      </c>
      <c r="T173" s="962" t="str">
        <f t="shared" si="174"/>
        <v/>
      </c>
      <c r="U173" s="962" t="str">
        <f t="shared" si="175"/>
        <v/>
      </c>
      <c r="V173" s="962" t="str">
        <f t="shared" si="176"/>
        <v/>
      </c>
      <c r="W173" s="962" t="str">
        <f t="shared" si="177"/>
        <v/>
      </c>
      <c r="X173" s="962" t="str">
        <f t="shared" si="178"/>
        <v/>
      </c>
      <c r="Y173" s="962" t="str">
        <f t="shared" si="179"/>
        <v/>
      </c>
      <c r="Z173" s="962" t="str">
        <f t="shared" si="180"/>
        <v/>
      </c>
      <c r="AA173" s="962" t="str">
        <f t="shared" si="181"/>
        <v/>
      </c>
      <c r="AB173" s="962" t="str">
        <f t="shared" si="182"/>
        <v/>
      </c>
      <c r="AC173" s="962" t="str">
        <f t="shared" si="183"/>
        <v/>
      </c>
      <c r="AD173" s="962" t="str">
        <f t="shared" si="184"/>
        <v/>
      </c>
      <c r="AE173" s="962" t="str">
        <f t="shared" si="185"/>
        <v/>
      </c>
    </row>
    <row r="174" spans="1:31">
      <c r="A174" s="207" t="str">
        <f>'plasma (Lipid #1)'!A209</f>
        <v>MP-10</v>
      </c>
      <c r="B174" s="207" t="str">
        <f t="shared" si="147"/>
        <v>[weeks A]</v>
      </c>
      <c r="C174" s="207" t="str">
        <f t="shared" si="148"/>
        <v>Lipid#1</v>
      </c>
      <c r="D174" s="207" t="str">
        <f t="shared" si="149"/>
        <v>[diet A]</v>
      </c>
      <c r="E174" s="207" t="str">
        <f t="shared" si="150"/>
        <v>[treatment A]</v>
      </c>
      <c r="F174" s="207" t="str">
        <f>'plasma (Lipid #1)'!A214</f>
        <v>[sex]</v>
      </c>
      <c r="G174" s="207" t="str">
        <f>'plasma (Lipid #1)'!A210</f>
        <v>[body weight]</v>
      </c>
      <c r="H174" s="207">
        <f t="shared" si="170"/>
        <v>0</v>
      </c>
      <c r="I174" s="207" t="str">
        <f>'plasma (Lipid #1)'!A219</f>
        <v>hct -10</v>
      </c>
      <c r="J174" s="207">
        <f>'plasma (Lipid #1)'!B208</f>
        <v>-10</v>
      </c>
      <c r="K174" s="207" t="str">
        <f>'plasma (Lipid #1)'!C208</f>
        <v>bg -10</v>
      </c>
      <c r="L174" s="207" t="str">
        <f>'plasma (Lipid #1)'!E208</f>
        <v>gir -10</v>
      </c>
      <c r="M174" s="965" t="e">
        <f>'plasma (Lipid #1)'!X210</f>
        <v>#DIV/0!</v>
      </c>
      <c r="N174" s="965" t="e">
        <f>'plasma (Lipid #1)'!Y210</f>
        <v>#DIV/0!</v>
      </c>
      <c r="O174" s="207" t="str">
        <f>'plasma (Lipid #1)'!M208</f>
        <v>i -10</v>
      </c>
      <c r="P174" s="207" t="str">
        <f>'tissues (Lipid#1)'!O85</f>
        <v/>
      </c>
      <c r="Q174" s="207" t="str">
        <f>'tissues (Lipid#1)'!O86</f>
        <v/>
      </c>
      <c r="R174" s="207" t="str">
        <f>'tissues (Lipid#1)'!O87</f>
        <v/>
      </c>
      <c r="S174" s="207" t="str">
        <f>'tissues (Lipid#1)'!O88</f>
        <v/>
      </c>
      <c r="T174" s="207" t="str">
        <f>'tissues (Lipid#1)'!O89</f>
        <v/>
      </c>
      <c r="U174" s="207" t="str">
        <f>'tissues (Lipid#1)'!O90</f>
        <v/>
      </c>
      <c r="V174" s="207" t="str">
        <f>'tissues (Lipid#1)'!O91</f>
        <v/>
      </c>
      <c r="W174" s="207" t="str">
        <f>'tissues (Lipid#1)'!O92</f>
        <v/>
      </c>
      <c r="X174" s="207" t="str">
        <f>'tissues (Lipid#1)'!P85</f>
        <v/>
      </c>
      <c r="Y174" s="207" t="str">
        <f>'tissues (Lipid#1)'!P86</f>
        <v/>
      </c>
      <c r="Z174" s="207" t="str">
        <f>'tissues (Lipid#1)'!P87</f>
        <v/>
      </c>
      <c r="AA174" s="207" t="str">
        <f>'tissues (Lipid#1)'!P88</f>
        <v/>
      </c>
      <c r="AB174" s="207" t="str">
        <f>'tissues (Lipid#1)'!P89</f>
        <v/>
      </c>
      <c r="AC174" s="207" t="str">
        <f>'tissues (Lipid#1)'!P90</f>
        <v/>
      </c>
      <c r="AD174" s="207" t="str">
        <f>'tissues (Lipid#1)'!P91</f>
        <v/>
      </c>
      <c r="AE174" s="207" t="str">
        <f>'tissues (Lipid#1)'!P92</f>
        <v/>
      </c>
    </row>
    <row r="175" spans="1:31">
      <c r="A175" s="207" t="str">
        <f>A174</f>
        <v>MP-10</v>
      </c>
      <c r="B175" s="207" t="str">
        <f t="shared" si="147"/>
        <v>[weeks A]</v>
      </c>
      <c r="C175" s="207" t="str">
        <f t="shared" si="148"/>
        <v>Lipid#1</v>
      </c>
      <c r="D175" s="207" t="str">
        <f t="shared" si="149"/>
        <v>[diet A]</v>
      </c>
      <c r="E175" s="207" t="str">
        <f t="shared" si="150"/>
        <v>[treatment A]</v>
      </c>
      <c r="F175" s="207" t="str">
        <f>F174</f>
        <v>[sex]</v>
      </c>
      <c r="G175" s="207" t="str">
        <f>G174</f>
        <v>[body weight]</v>
      </c>
      <c r="H175" s="207">
        <f t="shared" si="170"/>
        <v>0</v>
      </c>
      <c r="I175" s="188"/>
      <c r="J175" s="207">
        <f>'plasma (Lipid #1)'!B209</f>
        <v>0</v>
      </c>
      <c r="K175" s="207" t="str">
        <f>'plasma (Lipid #1)'!C209</f>
        <v>bg 0</v>
      </c>
      <c r="L175" s="207" t="str">
        <f>'plasma (Lipid #1)'!E209</f>
        <v>gir 0</v>
      </c>
      <c r="M175" s="965" t="e">
        <f>'plasma (Lipid #1)'!X211</f>
        <v>#DIV/0!</v>
      </c>
      <c r="N175" s="965" t="e">
        <f>'plasma (Lipid #1)'!Y211</f>
        <v>#DIV/0!</v>
      </c>
      <c r="O175" s="207"/>
      <c r="P175" s="207" t="str">
        <f>P174</f>
        <v/>
      </c>
      <c r="Q175" s="207" t="str">
        <f t="shared" ref="Q175:Q192" si="190">Q174</f>
        <v/>
      </c>
      <c r="R175" s="207" t="str">
        <f t="shared" ref="R175:R192" si="191">R174</f>
        <v/>
      </c>
      <c r="S175" s="207" t="str">
        <f t="shared" ref="S175:S192" si="192">S174</f>
        <v/>
      </c>
      <c r="T175" s="207" t="str">
        <f t="shared" ref="T175:T192" si="193">T174</f>
        <v/>
      </c>
      <c r="U175" s="207" t="str">
        <f t="shared" ref="U175:U192" si="194">U174</f>
        <v/>
      </c>
      <c r="V175" s="207" t="str">
        <f t="shared" ref="V175:V192" si="195">V174</f>
        <v/>
      </c>
      <c r="W175" s="207" t="str">
        <f t="shared" ref="W175:W192" si="196">W174</f>
        <v/>
      </c>
      <c r="X175" s="207" t="str">
        <f t="shared" ref="X175:X192" si="197">X174</f>
        <v/>
      </c>
      <c r="Y175" s="207" t="str">
        <f t="shared" ref="Y175:Y192" si="198">Y174</f>
        <v/>
      </c>
      <c r="Z175" s="207" t="str">
        <f t="shared" ref="Z175:Z192" si="199">Z174</f>
        <v/>
      </c>
      <c r="AA175" s="207" t="str">
        <f t="shared" ref="AA175:AA192" si="200">AA174</f>
        <v/>
      </c>
      <c r="AB175" s="207" t="str">
        <f t="shared" ref="AB175:AB192" si="201">AB174</f>
        <v/>
      </c>
      <c r="AC175" s="207" t="str">
        <f t="shared" ref="AC175:AC192" si="202">AC174</f>
        <v/>
      </c>
      <c r="AD175" s="207" t="str">
        <f t="shared" ref="AD175:AD192" si="203">AD174</f>
        <v/>
      </c>
      <c r="AE175" s="207" t="str">
        <f t="shared" ref="AE175:AE192" si="204">AE174</f>
        <v/>
      </c>
    </row>
    <row r="176" spans="1:31">
      <c r="A176" s="207" t="str">
        <f t="shared" ref="A176:A192" si="205">A175</f>
        <v>MP-10</v>
      </c>
      <c r="B176" s="207" t="str">
        <f t="shared" si="147"/>
        <v>[weeks A]</v>
      </c>
      <c r="C176" s="207" t="str">
        <f t="shared" si="148"/>
        <v>Lipid#1</v>
      </c>
      <c r="D176" s="207" t="str">
        <f t="shared" si="149"/>
        <v>[diet A]</v>
      </c>
      <c r="E176" s="207" t="str">
        <f t="shared" si="150"/>
        <v>[treatment A]</v>
      </c>
      <c r="F176" s="207" t="str">
        <f t="shared" ref="F176:F192" si="206">F175</f>
        <v>[sex]</v>
      </c>
      <c r="G176" s="207" t="str">
        <f t="shared" ref="G176:G192" si="207">G175</f>
        <v>[body weight]</v>
      </c>
      <c r="H176" s="207">
        <f t="shared" si="170"/>
        <v>2.5</v>
      </c>
      <c r="I176" s="188"/>
      <c r="J176" s="207">
        <f>'plasma (Lipid #1)'!B210</f>
        <v>10</v>
      </c>
      <c r="K176" s="207" t="str">
        <f>'plasma (Lipid #1)'!C210</f>
        <v>bg 10</v>
      </c>
      <c r="L176" s="207" t="str">
        <f>'plasma (Lipid #1)'!E210</f>
        <v>gir 10</v>
      </c>
      <c r="M176" s="188"/>
      <c r="N176" s="188"/>
      <c r="O176" s="207"/>
      <c r="P176" s="207" t="str">
        <f t="shared" ref="P176:P192" si="208">P175</f>
        <v/>
      </c>
      <c r="Q176" s="207" t="str">
        <f t="shared" si="190"/>
        <v/>
      </c>
      <c r="R176" s="207" t="str">
        <f t="shared" si="191"/>
        <v/>
      </c>
      <c r="S176" s="207" t="str">
        <f t="shared" si="192"/>
        <v/>
      </c>
      <c r="T176" s="207" t="str">
        <f t="shared" si="193"/>
        <v/>
      </c>
      <c r="U176" s="207" t="str">
        <f t="shared" si="194"/>
        <v/>
      </c>
      <c r="V176" s="207" t="str">
        <f t="shared" si="195"/>
        <v/>
      </c>
      <c r="W176" s="207" t="str">
        <f t="shared" si="196"/>
        <v/>
      </c>
      <c r="X176" s="207" t="str">
        <f t="shared" si="197"/>
        <v/>
      </c>
      <c r="Y176" s="207" t="str">
        <f t="shared" si="198"/>
        <v/>
      </c>
      <c r="Z176" s="207" t="str">
        <f t="shared" si="199"/>
        <v/>
      </c>
      <c r="AA176" s="207" t="str">
        <f t="shared" si="200"/>
        <v/>
      </c>
      <c r="AB176" s="207" t="str">
        <f t="shared" si="201"/>
        <v/>
      </c>
      <c r="AC176" s="207" t="str">
        <f t="shared" si="202"/>
        <v/>
      </c>
      <c r="AD176" s="207" t="str">
        <f t="shared" si="203"/>
        <v/>
      </c>
      <c r="AE176" s="207" t="str">
        <f t="shared" si="204"/>
        <v/>
      </c>
    </row>
    <row r="177" spans="1:31">
      <c r="A177" s="207" t="str">
        <f t="shared" si="205"/>
        <v>MP-10</v>
      </c>
      <c r="B177" s="207" t="str">
        <f t="shared" si="147"/>
        <v>[weeks A]</v>
      </c>
      <c r="C177" s="207" t="str">
        <f t="shared" si="148"/>
        <v>Lipid#1</v>
      </c>
      <c r="D177" s="207" t="str">
        <f t="shared" si="149"/>
        <v>[diet A]</v>
      </c>
      <c r="E177" s="207" t="str">
        <f t="shared" si="150"/>
        <v>[treatment A]</v>
      </c>
      <c r="F177" s="207" t="str">
        <f t="shared" si="206"/>
        <v>[sex]</v>
      </c>
      <c r="G177" s="207" t="str">
        <f t="shared" si="207"/>
        <v>[body weight]</v>
      </c>
      <c r="H177" s="207">
        <f t="shared" si="170"/>
        <v>2.5</v>
      </c>
      <c r="I177" s="188"/>
      <c r="J177" s="207">
        <f>'plasma (Lipid #1)'!B211</f>
        <v>20</v>
      </c>
      <c r="K177" s="207" t="str">
        <f>'plasma (Lipid #1)'!C211</f>
        <v>bg 20</v>
      </c>
      <c r="L177" s="207" t="str">
        <f>'plasma (Lipid #1)'!E211</f>
        <v>gir 20</v>
      </c>
      <c r="M177" s="188"/>
      <c r="N177" s="188"/>
      <c r="O177" s="207"/>
      <c r="P177" s="207" t="str">
        <f t="shared" si="208"/>
        <v/>
      </c>
      <c r="Q177" s="207" t="str">
        <f t="shared" si="190"/>
        <v/>
      </c>
      <c r="R177" s="207" t="str">
        <f t="shared" si="191"/>
        <v/>
      </c>
      <c r="S177" s="207" t="str">
        <f t="shared" si="192"/>
        <v/>
      </c>
      <c r="T177" s="207" t="str">
        <f t="shared" si="193"/>
        <v/>
      </c>
      <c r="U177" s="207" t="str">
        <f t="shared" si="194"/>
        <v/>
      </c>
      <c r="V177" s="207" t="str">
        <f t="shared" si="195"/>
        <v/>
      </c>
      <c r="W177" s="207" t="str">
        <f t="shared" si="196"/>
        <v/>
      </c>
      <c r="X177" s="207" t="str">
        <f t="shared" si="197"/>
        <v/>
      </c>
      <c r="Y177" s="207" t="str">
        <f t="shared" si="198"/>
        <v/>
      </c>
      <c r="Z177" s="207" t="str">
        <f t="shared" si="199"/>
        <v/>
      </c>
      <c r="AA177" s="207" t="str">
        <f t="shared" si="200"/>
        <v/>
      </c>
      <c r="AB177" s="207" t="str">
        <f t="shared" si="201"/>
        <v/>
      </c>
      <c r="AC177" s="207" t="str">
        <f t="shared" si="202"/>
        <v/>
      </c>
      <c r="AD177" s="207" t="str">
        <f t="shared" si="203"/>
        <v/>
      </c>
      <c r="AE177" s="207" t="str">
        <f t="shared" si="204"/>
        <v/>
      </c>
    </row>
    <row r="178" spans="1:31">
      <c r="A178" s="207" t="str">
        <f t="shared" si="205"/>
        <v>MP-10</v>
      </c>
      <c r="B178" s="207" t="str">
        <f t="shared" si="147"/>
        <v>[weeks A]</v>
      </c>
      <c r="C178" s="207" t="str">
        <f t="shared" si="148"/>
        <v>Lipid#1</v>
      </c>
      <c r="D178" s="207" t="str">
        <f t="shared" si="149"/>
        <v>[diet A]</v>
      </c>
      <c r="E178" s="207" t="str">
        <f t="shared" si="150"/>
        <v>[treatment A]</v>
      </c>
      <c r="F178" s="207" t="str">
        <f t="shared" si="206"/>
        <v>[sex]</v>
      </c>
      <c r="G178" s="207" t="str">
        <f t="shared" si="207"/>
        <v>[body weight]</v>
      </c>
      <c r="H178" s="207">
        <f t="shared" si="170"/>
        <v>2.5</v>
      </c>
      <c r="I178" s="188"/>
      <c r="J178" s="207">
        <f>'plasma (Lipid #1)'!B212</f>
        <v>30</v>
      </c>
      <c r="K178" s="207" t="str">
        <f>'plasma (Lipid #1)'!C212</f>
        <v>bg 30</v>
      </c>
      <c r="L178" s="207" t="str">
        <f>'plasma (Lipid #1)'!E212</f>
        <v>gir 30</v>
      </c>
      <c r="M178" s="188"/>
      <c r="N178" s="188"/>
      <c r="O178" s="207"/>
      <c r="P178" s="207" t="str">
        <f t="shared" si="208"/>
        <v/>
      </c>
      <c r="Q178" s="207" t="str">
        <f t="shared" si="190"/>
        <v/>
      </c>
      <c r="R178" s="207" t="str">
        <f t="shared" si="191"/>
        <v/>
      </c>
      <c r="S178" s="207" t="str">
        <f t="shared" si="192"/>
        <v/>
      </c>
      <c r="T178" s="207" t="str">
        <f t="shared" si="193"/>
        <v/>
      </c>
      <c r="U178" s="207" t="str">
        <f t="shared" si="194"/>
        <v/>
      </c>
      <c r="V178" s="207" t="str">
        <f t="shared" si="195"/>
        <v/>
      </c>
      <c r="W178" s="207" t="str">
        <f t="shared" si="196"/>
        <v/>
      </c>
      <c r="X178" s="207" t="str">
        <f t="shared" si="197"/>
        <v/>
      </c>
      <c r="Y178" s="207" t="str">
        <f t="shared" si="198"/>
        <v/>
      </c>
      <c r="Z178" s="207" t="str">
        <f t="shared" si="199"/>
        <v/>
      </c>
      <c r="AA178" s="207" t="str">
        <f t="shared" si="200"/>
        <v/>
      </c>
      <c r="AB178" s="207" t="str">
        <f t="shared" si="201"/>
        <v/>
      </c>
      <c r="AC178" s="207" t="str">
        <f t="shared" si="202"/>
        <v/>
      </c>
      <c r="AD178" s="207" t="str">
        <f t="shared" si="203"/>
        <v/>
      </c>
      <c r="AE178" s="207" t="str">
        <f t="shared" si="204"/>
        <v/>
      </c>
    </row>
    <row r="179" spans="1:31">
      <c r="A179" s="207" t="str">
        <f t="shared" si="205"/>
        <v>MP-10</v>
      </c>
      <c r="B179" s="207" t="str">
        <f t="shared" si="147"/>
        <v>[weeks A]</v>
      </c>
      <c r="C179" s="207" t="str">
        <f t="shared" si="148"/>
        <v>Lipid#1</v>
      </c>
      <c r="D179" s="207" t="str">
        <f t="shared" si="149"/>
        <v>[diet A]</v>
      </c>
      <c r="E179" s="207" t="str">
        <f t="shared" si="150"/>
        <v>[treatment A]</v>
      </c>
      <c r="F179" s="207" t="str">
        <f t="shared" si="206"/>
        <v>[sex]</v>
      </c>
      <c r="G179" s="207" t="str">
        <f t="shared" si="207"/>
        <v>[body weight]</v>
      </c>
      <c r="H179" s="207">
        <f t="shared" si="170"/>
        <v>2.5</v>
      </c>
      <c r="I179" s="188"/>
      <c r="J179" s="207">
        <f>'plasma (Lipid #1)'!B213</f>
        <v>40</v>
      </c>
      <c r="K179" s="207" t="str">
        <f>'plasma (Lipid #1)'!C213</f>
        <v>bg 40</v>
      </c>
      <c r="L179" s="207" t="str">
        <f>'plasma (Lipid #1)'!E213</f>
        <v>gir 40</v>
      </c>
      <c r="M179" s="188"/>
      <c r="N179" s="188"/>
      <c r="O179" s="207"/>
      <c r="P179" s="207" t="str">
        <f t="shared" si="208"/>
        <v/>
      </c>
      <c r="Q179" s="207" t="str">
        <f t="shared" si="190"/>
        <v/>
      </c>
      <c r="R179" s="207" t="str">
        <f t="shared" si="191"/>
        <v/>
      </c>
      <c r="S179" s="207" t="str">
        <f t="shared" si="192"/>
        <v/>
      </c>
      <c r="T179" s="207" t="str">
        <f t="shared" si="193"/>
        <v/>
      </c>
      <c r="U179" s="207" t="str">
        <f t="shared" si="194"/>
        <v/>
      </c>
      <c r="V179" s="207" t="str">
        <f t="shared" si="195"/>
        <v/>
      </c>
      <c r="W179" s="207" t="str">
        <f t="shared" si="196"/>
        <v/>
      </c>
      <c r="X179" s="207" t="str">
        <f t="shared" si="197"/>
        <v/>
      </c>
      <c r="Y179" s="207" t="str">
        <f t="shared" si="198"/>
        <v/>
      </c>
      <c r="Z179" s="207" t="str">
        <f t="shared" si="199"/>
        <v/>
      </c>
      <c r="AA179" s="207" t="str">
        <f t="shared" si="200"/>
        <v/>
      </c>
      <c r="AB179" s="207" t="str">
        <f t="shared" si="201"/>
        <v/>
      </c>
      <c r="AC179" s="207" t="str">
        <f t="shared" si="202"/>
        <v/>
      </c>
      <c r="AD179" s="207" t="str">
        <f t="shared" si="203"/>
        <v/>
      </c>
      <c r="AE179" s="207" t="str">
        <f t="shared" si="204"/>
        <v/>
      </c>
    </row>
    <row r="180" spans="1:31">
      <c r="A180" s="207" t="str">
        <f t="shared" si="205"/>
        <v>MP-10</v>
      </c>
      <c r="B180" s="207" t="str">
        <f t="shared" si="147"/>
        <v>[weeks A]</v>
      </c>
      <c r="C180" s="207" t="str">
        <f t="shared" si="148"/>
        <v>Lipid#1</v>
      </c>
      <c r="D180" s="207" t="str">
        <f t="shared" si="149"/>
        <v>[diet A]</v>
      </c>
      <c r="E180" s="207" t="str">
        <f t="shared" si="150"/>
        <v>[treatment A]</v>
      </c>
      <c r="F180" s="207" t="str">
        <f t="shared" si="206"/>
        <v>[sex]</v>
      </c>
      <c r="G180" s="207" t="str">
        <f t="shared" si="207"/>
        <v>[body weight]</v>
      </c>
      <c r="H180" s="207">
        <f t="shared" si="170"/>
        <v>2.5</v>
      </c>
      <c r="I180" s="188"/>
      <c r="J180" s="207">
        <f>'plasma (Lipid #1)'!B214</f>
        <v>50</v>
      </c>
      <c r="K180" s="207" t="str">
        <f>'plasma (Lipid #1)'!C214</f>
        <v>bg 50</v>
      </c>
      <c r="L180" s="207" t="str">
        <f>'plasma (Lipid #1)'!E214</f>
        <v>gir 50</v>
      </c>
      <c r="M180" s="188"/>
      <c r="N180" s="188"/>
      <c r="O180" s="207"/>
      <c r="P180" s="207" t="str">
        <f t="shared" si="208"/>
        <v/>
      </c>
      <c r="Q180" s="207" t="str">
        <f t="shared" si="190"/>
        <v/>
      </c>
      <c r="R180" s="207" t="str">
        <f t="shared" si="191"/>
        <v/>
      </c>
      <c r="S180" s="207" t="str">
        <f t="shared" si="192"/>
        <v/>
      </c>
      <c r="T180" s="207" t="str">
        <f t="shared" si="193"/>
        <v/>
      </c>
      <c r="U180" s="207" t="str">
        <f t="shared" si="194"/>
        <v/>
      </c>
      <c r="V180" s="207" t="str">
        <f t="shared" si="195"/>
        <v/>
      </c>
      <c r="W180" s="207" t="str">
        <f t="shared" si="196"/>
        <v/>
      </c>
      <c r="X180" s="207" t="str">
        <f t="shared" si="197"/>
        <v/>
      </c>
      <c r="Y180" s="207" t="str">
        <f t="shared" si="198"/>
        <v/>
      </c>
      <c r="Z180" s="207" t="str">
        <f t="shared" si="199"/>
        <v/>
      </c>
      <c r="AA180" s="207" t="str">
        <f t="shared" si="200"/>
        <v/>
      </c>
      <c r="AB180" s="207" t="str">
        <f t="shared" si="201"/>
        <v/>
      </c>
      <c r="AC180" s="207" t="str">
        <f t="shared" si="202"/>
        <v/>
      </c>
      <c r="AD180" s="207" t="str">
        <f t="shared" si="203"/>
        <v/>
      </c>
      <c r="AE180" s="207" t="str">
        <f t="shared" si="204"/>
        <v/>
      </c>
    </row>
    <row r="181" spans="1:31">
      <c r="A181" s="207" t="str">
        <f t="shared" si="205"/>
        <v>MP-10</v>
      </c>
      <c r="B181" s="207" t="str">
        <f t="shared" si="147"/>
        <v>[weeks A]</v>
      </c>
      <c r="C181" s="207" t="str">
        <f t="shared" si="148"/>
        <v>Lipid#1</v>
      </c>
      <c r="D181" s="207" t="str">
        <f t="shared" si="149"/>
        <v>[diet A]</v>
      </c>
      <c r="E181" s="207" t="str">
        <f t="shared" si="150"/>
        <v>[treatment A]</v>
      </c>
      <c r="F181" s="207" t="str">
        <f t="shared" si="206"/>
        <v>[sex]</v>
      </c>
      <c r="G181" s="207" t="str">
        <f t="shared" si="207"/>
        <v>[body weight]</v>
      </c>
      <c r="H181" s="207">
        <f t="shared" si="170"/>
        <v>2.5</v>
      </c>
      <c r="I181" s="188"/>
      <c r="J181" s="207">
        <f>'plasma (Lipid #1)'!B215</f>
        <v>60</v>
      </c>
      <c r="K181" s="207" t="str">
        <f>'plasma (Lipid #1)'!C215</f>
        <v>bg 60</v>
      </c>
      <c r="L181" s="207" t="str">
        <f>'plasma (Lipid #1)'!E215</f>
        <v>gir 60</v>
      </c>
      <c r="M181" s="188"/>
      <c r="N181" s="188"/>
      <c r="O181" s="207"/>
      <c r="P181" s="207" t="str">
        <f t="shared" si="208"/>
        <v/>
      </c>
      <c r="Q181" s="207" t="str">
        <f t="shared" si="190"/>
        <v/>
      </c>
      <c r="R181" s="207" t="str">
        <f t="shared" si="191"/>
        <v/>
      </c>
      <c r="S181" s="207" t="str">
        <f t="shared" si="192"/>
        <v/>
      </c>
      <c r="T181" s="207" t="str">
        <f t="shared" si="193"/>
        <v/>
      </c>
      <c r="U181" s="207" t="str">
        <f t="shared" si="194"/>
        <v/>
      </c>
      <c r="V181" s="207" t="str">
        <f t="shared" si="195"/>
        <v/>
      </c>
      <c r="W181" s="207" t="str">
        <f t="shared" si="196"/>
        <v/>
      </c>
      <c r="X181" s="207" t="str">
        <f t="shared" si="197"/>
        <v/>
      </c>
      <c r="Y181" s="207" t="str">
        <f t="shared" si="198"/>
        <v/>
      </c>
      <c r="Z181" s="207" t="str">
        <f t="shared" si="199"/>
        <v/>
      </c>
      <c r="AA181" s="207" t="str">
        <f t="shared" si="200"/>
        <v/>
      </c>
      <c r="AB181" s="207" t="str">
        <f t="shared" si="201"/>
        <v/>
      </c>
      <c r="AC181" s="207" t="str">
        <f t="shared" si="202"/>
        <v/>
      </c>
      <c r="AD181" s="207" t="str">
        <f t="shared" si="203"/>
        <v/>
      </c>
      <c r="AE181" s="207" t="str">
        <f t="shared" si="204"/>
        <v/>
      </c>
    </row>
    <row r="182" spans="1:31">
      <c r="A182" s="207" t="str">
        <f t="shared" si="205"/>
        <v>MP-10</v>
      </c>
      <c r="B182" s="207" t="str">
        <f t="shared" si="147"/>
        <v>[weeks A]</v>
      </c>
      <c r="C182" s="207" t="str">
        <f t="shared" si="148"/>
        <v>Lipid#1</v>
      </c>
      <c r="D182" s="207" t="str">
        <f t="shared" si="149"/>
        <v>[diet A]</v>
      </c>
      <c r="E182" s="207" t="str">
        <f t="shared" si="150"/>
        <v>[treatment A]</v>
      </c>
      <c r="F182" s="207" t="str">
        <f t="shared" si="206"/>
        <v>[sex]</v>
      </c>
      <c r="G182" s="207" t="str">
        <f t="shared" si="207"/>
        <v>[body weight]</v>
      </c>
      <c r="H182" s="207">
        <f t="shared" si="170"/>
        <v>2.5</v>
      </c>
      <c r="I182" s="188"/>
      <c r="J182" s="207">
        <f>'plasma (Lipid #1)'!B216</f>
        <v>70</v>
      </c>
      <c r="K182" s="207" t="str">
        <f>'plasma (Lipid #1)'!C216</f>
        <v>bg 70</v>
      </c>
      <c r="L182" s="207" t="str">
        <f>'plasma (Lipid #1)'!E216</f>
        <v>gir 70</v>
      </c>
      <c r="M182" s="188"/>
      <c r="N182" s="188"/>
      <c r="O182" s="207"/>
      <c r="P182" s="207" t="str">
        <f t="shared" si="208"/>
        <v/>
      </c>
      <c r="Q182" s="207" t="str">
        <f t="shared" si="190"/>
        <v/>
      </c>
      <c r="R182" s="207" t="str">
        <f t="shared" si="191"/>
        <v/>
      </c>
      <c r="S182" s="207" t="str">
        <f t="shared" si="192"/>
        <v/>
      </c>
      <c r="T182" s="207" t="str">
        <f t="shared" si="193"/>
        <v/>
      </c>
      <c r="U182" s="207" t="str">
        <f t="shared" si="194"/>
        <v/>
      </c>
      <c r="V182" s="207" t="str">
        <f t="shared" si="195"/>
        <v/>
      </c>
      <c r="W182" s="207" t="str">
        <f t="shared" si="196"/>
        <v/>
      </c>
      <c r="X182" s="207" t="str">
        <f t="shared" si="197"/>
        <v/>
      </c>
      <c r="Y182" s="207" t="str">
        <f t="shared" si="198"/>
        <v/>
      </c>
      <c r="Z182" s="207" t="str">
        <f t="shared" si="199"/>
        <v/>
      </c>
      <c r="AA182" s="207" t="str">
        <f t="shared" si="200"/>
        <v/>
      </c>
      <c r="AB182" s="207" t="str">
        <f t="shared" si="201"/>
        <v/>
      </c>
      <c r="AC182" s="207" t="str">
        <f t="shared" si="202"/>
        <v/>
      </c>
      <c r="AD182" s="207" t="str">
        <f t="shared" si="203"/>
        <v/>
      </c>
      <c r="AE182" s="207" t="str">
        <f t="shared" si="204"/>
        <v/>
      </c>
    </row>
    <row r="183" spans="1:31">
      <c r="A183" s="207" t="str">
        <f t="shared" si="205"/>
        <v>MP-10</v>
      </c>
      <c r="B183" s="207" t="str">
        <f t="shared" si="147"/>
        <v>[weeks A]</v>
      </c>
      <c r="C183" s="207" t="str">
        <f t="shared" si="148"/>
        <v>Lipid#1</v>
      </c>
      <c r="D183" s="207" t="str">
        <f t="shared" si="149"/>
        <v>[diet A]</v>
      </c>
      <c r="E183" s="207" t="str">
        <f t="shared" si="150"/>
        <v>[treatment A]</v>
      </c>
      <c r="F183" s="207" t="str">
        <f t="shared" si="206"/>
        <v>[sex]</v>
      </c>
      <c r="G183" s="207" t="str">
        <f t="shared" si="207"/>
        <v>[body weight]</v>
      </c>
      <c r="H183" s="207">
        <f t="shared" si="170"/>
        <v>2.5</v>
      </c>
      <c r="I183" s="188"/>
      <c r="J183" s="207">
        <f>'plasma (Lipid #1)'!B217</f>
        <v>80</v>
      </c>
      <c r="K183" s="207" t="str">
        <f>'plasma (Lipid #1)'!C217</f>
        <v>bg 80</v>
      </c>
      <c r="L183" s="207" t="str">
        <f>'plasma (Lipid #1)'!E217</f>
        <v>gir 80</v>
      </c>
      <c r="M183" s="965" t="e">
        <f>'plasma (Lipid #1)'!X212</f>
        <v>#DIV/0!</v>
      </c>
      <c r="N183" s="965" t="e">
        <f>'plasma (Lipid #1)'!Y212</f>
        <v>#DIV/0!</v>
      </c>
      <c r="O183" s="207"/>
      <c r="P183" s="207" t="str">
        <f t="shared" si="208"/>
        <v/>
      </c>
      <c r="Q183" s="207" t="str">
        <f t="shared" si="190"/>
        <v/>
      </c>
      <c r="R183" s="207" t="str">
        <f t="shared" si="191"/>
        <v/>
      </c>
      <c r="S183" s="207" t="str">
        <f t="shared" si="192"/>
        <v/>
      </c>
      <c r="T183" s="207" t="str">
        <f t="shared" si="193"/>
        <v/>
      </c>
      <c r="U183" s="207" t="str">
        <f t="shared" si="194"/>
        <v/>
      </c>
      <c r="V183" s="207" t="str">
        <f t="shared" si="195"/>
        <v/>
      </c>
      <c r="W183" s="207" t="str">
        <f t="shared" si="196"/>
        <v/>
      </c>
      <c r="X183" s="207" t="str">
        <f t="shared" si="197"/>
        <v/>
      </c>
      <c r="Y183" s="207" t="str">
        <f t="shared" si="198"/>
        <v/>
      </c>
      <c r="Z183" s="207" t="str">
        <f t="shared" si="199"/>
        <v/>
      </c>
      <c r="AA183" s="207" t="str">
        <f t="shared" si="200"/>
        <v/>
      </c>
      <c r="AB183" s="207" t="str">
        <f t="shared" si="201"/>
        <v/>
      </c>
      <c r="AC183" s="207" t="str">
        <f t="shared" si="202"/>
        <v/>
      </c>
      <c r="AD183" s="207" t="str">
        <f t="shared" si="203"/>
        <v/>
      </c>
      <c r="AE183" s="207" t="str">
        <f t="shared" si="204"/>
        <v/>
      </c>
    </row>
    <row r="184" spans="1:31">
      <c r="A184" s="207" t="str">
        <f t="shared" si="205"/>
        <v>MP-10</v>
      </c>
      <c r="B184" s="207" t="str">
        <f t="shared" si="147"/>
        <v>[weeks A]</v>
      </c>
      <c r="C184" s="207" t="str">
        <f t="shared" si="148"/>
        <v>Lipid#1</v>
      </c>
      <c r="D184" s="207" t="str">
        <f t="shared" si="149"/>
        <v>[diet A]</v>
      </c>
      <c r="E184" s="207" t="str">
        <f t="shared" si="150"/>
        <v>[treatment A]</v>
      </c>
      <c r="F184" s="207" t="str">
        <f t="shared" si="206"/>
        <v>[sex]</v>
      </c>
      <c r="G184" s="207" t="str">
        <f t="shared" si="207"/>
        <v>[body weight]</v>
      </c>
      <c r="H184" s="207">
        <f t="shared" si="170"/>
        <v>2.5</v>
      </c>
      <c r="I184" s="207" t="str">
        <f>'plasma (Lipid #1)'!A221</f>
        <v>hct 90</v>
      </c>
      <c r="J184" s="207">
        <f>'plasma (Lipid #1)'!B218</f>
        <v>90</v>
      </c>
      <c r="K184" s="207" t="str">
        <f>'plasma (Lipid #1)'!C218</f>
        <v>bg 90</v>
      </c>
      <c r="L184" s="207" t="str">
        <f>'plasma (Lipid #1)'!E218</f>
        <v>gir 90</v>
      </c>
      <c r="M184" s="965" t="e">
        <f>'plasma (Lipid #1)'!X213</f>
        <v>#DIV/0!</v>
      </c>
      <c r="N184" s="965" t="e">
        <f>'plasma (Lipid #1)'!Y213</f>
        <v>#DIV/0!</v>
      </c>
      <c r="O184" s="207"/>
      <c r="P184" s="207" t="str">
        <f t="shared" si="208"/>
        <v/>
      </c>
      <c r="Q184" s="207" t="str">
        <f t="shared" si="190"/>
        <v/>
      </c>
      <c r="R184" s="207" t="str">
        <f t="shared" si="191"/>
        <v/>
      </c>
      <c r="S184" s="207" t="str">
        <f t="shared" si="192"/>
        <v/>
      </c>
      <c r="T184" s="207" t="str">
        <f t="shared" si="193"/>
        <v/>
      </c>
      <c r="U184" s="207" t="str">
        <f t="shared" si="194"/>
        <v/>
      </c>
      <c r="V184" s="207" t="str">
        <f t="shared" si="195"/>
        <v/>
      </c>
      <c r="W184" s="207" t="str">
        <f t="shared" si="196"/>
        <v/>
      </c>
      <c r="X184" s="207" t="str">
        <f t="shared" si="197"/>
        <v/>
      </c>
      <c r="Y184" s="207" t="str">
        <f t="shared" si="198"/>
        <v/>
      </c>
      <c r="Z184" s="207" t="str">
        <f t="shared" si="199"/>
        <v/>
      </c>
      <c r="AA184" s="207" t="str">
        <f t="shared" si="200"/>
        <v/>
      </c>
      <c r="AB184" s="207" t="str">
        <f t="shared" si="201"/>
        <v/>
      </c>
      <c r="AC184" s="207" t="str">
        <f t="shared" si="202"/>
        <v/>
      </c>
      <c r="AD184" s="207" t="str">
        <f t="shared" si="203"/>
        <v/>
      </c>
      <c r="AE184" s="207" t="str">
        <f t="shared" si="204"/>
        <v/>
      </c>
    </row>
    <row r="185" spans="1:31">
      <c r="A185" s="207" t="str">
        <f t="shared" si="205"/>
        <v>MP-10</v>
      </c>
      <c r="B185" s="207" t="str">
        <f t="shared" si="147"/>
        <v>[weeks A]</v>
      </c>
      <c r="C185" s="207" t="str">
        <f t="shared" si="148"/>
        <v>Lipid#1</v>
      </c>
      <c r="D185" s="207" t="str">
        <f t="shared" si="149"/>
        <v>[diet A]</v>
      </c>
      <c r="E185" s="207" t="str">
        <f t="shared" si="150"/>
        <v>[treatment A]</v>
      </c>
      <c r="F185" s="207" t="str">
        <f t="shared" si="206"/>
        <v>[sex]</v>
      </c>
      <c r="G185" s="207" t="str">
        <f t="shared" si="207"/>
        <v>[body weight]</v>
      </c>
      <c r="H185" s="207">
        <f t="shared" si="170"/>
        <v>2.5</v>
      </c>
      <c r="I185" s="188"/>
      <c r="J185" s="207">
        <f>'plasma (Lipid #1)'!B219</f>
        <v>100</v>
      </c>
      <c r="K185" s="207" t="str">
        <f>'plasma (Lipid #1)'!C219</f>
        <v>bg 100</v>
      </c>
      <c r="L185" s="207" t="str">
        <f>'plasma (Lipid #1)'!E219</f>
        <v>gir 100</v>
      </c>
      <c r="M185" s="965" t="e">
        <f>'plasma (Lipid #1)'!X214</f>
        <v>#DIV/0!</v>
      </c>
      <c r="N185" s="965" t="e">
        <f>'plasma (Lipid #1)'!Y214</f>
        <v>#DIV/0!</v>
      </c>
      <c r="O185" s="207" t="str">
        <f>'plasma (Lipid #1)'!M219</f>
        <v>i 100</v>
      </c>
      <c r="P185" s="207" t="str">
        <f t="shared" si="208"/>
        <v/>
      </c>
      <c r="Q185" s="207" t="str">
        <f t="shared" si="190"/>
        <v/>
      </c>
      <c r="R185" s="207" t="str">
        <f t="shared" si="191"/>
        <v/>
      </c>
      <c r="S185" s="207" t="str">
        <f t="shared" si="192"/>
        <v/>
      </c>
      <c r="T185" s="207" t="str">
        <f t="shared" si="193"/>
        <v/>
      </c>
      <c r="U185" s="207" t="str">
        <f t="shared" si="194"/>
        <v/>
      </c>
      <c r="V185" s="207" t="str">
        <f t="shared" si="195"/>
        <v/>
      </c>
      <c r="W185" s="207" t="str">
        <f t="shared" si="196"/>
        <v/>
      </c>
      <c r="X185" s="207" t="str">
        <f t="shared" si="197"/>
        <v/>
      </c>
      <c r="Y185" s="207" t="str">
        <f t="shared" si="198"/>
        <v/>
      </c>
      <c r="Z185" s="207" t="str">
        <f t="shared" si="199"/>
        <v/>
      </c>
      <c r="AA185" s="207" t="str">
        <f t="shared" si="200"/>
        <v/>
      </c>
      <c r="AB185" s="207" t="str">
        <f t="shared" si="201"/>
        <v/>
      </c>
      <c r="AC185" s="207" t="str">
        <f t="shared" si="202"/>
        <v/>
      </c>
      <c r="AD185" s="207" t="str">
        <f t="shared" si="203"/>
        <v/>
      </c>
      <c r="AE185" s="207" t="str">
        <f t="shared" si="204"/>
        <v/>
      </c>
    </row>
    <row r="186" spans="1:31">
      <c r="A186" s="207" t="str">
        <f t="shared" si="205"/>
        <v>MP-10</v>
      </c>
      <c r="B186" s="207" t="str">
        <f t="shared" si="147"/>
        <v>[weeks A]</v>
      </c>
      <c r="C186" s="207" t="str">
        <f t="shared" si="148"/>
        <v>Lipid#1</v>
      </c>
      <c r="D186" s="207" t="str">
        <f t="shared" si="149"/>
        <v>[diet A]</v>
      </c>
      <c r="E186" s="207" t="str">
        <f t="shared" si="150"/>
        <v>[treatment A]</v>
      </c>
      <c r="F186" s="207" t="str">
        <f t="shared" si="206"/>
        <v>[sex]</v>
      </c>
      <c r="G186" s="207" t="str">
        <f t="shared" si="207"/>
        <v>[body weight]</v>
      </c>
      <c r="H186" s="207">
        <f t="shared" si="170"/>
        <v>2.5</v>
      </c>
      <c r="I186" s="188"/>
      <c r="J186" s="207">
        <f>'plasma (Lipid #1)'!B220</f>
        <v>110</v>
      </c>
      <c r="K186" s="207" t="str">
        <f>'plasma (Lipid #1)'!C220</f>
        <v>bg 110</v>
      </c>
      <c r="L186" s="207" t="str">
        <f>'plasma (Lipid #1)'!E220</f>
        <v>gir 110</v>
      </c>
      <c r="M186" s="188"/>
      <c r="N186" s="188"/>
      <c r="O186" s="207"/>
      <c r="P186" s="207" t="str">
        <f t="shared" si="208"/>
        <v/>
      </c>
      <c r="Q186" s="207" t="str">
        <f t="shared" si="190"/>
        <v/>
      </c>
      <c r="R186" s="207" t="str">
        <f t="shared" si="191"/>
        <v/>
      </c>
      <c r="S186" s="207" t="str">
        <f t="shared" si="192"/>
        <v/>
      </c>
      <c r="T186" s="207" t="str">
        <f t="shared" si="193"/>
        <v/>
      </c>
      <c r="U186" s="207" t="str">
        <f t="shared" si="194"/>
        <v/>
      </c>
      <c r="V186" s="207" t="str">
        <f t="shared" si="195"/>
        <v/>
      </c>
      <c r="W186" s="207" t="str">
        <f t="shared" si="196"/>
        <v/>
      </c>
      <c r="X186" s="207" t="str">
        <f t="shared" si="197"/>
        <v/>
      </c>
      <c r="Y186" s="207" t="str">
        <f t="shared" si="198"/>
        <v/>
      </c>
      <c r="Z186" s="207" t="str">
        <f t="shared" si="199"/>
        <v/>
      </c>
      <c r="AA186" s="207" t="str">
        <f t="shared" si="200"/>
        <v/>
      </c>
      <c r="AB186" s="207" t="str">
        <f t="shared" si="201"/>
        <v/>
      </c>
      <c r="AC186" s="207" t="str">
        <f t="shared" si="202"/>
        <v/>
      </c>
      <c r="AD186" s="207" t="str">
        <f t="shared" si="203"/>
        <v/>
      </c>
      <c r="AE186" s="207" t="str">
        <f t="shared" si="204"/>
        <v/>
      </c>
    </row>
    <row r="187" spans="1:31">
      <c r="A187" s="207" t="str">
        <f t="shared" si="205"/>
        <v>MP-10</v>
      </c>
      <c r="B187" s="207" t="str">
        <f t="shared" si="147"/>
        <v>[weeks A]</v>
      </c>
      <c r="C187" s="207" t="str">
        <f t="shared" si="148"/>
        <v>Lipid#1</v>
      </c>
      <c r="D187" s="207" t="str">
        <f t="shared" si="149"/>
        <v>[diet A]</v>
      </c>
      <c r="E187" s="207" t="str">
        <f t="shared" si="150"/>
        <v>[treatment A]</v>
      </c>
      <c r="F187" s="207" t="str">
        <f t="shared" si="206"/>
        <v>[sex]</v>
      </c>
      <c r="G187" s="207" t="str">
        <f t="shared" si="207"/>
        <v>[body weight]</v>
      </c>
      <c r="H187" s="207">
        <f t="shared" si="170"/>
        <v>2.5</v>
      </c>
      <c r="I187" s="188"/>
      <c r="J187" s="207">
        <f>'plasma (Lipid #1)'!B221</f>
        <v>120</v>
      </c>
      <c r="K187" s="207" t="str">
        <f>'plasma (Lipid #1)'!C221</f>
        <v>bg 120</v>
      </c>
      <c r="L187" s="207" t="str">
        <f>'plasma (Lipid #1)'!E221</f>
        <v>gir 120</v>
      </c>
      <c r="M187" s="965" t="e">
        <f>'plasma (Lipid #1)'!X215</f>
        <v>#DIV/0!</v>
      </c>
      <c r="N187" s="965" t="e">
        <f>'plasma (Lipid #1)'!Y215</f>
        <v>#DIV/0!</v>
      </c>
      <c r="O187" s="207" t="str">
        <f>'plasma (Lipid #1)'!M221</f>
        <v>i 120</v>
      </c>
      <c r="P187" s="207" t="str">
        <f t="shared" si="208"/>
        <v/>
      </c>
      <c r="Q187" s="207" t="str">
        <f t="shared" si="190"/>
        <v/>
      </c>
      <c r="R187" s="207" t="str">
        <f t="shared" si="191"/>
        <v/>
      </c>
      <c r="S187" s="207" t="str">
        <f t="shared" si="192"/>
        <v/>
      </c>
      <c r="T187" s="207" t="str">
        <f t="shared" si="193"/>
        <v/>
      </c>
      <c r="U187" s="207" t="str">
        <f t="shared" si="194"/>
        <v/>
      </c>
      <c r="V187" s="207" t="str">
        <f t="shared" si="195"/>
        <v/>
      </c>
      <c r="W187" s="207" t="str">
        <f t="shared" si="196"/>
        <v/>
      </c>
      <c r="X187" s="207" t="str">
        <f t="shared" si="197"/>
        <v/>
      </c>
      <c r="Y187" s="207" t="str">
        <f t="shared" si="198"/>
        <v/>
      </c>
      <c r="Z187" s="207" t="str">
        <f t="shared" si="199"/>
        <v/>
      </c>
      <c r="AA187" s="207" t="str">
        <f t="shared" si="200"/>
        <v/>
      </c>
      <c r="AB187" s="207" t="str">
        <f t="shared" si="201"/>
        <v/>
      </c>
      <c r="AC187" s="207" t="str">
        <f t="shared" si="202"/>
        <v/>
      </c>
      <c r="AD187" s="207" t="str">
        <f t="shared" si="203"/>
        <v/>
      </c>
      <c r="AE187" s="207" t="str">
        <f t="shared" si="204"/>
        <v/>
      </c>
    </row>
    <row r="188" spans="1:31">
      <c r="A188" s="207" t="str">
        <f t="shared" si="205"/>
        <v>MP-10</v>
      </c>
      <c r="B188" s="207" t="str">
        <f t="shared" si="147"/>
        <v>[weeks A]</v>
      </c>
      <c r="C188" s="207" t="str">
        <f t="shared" si="148"/>
        <v>Lipid#1</v>
      </c>
      <c r="D188" s="207" t="str">
        <f t="shared" si="149"/>
        <v>[diet A]</v>
      </c>
      <c r="E188" s="207" t="str">
        <f t="shared" si="150"/>
        <v>[treatment A]</v>
      </c>
      <c r="F188" s="207" t="str">
        <f t="shared" si="206"/>
        <v>[sex]</v>
      </c>
      <c r="G188" s="207" t="str">
        <f t="shared" si="207"/>
        <v>[body weight]</v>
      </c>
      <c r="H188" s="207">
        <f t="shared" si="170"/>
        <v>2.5</v>
      </c>
      <c r="I188" s="188"/>
      <c r="J188" s="207">
        <v>122</v>
      </c>
      <c r="K188" s="207" t="str">
        <f>'plasma (Lipid #1)'!C222</f>
        <v>bg 2</v>
      </c>
      <c r="L188" s="207" t="str">
        <f>'plasma (Lipid #1)'!E222</f>
        <v>gir 2</v>
      </c>
      <c r="M188" s="188"/>
      <c r="N188" s="188"/>
      <c r="O188" s="207"/>
      <c r="P188" s="207" t="str">
        <f t="shared" si="208"/>
        <v/>
      </c>
      <c r="Q188" s="207" t="str">
        <f t="shared" si="190"/>
        <v/>
      </c>
      <c r="R188" s="207" t="str">
        <f t="shared" si="191"/>
        <v/>
      </c>
      <c r="S188" s="207" t="str">
        <f t="shared" si="192"/>
        <v/>
      </c>
      <c r="T188" s="207" t="str">
        <f t="shared" si="193"/>
        <v/>
      </c>
      <c r="U188" s="207" t="str">
        <f t="shared" si="194"/>
        <v/>
      </c>
      <c r="V188" s="207" t="str">
        <f t="shared" si="195"/>
        <v/>
      </c>
      <c r="W188" s="207" t="str">
        <f t="shared" si="196"/>
        <v/>
      </c>
      <c r="X188" s="207" t="str">
        <f t="shared" si="197"/>
        <v/>
      </c>
      <c r="Y188" s="207" t="str">
        <f t="shared" si="198"/>
        <v/>
      </c>
      <c r="Z188" s="207" t="str">
        <f t="shared" si="199"/>
        <v/>
      </c>
      <c r="AA188" s="207" t="str">
        <f t="shared" si="200"/>
        <v/>
      </c>
      <c r="AB188" s="207" t="str">
        <f t="shared" si="201"/>
        <v/>
      </c>
      <c r="AC188" s="207" t="str">
        <f t="shared" si="202"/>
        <v/>
      </c>
      <c r="AD188" s="207" t="str">
        <f t="shared" si="203"/>
        <v/>
      </c>
      <c r="AE188" s="207" t="str">
        <f t="shared" si="204"/>
        <v/>
      </c>
    </row>
    <row r="189" spans="1:31">
      <c r="A189" s="207" t="str">
        <f t="shared" si="205"/>
        <v>MP-10</v>
      </c>
      <c r="B189" s="207" t="str">
        <f t="shared" si="147"/>
        <v>[weeks A]</v>
      </c>
      <c r="C189" s="207" t="str">
        <f t="shared" si="148"/>
        <v>Lipid#1</v>
      </c>
      <c r="D189" s="207" t="str">
        <f t="shared" si="149"/>
        <v>[diet A]</v>
      </c>
      <c r="E189" s="207" t="str">
        <f t="shared" si="150"/>
        <v>[treatment A]</v>
      </c>
      <c r="F189" s="207" t="str">
        <f t="shared" si="206"/>
        <v>[sex]</v>
      </c>
      <c r="G189" s="207" t="str">
        <f t="shared" si="207"/>
        <v>[body weight]</v>
      </c>
      <c r="H189" s="207">
        <f t="shared" si="170"/>
        <v>2.5</v>
      </c>
      <c r="I189" s="188"/>
      <c r="J189" s="207">
        <v>125</v>
      </c>
      <c r="K189" s="207" t="str">
        <f>'plasma (Lipid #1)'!C223</f>
        <v>bg 5</v>
      </c>
      <c r="L189" s="207" t="str">
        <f>'plasma (Lipid #1)'!E223</f>
        <v>gir 5</v>
      </c>
      <c r="M189" s="188"/>
      <c r="N189" s="188"/>
      <c r="O189" s="207"/>
      <c r="P189" s="207" t="str">
        <f t="shared" si="208"/>
        <v/>
      </c>
      <c r="Q189" s="207" t="str">
        <f t="shared" si="190"/>
        <v/>
      </c>
      <c r="R189" s="207" t="str">
        <f t="shared" si="191"/>
        <v/>
      </c>
      <c r="S189" s="207" t="str">
        <f t="shared" si="192"/>
        <v/>
      </c>
      <c r="T189" s="207" t="str">
        <f t="shared" si="193"/>
        <v/>
      </c>
      <c r="U189" s="207" t="str">
        <f t="shared" si="194"/>
        <v/>
      </c>
      <c r="V189" s="207" t="str">
        <f t="shared" si="195"/>
        <v/>
      </c>
      <c r="W189" s="207" t="str">
        <f t="shared" si="196"/>
        <v/>
      </c>
      <c r="X189" s="207" t="str">
        <f t="shared" si="197"/>
        <v/>
      </c>
      <c r="Y189" s="207" t="str">
        <f t="shared" si="198"/>
        <v/>
      </c>
      <c r="Z189" s="207" t="str">
        <f t="shared" si="199"/>
        <v/>
      </c>
      <c r="AA189" s="207" t="str">
        <f t="shared" si="200"/>
        <v/>
      </c>
      <c r="AB189" s="207" t="str">
        <f t="shared" si="201"/>
        <v/>
      </c>
      <c r="AC189" s="207" t="str">
        <f t="shared" si="202"/>
        <v/>
      </c>
      <c r="AD189" s="207" t="str">
        <f t="shared" si="203"/>
        <v/>
      </c>
      <c r="AE189" s="207" t="str">
        <f t="shared" si="204"/>
        <v/>
      </c>
    </row>
    <row r="190" spans="1:31">
      <c r="A190" s="207" t="str">
        <f t="shared" si="205"/>
        <v>MP-10</v>
      </c>
      <c r="B190" s="207" t="str">
        <f t="shared" si="147"/>
        <v>[weeks A]</v>
      </c>
      <c r="C190" s="207" t="str">
        <f t="shared" si="148"/>
        <v>Lipid#1</v>
      </c>
      <c r="D190" s="207" t="str">
        <f t="shared" si="149"/>
        <v>[diet A]</v>
      </c>
      <c r="E190" s="207" t="str">
        <f t="shared" si="150"/>
        <v>[treatment A]</v>
      </c>
      <c r="F190" s="207" t="str">
        <f t="shared" si="206"/>
        <v>[sex]</v>
      </c>
      <c r="G190" s="207" t="str">
        <f t="shared" si="207"/>
        <v>[body weight]</v>
      </c>
      <c r="H190" s="207">
        <f t="shared" si="170"/>
        <v>2.5</v>
      </c>
      <c r="I190" s="188"/>
      <c r="J190" s="207">
        <v>130</v>
      </c>
      <c r="K190" s="207" t="str">
        <f>'plasma (Lipid #1)'!C224</f>
        <v>bg 10</v>
      </c>
      <c r="L190" s="207" t="str">
        <f>'plasma (Lipid #1)'!E224</f>
        <v>gir 10</v>
      </c>
      <c r="M190" s="188"/>
      <c r="N190" s="188"/>
      <c r="O190" s="207"/>
      <c r="P190" s="207" t="str">
        <f t="shared" si="208"/>
        <v/>
      </c>
      <c r="Q190" s="207" t="str">
        <f t="shared" si="190"/>
        <v/>
      </c>
      <c r="R190" s="207" t="str">
        <f t="shared" si="191"/>
        <v/>
      </c>
      <c r="S190" s="207" t="str">
        <f t="shared" si="192"/>
        <v/>
      </c>
      <c r="T190" s="207" t="str">
        <f t="shared" si="193"/>
        <v/>
      </c>
      <c r="U190" s="207" t="str">
        <f t="shared" si="194"/>
        <v/>
      </c>
      <c r="V190" s="207" t="str">
        <f t="shared" si="195"/>
        <v/>
      </c>
      <c r="W190" s="207" t="str">
        <f t="shared" si="196"/>
        <v/>
      </c>
      <c r="X190" s="207" t="str">
        <f t="shared" si="197"/>
        <v/>
      </c>
      <c r="Y190" s="207" t="str">
        <f t="shared" si="198"/>
        <v/>
      </c>
      <c r="Z190" s="207" t="str">
        <f t="shared" si="199"/>
        <v/>
      </c>
      <c r="AA190" s="207" t="str">
        <f t="shared" si="200"/>
        <v/>
      </c>
      <c r="AB190" s="207" t="str">
        <f t="shared" si="201"/>
        <v/>
      </c>
      <c r="AC190" s="207" t="str">
        <f t="shared" si="202"/>
        <v/>
      </c>
      <c r="AD190" s="207" t="str">
        <f t="shared" si="203"/>
        <v/>
      </c>
      <c r="AE190" s="207" t="str">
        <f t="shared" si="204"/>
        <v/>
      </c>
    </row>
    <row r="191" spans="1:31">
      <c r="A191" s="207" t="str">
        <f t="shared" si="205"/>
        <v>MP-10</v>
      </c>
      <c r="B191" s="207" t="str">
        <f t="shared" si="147"/>
        <v>[weeks A]</v>
      </c>
      <c r="C191" s="207" t="str">
        <f t="shared" si="148"/>
        <v>Lipid#1</v>
      </c>
      <c r="D191" s="207" t="str">
        <f t="shared" si="149"/>
        <v>[diet A]</v>
      </c>
      <c r="E191" s="207" t="str">
        <f t="shared" si="150"/>
        <v>[treatment A]</v>
      </c>
      <c r="F191" s="207" t="str">
        <f t="shared" si="206"/>
        <v>[sex]</v>
      </c>
      <c r="G191" s="207" t="str">
        <f t="shared" si="207"/>
        <v>[body weight]</v>
      </c>
      <c r="H191" s="207">
        <f t="shared" si="170"/>
        <v>2.5</v>
      </c>
      <c r="I191" s="188"/>
      <c r="J191" s="207">
        <v>135</v>
      </c>
      <c r="K191" s="207" t="str">
        <f>'plasma (Lipid #1)'!C225</f>
        <v>bg 15</v>
      </c>
      <c r="L191" s="207" t="str">
        <f>'plasma (Lipid #1)'!E225</f>
        <v>gir 15</v>
      </c>
      <c r="M191" s="188"/>
      <c r="N191" s="188"/>
      <c r="O191" s="207"/>
      <c r="P191" s="207" t="str">
        <f t="shared" si="208"/>
        <v/>
      </c>
      <c r="Q191" s="207" t="str">
        <f t="shared" si="190"/>
        <v/>
      </c>
      <c r="R191" s="207" t="str">
        <f t="shared" si="191"/>
        <v/>
      </c>
      <c r="S191" s="207" t="str">
        <f t="shared" si="192"/>
        <v/>
      </c>
      <c r="T191" s="207" t="str">
        <f t="shared" si="193"/>
        <v/>
      </c>
      <c r="U191" s="207" t="str">
        <f t="shared" si="194"/>
        <v/>
      </c>
      <c r="V191" s="207" t="str">
        <f t="shared" si="195"/>
        <v/>
      </c>
      <c r="W191" s="207" t="str">
        <f t="shared" si="196"/>
        <v/>
      </c>
      <c r="X191" s="207" t="str">
        <f t="shared" si="197"/>
        <v/>
      </c>
      <c r="Y191" s="207" t="str">
        <f t="shared" si="198"/>
        <v/>
      </c>
      <c r="Z191" s="207" t="str">
        <f t="shared" si="199"/>
        <v/>
      </c>
      <c r="AA191" s="207" t="str">
        <f t="shared" si="200"/>
        <v/>
      </c>
      <c r="AB191" s="207" t="str">
        <f t="shared" si="201"/>
        <v/>
      </c>
      <c r="AC191" s="207" t="str">
        <f t="shared" si="202"/>
        <v/>
      </c>
      <c r="AD191" s="207" t="str">
        <f t="shared" si="203"/>
        <v/>
      </c>
      <c r="AE191" s="207" t="str">
        <f t="shared" si="204"/>
        <v/>
      </c>
    </row>
    <row r="192" spans="1:31">
      <c r="A192" s="207" t="str">
        <f t="shared" si="205"/>
        <v>MP-10</v>
      </c>
      <c r="B192" s="207" t="str">
        <f t="shared" si="147"/>
        <v>[weeks A]</v>
      </c>
      <c r="C192" s="207" t="str">
        <f t="shared" si="148"/>
        <v>Lipid#1</v>
      </c>
      <c r="D192" s="207" t="str">
        <f t="shared" si="149"/>
        <v>[diet A]</v>
      </c>
      <c r="E192" s="207" t="str">
        <f t="shared" si="150"/>
        <v>[treatment A]</v>
      </c>
      <c r="F192" s="207" t="str">
        <f t="shared" si="206"/>
        <v>[sex]</v>
      </c>
      <c r="G192" s="207" t="str">
        <f t="shared" si="207"/>
        <v>[body weight]</v>
      </c>
      <c r="H192" s="207">
        <f t="shared" si="170"/>
        <v>2.5</v>
      </c>
      <c r="I192" s="188"/>
      <c r="J192" s="207">
        <v>145</v>
      </c>
      <c r="K192" s="207" t="str">
        <f>'plasma (Lipid #1)'!C226</f>
        <v>bg 25</v>
      </c>
      <c r="L192" s="207" t="str">
        <f>'plasma (Lipid #1)'!E226</f>
        <v>gir 25</v>
      </c>
      <c r="M192" s="188"/>
      <c r="N192" s="188"/>
      <c r="O192" s="207"/>
      <c r="P192" s="207" t="str">
        <f t="shared" si="208"/>
        <v/>
      </c>
      <c r="Q192" s="207" t="str">
        <f t="shared" si="190"/>
        <v/>
      </c>
      <c r="R192" s="207" t="str">
        <f t="shared" si="191"/>
        <v/>
      </c>
      <c r="S192" s="207" t="str">
        <f t="shared" si="192"/>
        <v/>
      </c>
      <c r="T192" s="207" t="str">
        <f t="shared" si="193"/>
        <v/>
      </c>
      <c r="U192" s="207" t="str">
        <f t="shared" si="194"/>
        <v/>
      </c>
      <c r="V192" s="207" t="str">
        <f t="shared" si="195"/>
        <v/>
      </c>
      <c r="W192" s="207" t="str">
        <f t="shared" si="196"/>
        <v/>
      </c>
      <c r="X192" s="207" t="str">
        <f t="shared" si="197"/>
        <v/>
      </c>
      <c r="Y192" s="207" t="str">
        <f t="shared" si="198"/>
        <v/>
      </c>
      <c r="Z192" s="207" t="str">
        <f t="shared" si="199"/>
        <v/>
      </c>
      <c r="AA192" s="207" t="str">
        <f t="shared" si="200"/>
        <v/>
      </c>
      <c r="AB192" s="207" t="str">
        <f t="shared" si="201"/>
        <v/>
      </c>
      <c r="AC192" s="207" t="str">
        <f t="shared" si="202"/>
        <v/>
      </c>
      <c r="AD192" s="207" t="str">
        <f t="shared" si="203"/>
        <v/>
      </c>
      <c r="AE192" s="207" t="str">
        <f t="shared" si="204"/>
        <v/>
      </c>
    </row>
    <row r="193" spans="1:31">
      <c r="A193" s="962" t="str">
        <f>'plasma (Lipid #1)'!A229</f>
        <v>MP-11</v>
      </c>
      <c r="B193" s="962" t="str">
        <f t="shared" si="147"/>
        <v>[weeks A]</v>
      </c>
      <c r="C193" s="962" t="str">
        <f t="shared" si="148"/>
        <v>Lipid#1</v>
      </c>
      <c r="D193" s="962" t="str">
        <f t="shared" si="149"/>
        <v>[diet A]</v>
      </c>
      <c r="E193" s="962" t="str">
        <f t="shared" si="150"/>
        <v>[treatment A]</v>
      </c>
      <c r="F193" s="962" t="str">
        <f>'plasma (Lipid #1)'!A234</f>
        <v>[sex]</v>
      </c>
      <c r="G193" s="962" t="str">
        <f>'plasma (Lipid #1)'!A230</f>
        <v>[body weight]</v>
      </c>
      <c r="H193" s="962">
        <f t="shared" si="170"/>
        <v>0</v>
      </c>
      <c r="I193" s="962" t="str">
        <f>'plasma (Lipid #1)'!A239</f>
        <v>hct -10</v>
      </c>
      <c r="J193" s="962">
        <f>'plasma (Lipid #1)'!B228</f>
        <v>-10</v>
      </c>
      <c r="K193" s="962" t="str">
        <f>'plasma (Lipid #1)'!C228</f>
        <v>bg -10</v>
      </c>
      <c r="L193" s="962" t="str">
        <f>'plasma (Lipid #1)'!E228</f>
        <v>gir -10</v>
      </c>
      <c r="M193" s="963" t="e">
        <f>'plasma (Lipid #1)'!X230</f>
        <v>#DIV/0!</v>
      </c>
      <c r="N193" s="963" t="e">
        <f>'plasma (Lipid #1)'!Y230</f>
        <v>#DIV/0!</v>
      </c>
      <c r="O193" s="962" t="str">
        <f>'plasma (Lipid #1)'!M228</f>
        <v>i -10</v>
      </c>
      <c r="P193" s="962" t="str">
        <f>'tissues (Lipid#1)'!O93</f>
        <v/>
      </c>
      <c r="Q193" s="962" t="str">
        <f>'tissues (Lipid#1)'!O94</f>
        <v/>
      </c>
      <c r="R193" s="962" t="str">
        <f>'tissues (Lipid#1)'!O95</f>
        <v/>
      </c>
      <c r="S193" s="962" t="str">
        <f>'tissues (Lipid#1)'!O96</f>
        <v/>
      </c>
      <c r="T193" s="962" t="str">
        <f>'tissues (Lipid#1)'!O97</f>
        <v/>
      </c>
      <c r="U193" s="962" t="str">
        <f>'tissues (Lipid#1)'!O98</f>
        <v/>
      </c>
      <c r="V193" s="962" t="str">
        <f>'tissues (Lipid#1)'!O99</f>
        <v/>
      </c>
      <c r="W193" s="962" t="str">
        <f>'tissues (Lipid#1)'!O100</f>
        <v/>
      </c>
      <c r="X193" s="962" t="str">
        <f>'tissues (Lipid#1)'!P93</f>
        <v/>
      </c>
      <c r="Y193" s="964" t="str">
        <f>'tissues (Lipid#1)'!P94</f>
        <v/>
      </c>
      <c r="Z193" s="962" t="str">
        <f>'tissues (Lipid#1)'!P95</f>
        <v/>
      </c>
      <c r="AA193" s="962" t="str">
        <f>'tissues (Lipid#1)'!P96</f>
        <v/>
      </c>
      <c r="AB193" s="962" t="str">
        <f>'tissues (Lipid#1)'!P97</f>
        <v/>
      </c>
      <c r="AC193" s="962" t="str">
        <f>'tissues (Lipid#1)'!P98</f>
        <v/>
      </c>
      <c r="AD193" s="962" t="str">
        <f>'tissues (Lipid#1)'!P99</f>
        <v/>
      </c>
      <c r="AE193" s="962" t="str">
        <f>'tissues (Lipid#1)'!P100</f>
        <v/>
      </c>
    </row>
    <row r="194" spans="1:31">
      <c r="A194" s="962" t="str">
        <f>A193</f>
        <v>MP-11</v>
      </c>
      <c r="B194" s="962" t="str">
        <f t="shared" si="147"/>
        <v>[weeks A]</v>
      </c>
      <c r="C194" s="962" t="str">
        <f t="shared" si="148"/>
        <v>Lipid#1</v>
      </c>
      <c r="D194" s="962" t="str">
        <f t="shared" si="149"/>
        <v>[diet A]</v>
      </c>
      <c r="E194" s="962" t="str">
        <f t="shared" si="150"/>
        <v>[treatment A]</v>
      </c>
      <c r="F194" s="962" t="str">
        <f>F193</f>
        <v>[sex]</v>
      </c>
      <c r="G194" s="962" t="str">
        <f>G193</f>
        <v>[body weight]</v>
      </c>
      <c r="H194" s="962">
        <f t="shared" si="170"/>
        <v>0</v>
      </c>
      <c r="I194" s="962"/>
      <c r="J194" s="962">
        <f>'plasma (Lipid #1)'!B229</f>
        <v>0</v>
      </c>
      <c r="K194" s="962" t="str">
        <f>'plasma (Lipid #1)'!C229</f>
        <v>bg 0</v>
      </c>
      <c r="L194" s="962" t="str">
        <f>'plasma (Lipid #1)'!E229</f>
        <v>gir 0</v>
      </c>
      <c r="M194" s="963" t="e">
        <f>'plasma (Lipid #1)'!X231</f>
        <v>#DIV/0!</v>
      </c>
      <c r="N194" s="963" t="e">
        <f>'plasma (Lipid #1)'!Y231</f>
        <v>#DIV/0!</v>
      </c>
      <c r="O194" s="962"/>
      <c r="P194" s="962" t="str">
        <f>P193</f>
        <v/>
      </c>
      <c r="Q194" s="962" t="str">
        <f t="shared" ref="Q194:Q211" si="209">Q193</f>
        <v/>
      </c>
      <c r="R194" s="962" t="str">
        <f t="shared" ref="R194:R211" si="210">R193</f>
        <v/>
      </c>
      <c r="S194" s="962" t="str">
        <f t="shared" ref="S194:S211" si="211">S193</f>
        <v/>
      </c>
      <c r="T194" s="962" t="str">
        <f t="shared" ref="T194:T211" si="212">T193</f>
        <v/>
      </c>
      <c r="U194" s="962" t="str">
        <f t="shared" ref="U194:U211" si="213">U193</f>
        <v/>
      </c>
      <c r="V194" s="962" t="str">
        <f t="shared" ref="V194:V211" si="214">V193</f>
        <v/>
      </c>
      <c r="W194" s="962" t="str">
        <f t="shared" ref="W194:W211" si="215">W193</f>
        <v/>
      </c>
      <c r="X194" s="962" t="str">
        <f t="shared" ref="X194:X211" si="216">X193</f>
        <v/>
      </c>
      <c r="Y194" s="962" t="str">
        <f t="shared" ref="Y194:Y211" si="217">Y193</f>
        <v/>
      </c>
      <c r="Z194" s="962" t="str">
        <f t="shared" ref="Z194:Z211" si="218">Z193</f>
        <v/>
      </c>
      <c r="AA194" s="962" t="str">
        <f t="shared" ref="AA194:AA211" si="219">AA193</f>
        <v/>
      </c>
      <c r="AB194" s="962" t="str">
        <f t="shared" ref="AB194:AB211" si="220">AB193</f>
        <v/>
      </c>
      <c r="AC194" s="962" t="str">
        <f t="shared" ref="AC194:AC211" si="221">AC193</f>
        <v/>
      </c>
      <c r="AD194" s="962" t="str">
        <f t="shared" ref="AD194:AD211" si="222">AD193</f>
        <v/>
      </c>
      <c r="AE194" s="962" t="str">
        <f t="shared" ref="AE194:AE211" si="223">AE193</f>
        <v/>
      </c>
    </row>
    <row r="195" spans="1:31">
      <c r="A195" s="962" t="str">
        <f t="shared" ref="A195:A211" si="224">A194</f>
        <v>MP-11</v>
      </c>
      <c r="B195" s="962" t="str">
        <f t="shared" si="147"/>
        <v>[weeks A]</v>
      </c>
      <c r="C195" s="962" t="str">
        <f t="shared" si="148"/>
        <v>Lipid#1</v>
      </c>
      <c r="D195" s="962" t="str">
        <f t="shared" si="149"/>
        <v>[diet A]</v>
      </c>
      <c r="E195" s="962" t="str">
        <f t="shared" si="150"/>
        <v>[treatment A]</v>
      </c>
      <c r="F195" s="962" t="str">
        <f t="shared" ref="F195:F211" si="225">F194</f>
        <v>[sex]</v>
      </c>
      <c r="G195" s="962" t="str">
        <f t="shared" ref="G195:G211" si="226">G194</f>
        <v>[body weight]</v>
      </c>
      <c r="H195" s="962">
        <f t="shared" si="170"/>
        <v>2.5</v>
      </c>
      <c r="I195" s="962"/>
      <c r="J195" s="962">
        <f>'plasma (Lipid #1)'!B230</f>
        <v>10</v>
      </c>
      <c r="K195" s="962" t="str">
        <f>'plasma (Lipid #1)'!C230</f>
        <v>bg 10</v>
      </c>
      <c r="L195" s="962" t="str">
        <f>'plasma (Lipid #1)'!E230</f>
        <v>gir 10</v>
      </c>
      <c r="M195" s="962"/>
      <c r="N195" s="962"/>
      <c r="O195" s="962"/>
      <c r="P195" s="962" t="str">
        <f t="shared" ref="P195:P210" si="227">P194</f>
        <v/>
      </c>
      <c r="Q195" s="962" t="str">
        <f t="shared" si="209"/>
        <v/>
      </c>
      <c r="R195" s="962" t="str">
        <f t="shared" si="210"/>
        <v/>
      </c>
      <c r="S195" s="962" t="str">
        <f t="shared" si="211"/>
        <v/>
      </c>
      <c r="T195" s="962" t="str">
        <f t="shared" si="212"/>
        <v/>
      </c>
      <c r="U195" s="962" t="str">
        <f t="shared" si="213"/>
        <v/>
      </c>
      <c r="V195" s="962" t="str">
        <f t="shared" si="214"/>
        <v/>
      </c>
      <c r="W195" s="962" t="str">
        <f t="shared" si="215"/>
        <v/>
      </c>
      <c r="X195" s="962" t="str">
        <f t="shared" si="216"/>
        <v/>
      </c>
      <c r="Y195" s="962" t="str">
        <f t="shared" si="217"/>
        <v/>
      </c>
      <c r="Z195" s="962" t="str">
        <f t="shared" si="218"/>
        <v/>
      </c>
      <c r="AA195" s="962" t="str">
        <f t="shared" si="219"/>
        <v/>
      </c>
      <c r="AB195" s="962" t="str">
        <f t="shared" si="220"/>
        <v/>
      </c>
      <c r="AC195" s="962" t="str">
        <f t="shared" si="221"/>
        <v/>
      </c>
      <c r="AD195" s="962" t="str">
        <f t="shared" si="222"/>
        <v/>
      </c>
      <c r="AE195" s="962" t="str">
        <f t="shared" si="223"/>
        <v/>
      </c>
    </row>
    <row r="196" spans="1:31">
      <c r="A196" s="962" t="str">
        <f t="shared" si="224"/>
        <v>MP-11</v>
      </c>
      <c r="B196" s="962" t="str">
        <f t="shared" si="147"/>
        <v>[weeks A]</v>
      </c>
      <c r="C196" s="962" t="str">
        <f t="shared" si="148"/>
        <v>Lipid#1</v>
      </c>
      <c r="D196" s="962" t="str">
        <f t="shared" si="149"/>
        <v>[diet A]</v>
      </c>
      <c r="E196" s="962" t="str">
        <f t="shared" si="150"/>
        <v>[treatment A]</v>
      </c>
      <c r="F196" s="962" t="str">
        <f t="shared" si="225"/>
        <v>[sex]</v>
      </c>
      <c r="G196" s="962" t="str">
        <f t="shared" si="226"/>
        <v>[body weight]</v>
      </c>
      <c r="H196" s="962">
        <f t="shared" si="170"/>
        <v>2.5</v>
      </c>
      <c r="I196" s="962"/>
      <c r="J196" s="962">
        <f>'plasma (Lipid #1)'!B231</f>
        <v>20</v>
      </c>
      <c r="K196" s="962" t="str">
        <f>'plasma (Lipid #1)'!C231</f>
        <v>bg 20</v>
      </c>
      <c r="L196" s="962" t="str">
        <f>'plasma (Lipid #1)'!E231</f>
        <v>gir 20</v>
      </c>
      <c r="M196" s="962"/>
      <c r="N196" s="962"/>
      <c r="O196" s="962"/>
      <c r="P196" s="962" t="str">
        <f t="shared" si="227"/>
        <v/>
      </c>
      <c r="Q196" s="962" t="str">
        <f t="shared" si="209"/>
        <v/>
      </c>
      <c r="R196" s="962" t="str">
        <f t="shared" si="210"/>
        <v/>
      </c>
      <c r="S196" s="962" t="str">
        <f t="shared" si="211"/>
        <v/>
      </c>
      <c r="T196" s="962" t="str">
        <f t="shared" si="212"/>
        <v/>
      </c>
      <c r="U196" s="962" t="str">
        <f t="shared" si="213"/>
        <v/>
      </c>
      <c r="V196" s="962" t="str">
        <f t="shared" si="214"/>
        <v/>
      </c>
      <c r="W196" s="962" t="str">
        <f t="shared" si="215"/>
        <v/>
      </c>
      <c r="X196" s="962" t="str">
        <f t="shared" si="216"/>
        <v/>
      </c>
      <c r="Y196" s="962" t="str">
        <f t="shared" si="217"/>
        <v/>
      </c>
      <c r="Z196" s="962" t="str">
        <f t="shared" si="218"/>
        <v/>
      </c>
      <c r="AA196" s="962" t="str">
        <f t="shared" si="219"/>
        <v/>
      </c>
      <c r="AB196" s="962" t="str">
        <f t="shared" si="220"/>
        <v/>
      </c>
      <c r="AC196" s="962" t="str">
        <f t="shared" si="221"/>
        <v/>
      </c>
      <c r="AD196" s="962" t="str">
        <f t="shared" si="222"/>
        <v/>
      </c>
      <c r="AE196" s="962" t="str">
        <f t="shared" si="223"/>
        <v/>
      </c>
    </row>
    <row r="197" spans="1:31">
      <c r="A197" s="962" t="str">
        <f t="shared" si="224"/>
        <v>MP-11</v>
      </c>
      <c r="B197" s="962" t="str">
        <f t="shared" ref="B197:B230" si="228">B196</f>
        <v>[weeks A]</v>
      </c>
      <c r="C197" s="962" t="str">
        <f t="shared" ref="C197:C230" si="229">C196</f>
        <v>Lipid#1</v>
      </c>
      <c r="D197" s="962" t="str">
        <f t="shared" ref="D197:D230" si="230">D196</f>
        <v>[diet A]</v>
      </c>
      <c r="E197" s="962" t="str">
        <f t="shared" ref="E197:E230" si="231">E196</f>
        <v>[treatment A]</v>
      </c>
      <c r="F197" s="962" t="str">
        <f t="shared" si="225"/>
        <v>[sex]</v>
      </c>
      <c r="G197" s="962" t="str">
        <f t="shared" si="226"/>
        <v>[body weight]</v>
      </c>
      <c r="H197" s="962">
        <f t="shared" si="170"/>
        <v>2.5</v>
      </c>
      <c r="I197" s="962"/>
      <c r="J197" s="962">
        <f>'plasma (Lipid #1)'!B232</f>
        <v>30</v>
      </c>
      <c r="K197" s="962" t="str">
        <f>'plasma (Lipid #1)'!C232</f>
        <v>bg 30</v>
      </c>
      <c r="L197" s="962" t="str">
        <f>'plasma (Lipid #1)'!E232</f>
        <v>gir 30</v>
      </c>
      <c r="M197" s="962"/>
      <c r="N197" s="962"/>
      <c r="O197" s="962"/>
      <c r="P197" s="962" t="str">
        <f t="shared" si="227"/>
        <v/>
      </c>
      <c r="Q197" s="962" t="str">
        <f t="shared" si="209"/>
        <v/>
      </c>
      <c r="R197" s="962" t="str">
        <f t="shared" si="210"/>
        <v/>
      </c>
      <c r="S197" s="962" t="str">
        <f t="shared" si="211"/>
        <v/>
      </c>
      <c r="T197" s="962" t="str">
        <f t="shared" si="212"/>
        <v/>
      </c>
      <c r="U197" s="962" t="str">
        <f t="shared" si="213"/>
        <v/>
      </c>
      <c r="V197" s="962" t="str">
        <f t="shared" si="214"/>
        <v/>
      </c>
      <c r="W197" s="962" t="str">
        <f t="shared" si="215"/>
        <v/>
      </c>
      <c r="X197" s="962" t="str">
        <f t="shared" si="216"/>
        <v/>
      </c>
      <c r="Y197" s="962" t="str">
        <f t="shared" si="217"/>
        <v/>
      </c>
      <c r="Z197" s="962" t="str">
        <f t="shared" si="218"/>
        <v/>
      </c>
      <c r="AA197" s="962" t="str">
        <f t="shared" si="219"/>
        <v/>
      </c>
      <c r="AB197" s="962" t="str">
        <f t="shared" si="220"/>
        <v/>
      </c>
      <c r="AC197" s="962" t="str">
        <f t="shared" si="221"/>
        <v/>
      </c>
      <c r="AD197" s="962" t="str">
        <f t="shared" si="222"/>
        <v/>
      </c>
      <c r="AE197" s="962" t="str">
        <f t="shared" si="223"/>
        <v/>
      </c>
    </row>
    <row r="198" spans="1:31">
      <c r="A198" s="962" t="str">
        <f t="shared" si="224"/>
        <v>MP-11</v>
      </c>
      <c r="B198" s="962" t="str">
        <f t="shared" si="228"/>
        <v>[weeks A]</v>
      </c>
      <c r="C198" s="962" t="str">
        <f t="shared" si="229"/>
        <v>Lipid#1</v>
      </c>
      <c r="D198" s="962" t="str">
        <f t="shared" si="230"/>
        <v>[diet A]</v>
      </c>
      <c r="E198" s="962" t="str">
        <f t="shared" si="231"/>
        <v>[treatment A]</v>
      </c>
      <c r="F198" s="962" t="str">
        <f t="shared" si="225"/>
        <v>[sex]</v>
      </c>
      <c r="G198" s="962" t="str">
        <f t="shared" si="226"/>
        <v>[body weight]</v>
      </c>
      <c r="H198" s="962">
        <f t="shared" si="170"/>
        <v>2.5</v>
      </c>
      <c r="I198" s="962"/>
      <c r="J198" s="962">
        <f>'plasma (Lipid #1)'!B233</f>
        <v>40</v>
      </c>
      <c r="K198" s="962" t="str">
        <f>'plasma (Lipid #1)'!C233</f>
        <v>bg 40</v>
      </c>
      <c r="L198" s="962" t="str">
        <f>'plasma (Lipid #1)'!E233</f>
        <v>gir 40</v>
      </c>
      <c r="M198" s="962"/>
      <c r="N198" s="962"/>
      <c r="O198" s="962"/>
      <c r="P198" s="962" t="str">
        <f t="shared" si="227"/>
        <v/>
      </c>
      <c r="Q198" s="962" t="str">
        <f t="shared" si="209"/>
        <v/>
      </c>
      <c r="R198" s="962" t="str">
        <f t="shared" si="210"/>
        <v/>
      </c>
      <c r="S198" s="962" t="str">
        <f t="shared" si="211"/>
        <v/>
      </c>
      <c r="T198" s="962" t="str">
        <f t="shared" si="212"/>
        <v/>
      </c>
      <c r="U198" s="962" t="str">
        <f t="shared" si="213"/>
        <v/>
      </c>
      <c r="V198" s="962" t="str">
        <f t="shared" si="214"/>
        <v/>
      </c>
      <c r="W198" s="962" t="str">
        <f t="shared" si="215"/>
        <v/>
      </c>
      <c r="X198" s="962" t="str">
        <f t="shared" si="216"/>
        <v/>
      </c>
      <c r="Y198" s="962" t="str">
        <f t="shared" si="217"/>
        <v/>
      </c>
      <c r="Z198" s="962" t="str">
        <f t="shared" si="218"/>
        <v/>
      </c>
      <c r="AA198" s="962" t="str">
        <f t="shared" si="219"/>
        <v/>
      </c>
      <c r="AB198" s="962" t="str">
        <f t="shared" si="220"/>
        <v/>
      </c>
      <c r="AC198" s="962" t="str">
        <f t="shared" si="221"/>
        <v/>
      </c>
      <c r="AD198" s="962" t="str">
        <f t="shared" si="222"/>
        <v/>
      </c>
      <c r="AE198" s="962" t="str">
        <f t="shared" si="223"/>
        <v/>
      </c>
    </row>
    <row r="199" spans="1:31">
      <c r="A199" s="962" t="str">
        <f t="shared" si="224"/>
        <v>MP-11</v>
      </c>
      <c r="B199" s="962" t="str">
        <f t="shared" si="228"/>
        <v>[weeks A]</v>
      </c>
      <c r="C199" s="962" t="str">
        <f t="shared" si="229"/>
        <v>Lipid#1</v>
      </c>
      <c r="D199" s="962" t="str">
        <f t="shared" si="230"/>
        <v>[diet A]</v>
      </c>
      <c r="E199" s="962" t="str">
        <f t="shared" si="231"/>
        <v>[treatment A]</v>
      </c>
      <c r="F199" s="962" t="str">
        <f t="shared" si="225"/>
        <v>[sex]</v>
      </c>
      <c r="G199" s="962" t="str">
        <f t="shared" si="226"/>
        <v>[body weight]</v>
      </c>
      <c r="H199" s="962">
        <f t="shared" si="170"/>
        <v>2.5</v>
      </c>
      <c r="I199" s="962"/>
      <c r="J199" s="962">
        <f>'plasma (Lipid #1)'!B234</f>
        <v>50</v>
      </c>
      <c r="K199" s="962" t="str">
        <f>'plasma (Lipid #1)'!C234</f>
        <v>bg 50</v>
      </c>
      <c r="L199" s="962" t="str">
        <f>'plasma (Lipid #1)'!E234</f>
        <v>gir 50</v>
      </c>
      <c r="M199" s="962"/>
      <c r="N199" s="962"/>
      <c r="O199" s="962"/>
      <c r="P199" s="962" t="str">
        <f t="shared" si="227"/>
        <v/>
      </c>
      <c r="Q199" s="962" t="str">
        <f t="shared" si="209"/>
        <v/>
      </c>
      <c r="R199" s="962" t="str">
        <f t="shared" si="210"/>
        <v/>
      </c>
      <c r="S199" s="962" t="str">
        <f t="shared" si="211"/>
        <v/>
      </c>
      <c r="T199" s="962" t="str">
        <f t="shared" si="212"/>
        <v/>
      </c>
      <c r="U199" s="962" t="str">
        <f t="shared" si="213"/>
        <v/>
      </c>
      <c r="V199" s="962" t="str">
        <f t="shared" si="214"/>
        <v/>
      </c>
      <c r="W199" s="962" t="str">
        <f t="shared" si="215"/>
        <v/>
      </c>
      <c r="X199" s="962" t="str">
        <f t="shared" si="216"/>
        <v/>
      </c>
      <c r="Y199" s="962" t="str">
        <f t="shared" si="217"/>
        <v/>
      </c>
      <c r="Z199" s="962" t="str">
        <f t="shared" si="218"/>
        <v/>
      </c>
      <c r="AA199" s="962" t="str">
        <f t="shared" si="219"/>
        <v/>
      </c>
      <c r="AB199" s="962" t="str">
        <f t="shared" si="220"/>
        <v/>
      </c>
      <c r="AC199" s="962" t="str">
        <f t="shared" si="221"/>
        <v/>
      </c>
      <c r="AD199" s="962" t="str">
        <f t="shared" si="222"/>
        <v/>
      </c>
      <c r="AE199" s="962" t="str">
        <f t="shared" si="223"/>
        <v/>
      </c>
    </row>
    <row r="200" spans="1:31">
      <c r="A200" s="962" t="str">
        <f t="shared" si="224"/>
        <v>MP-11</v>
      </c>
      <c r="B200" s="962" t="str">
        <f t="shared" si="228"/>
        <v>[weeks A]</v>
      </c>
      <c r="C200" s="962" t="str">
        <f t="shared" si="229"/>
        <v>Lipid#1</v>
      </c>
      <c r="D200" s="962" t="str">
        <f t="shared" si="230"/>
        <v>[diet A]</v>
      </c>
      <c r="E200" s="962" t="str">
        <f t="shared" si="231"/>
        <v>[treatment A]</v>
      </c>
      <c r="F200" s="962" t="str">
        <f t="shared" si="225"/>
        <v>[sex]</v>
      </c>
      <c r="G200" s="962" t="str">
        <f t="shared" si="226"/>
        <v>[body weight]</v>
      </c>
      <c r="H200" s="962">
        <f t="shared" si="170"/>
        <v>2.5</v>
      </c>
      <c r="I200" s="962"/>
      <c r="J200" s="962">
        <f>'plasma (Lipid #1)'!B235</f>
        <v>60</v>
      </c>
      <c r="K200" s="962" t="str">
        <f>'plasma (Lipid #1)'!C235</f>
        <v>bg 60</v>
      </c>
      <c r="L200" s="962" t="str">
        <f>'plasma (Lipid #1)'!E235</f>
        <v>gir 60</v>
      </c>
      <c r="M200" s="962"/>
      <c r="N200" s="962"/>
      <c r="O200" s="962"/>
      <c r="P200" s="962" t="str">
        <f t="shared" si="227"/>
        <v/>
      </c>
      <c r="Q200" s="962" t="str">
        <f t="shared" si="209"/>
        <v/>
      </c>
      <c r="R200" s="962" t="str">
        <f t="shared" si="210"/>
        <v/>
      </c>
      <c r="S200" s="962" t="str">
        <f t="shared" si="211"/>
        <v/>
      </c>
      <c r="T200" s="962" t="str">
        <f t="shared" si="212"/>
        <v/>
      </c>
      <c r="U200" s="962" t="str">
        <f t="shared" si="213"/>
        <v/>
      </c>
      <c r="V200" s="962" t="str">
        <f t="shared" si="214"/>
        <v/>
      </c>
      <c r="W200" s="962" t="str">
        <f t="shared" si="215"/>
        <v/>
      </c>
      <c r="X200" s="962" t="str">
        <f t="shared" si="216"/>
        <v/>
      </c>
      <c r="Y200" s="962" t="str">
        <f t="shared" si="217"/>
        <v/>
      </c>
      <c r="Z200" s="962" t="str">
        <f t="shared" si="218"/>
        <v/>
      </c>
      <c r="AA200" s="962" t="str">
        <f t="shared" si="219"/>
        <v/>
      </c>
      <c r="AB200" s="962" t="str">
        <f t="shared" si="220"/>
        <v/>
      </c>
      <c r="AC200" s="962" t="str">
        <f t="shared" si="221"/>
        <v/>
      </c>
      <c r="AD200" s="962" t="str">
        <f t="shared" si="222"/>
        <v/>
      </c>
      <c r="AE200" s="962" t="str">
        <f t="shared" si="223"/>
        <v/>
      </c>
    </row>
    <row r="201" spans="1:31">
      <c r="A201" s="962" t="str">
        <f t="shared" si="224"/>
        <v>MP-11</v>
      </c>
      <c r="B201" s="962" t="str">
        <f t="shared" si="228"/>
        <v>[weeks A]</v>
      </c>
      <c r="C201" s="962" t="str">
        <f t="shared" si="229"/>
        <v>Lipid#1</v>
      </c>
      <c r="D201" s="962" t="str">
        <f t="shared" si="230"/>
        <v>[diet A]</v>
      </c>
      <c r="E201" s="962" t="str">
        <f t="shared" si="231"/>
        <v>[treatment A]</v>
      </c>
      <c r="F201" s="962" t="str">
        <f t="shared" si="225"/>
        <v>[sex]</v>
      </c>
      <c r="G201" s="962" t="str">
        <f t="shared" si="226"/>
        <v>[body weight]</v>
      </c>
      <c r="H201" s="962">
        <f t="shared" si="170"/>
        <v>2.5</v>
      </c>
      <c r="I201" s="962"/>
      <c r="J201" s="962">
        <f>'plasma (Lipid #1)'!B236</f>
        <v>70</v>
      </c>
      <c r="K201" s="962" t="str">
        <f>'plasma (Lipid #1)'!C236</f>
        <v>bg 70</v>
      </c>
      <c r="L201" s="962" t="str">
        <f>'plasma (Lipid #1)'!E236</f>
        <v>gir 70</v>
      </c>
      <c r="M201" s="962"/>
      <c r="N201" s="962"/>
      <c r="O201" s="962"/>
      <c r="P201" s="962" t="str">
        <f t="shared" si="227"/>
        <v/>
      </c>
      <c r="Q201" s="962" t="str">
        <f t="shared" si="209"/>
        <v/>
      </c>
      <c r="R201" s="962" t="str">
        <f t="shared" si="210"/>
        <v/>
      </c>
      <c r="S201" s="962" t="str">
        <f t="shared" si="211"/>
        <v/>
      </c>
      <c r="T201" s="962" t="str">
        <f t="shared" si="212"/>
        <v/>
      </c>
      <c r="U201" s="962" t="str">
        <f t="shared" si="213"/>
        <v/>
      </c>
      <c r="V201" s="962" t="str">
        <f t="shared" si="214"/>
        <v/>
      </c>
      <c r="W201" s="962" t="str">
        <f t="shared" si="215"/>
        <v/>
      </c>
      <c r="X201" s="962" t="str">
        <f t="shared" si="216"/>
        <v/>
      </c>
      <c r="Y201" s="962" t="str">
        <f t="shared" si="217"/>
        <v/>
      </c>
      <c r="Z201" s="962" t="str">
        <f t="shared" si="218"/>
        <v/>
      </c>
      <c r="AA201" s="962" t="str">
        <f t="shared" si="219"/>
        <v/>
      </c>
      <c r="AB201" s="962" t="str">
        <f t="shared" si="220"/>
        <v/>
      </c>
      <c r="AC201" s="962" t="str">
        <f t="shared" si="221"/>
        <v/>
      </c>
      <c r="AD201" s="962" t="str">
        <f t="shared" si="222"/>
        <v/>
      </c>
      <c r="AE201" s="962" t="str">
        <f t="shared" si="223"/>
        <v/>
      </c>
    </row>
    <row r="202" spans="1:31">
      <c r="A202" s="962" t="str">
        <f t="shared" si="224"/>
        <v>MP-11</v>
      </c>
      <c r="B202" s="962" t="str">
        <f t="shared" si="228"/>
        <v>[weeks A]</v>
      </c>
      <c r="C202" s="962" t="str">
        <f t="shared" si="229"/>
        <v>Lipid#1</v>
      </c>
      <c r="D202" s="962" t="str">
        <f t="shared" si="230"/>
        <v>[diet A]</v>
      </c>
      <c r="E202" s="962" t="str">
        <f t="shared" si="231"/>
        <v>[treatment A]</v>
      </c>
      <c r="F202" s="962" t="str">
        <f t="shared" si="225"/>
        <v>[sex]</v>
      </c>
      <c r="G202" s="962" t="str">
        <f t="shared" si="226"/>
        <v>[body weight]</v>
      </c>
      <c r="H202" s="962">
        <f t="shared" si="170"/>
        <v>2.5</v>
      </c>
      <c r="I202" s="961"/>
      <c r="J202" s="962">
        <f>'plasma (Lipid #1)'!B237</f>
        <v>80</v>
      </c>
      <c r="K202" s="962" t="str">
        <f>'plasma (Lipid #1)'!C237</f>
        <v>bg 80</v>
      </c>
      <c r="L202" s="962" t="str">
        <f>'plasma (Lipid #1)'!E237</f>
        <v>gir 80</v>
      </c>
      <c r="M202" s="963" t="e">
        <f>'plasma (Lipid #1)'!X232</f>
        <v>#DIV/0!</v>
      </c>
      <c r="N202" s="963" t="e">
        <f>'plasma (Lipid #1)'!Y232</f>
        <v>#DIV/0!</v>
      </c>
      <c r="O202" s="962"/>
      <c r="P202" s="962" t="str">
        <f t="shared" si="227"/>
        <v/>
      </c>
      <c r="Q202" s="962" t="str">
        <f t="shared" si="209"/>
        <v/>
      </c>
      <c r="R202" s="962" t="str">
        <f t="shared" si="210"/>
        <v/>
      </c>
      <c r="S202" s="962" t="str">
        <f t="shared" si="211"/>
        <v/>
      </c>
      <c r="T202" s="962" t="str">
        <f t="shared" si="212"/>
        <v/>
      </c>
      <c r="U202" s="962" t="str">
        <f t="shared" si="213"/>
        <v/>
      </c>
      <c r="V202" s="962" t="str">
        <f t="shared" si="214"/>
        <v/>
      </c>
      <c r="W202" s="962" t="str">
        <f t="shared" si="215"/>
        <v/>
      </c>
      <c r="X202" s="962" t="str">
        <f t="shared" si="216"/>
        <v/>
      </c>
      <c r="Y202" s="962" t="str">
        <f t="shared" si="217"/>
        <v/>
      </c>
      <c r="Z202" s="962" t="str">
        <f t="shared" si="218"/>
        <v/>
      </c>
      <c r="AA202" s="962" t="str">
        <f t="shared" si="219"/>
        <v/>
      </c>
      <c r="AB202" s="962" t="str">
        <f t="shared" si="220"/>
        <v/>
      </c>
      <c r="AC202" s="962" t="str">
        <f t="shared" si="221"/>
        <v/>
      </c>
      <c r="AD202" s="962" t="str">
        <f t="shared" si="222"/>
        <v/>
      </c>
      <c r="AE202" s="962" t="str">
        <f t="shared" si="223"/>
        <v/>
      </c>
    </row>
    <row r="203" spans="1:31">
      <c r="A203" s="962" t="str">
        <f t="shared" si="224"/>
        <v>MP-11</v>
      </c>
      <c r="B203" s="962" t="str">
        <f t="shared" si="228"/>
        <v>[weeks A]</v>
      </c>
      <c r="C203" s="962" t="str">
        <f t="shared" si="229"/>
        <v>Lipid#1</v>
      </c>
      <c r="D203" s="962" t="str">
        <f t="shared" si="230"/>
        <v>[diet A]</v>
      </c>
      <c r="E203" s="962" t="str">
        <f t="shared" si="231"/>
        <v>[treatment A]</v>
      </c>
      <c r="F203" s="962" t="str">
        <f t="shared" si="225"/>
        <v>[sex]</v>
      </c>
      <c r="G203" s="962" t="str">
        <f t="shared" si="226"/>
        <v>[body weight]</v>
      </c>
      <c r="H203" s="962">
        <f t="shared" si="170"/>
        <v>2.5</v>
      </c>
      <c r="I203" s="961" t="str">
        <f>'plasma (Lipid #1)'!A241</f>
        <v>hct 90</v>
      </c>
      <c r="J203" s="962">
        <f>'plasma (Lipid #1)'!B238</f>
        <v>90</v>
      </c>
      <c r="K203" s="962" t="str">
        <f>'plasma (Lipid #1)'!C238</f>
        <v>bg 90</v>
      </c>
      <c r="L203" s="962" t="str">
        <f>'plasma (Lipid #1)'!E238</f>
        <v>gir 90</v>
      </c>
      <c r="M203" s="963" t="e">
        <f>'plasma (Lipid #1)'!X233</f>
        <v>#DIV/0!</v>
      </c>
      <c r="N203" s="963" t="e">
        <f>'plasma (Lipid #1)'!Y233</f>
        <v>#DIV/0!</v>
      </c>
      <c r="O203" s="962"/>
      <c r="P203" s="962" t="str">
        <f t="shared" si="227"/>
        <v/>
      </c>
      <c r="Q203" s="962" t="str">
        <f t="shared" si="209"/>
        <v/>
      </c>
      <c r="R203" s="962" t="str">
        <f t="shared" si="210"/>
        <v/>
      </c>
      <c r="S203" s="962" t="str">
        <f t="shared" si="211"/>
        <v/>
      </c>
      <c r="T203" s="962" t="str">
        <f t="shared" si="212"/>
        <v/>
      </c>
      <c r="U203" s="962" t="str">
        <f t="shared" si="213"/>
        <v/>
      </c>
      <c r="V203" s="962" t="str">
        <f t="shared" si="214"/>
        <v/>
      </c>
      <c r="W203" s="962" t="str">
        <f t="shared" si="215"/>
        <v/>
      </c>
      <c r="X203" s="962" t="str">
        <f t="shared" si="216"/>
        <v/>
      </c>
      <c r="Y203" s="962" t="str">
        <f t="shared" si="217"/>
        <v/>
      </c>
      <c r="Z203" s="962" t="str">
        <f t="shared" si="218"/>
        <v/>
      </c>
      <c r="AA203" s="962" t="str">
        <f t="shared" si="219"/>
        <v/>
      </c>
      <c r="AB203" s="962" t="str">
        <f t="shared" si="220"/>
        <v/>
      </c>
      <c r="AC203" s="962" t="str">
        <f t="shared" si="221"/>
        <v/>
      </c>
      <c r="AD203" s="962" t="str">
        <f t="shared" si="222"/>
        <v/>
      </c>
      <c r="AE203" s="962" t="str">
        <f t="shared" si="223"/>
        <v/>
      </c>
    </row>
    <row r="204" spans="1:31">
      <c r="A204" s="962" t="str">
        <f t="shared" si="224"/>
        <v>MP-11</v>
      </c>
      <c r="B204" s="962" t="str">
        <f t="shared" si="228"/>
        <v>[weeks A]</v>
      </c>
      <c r="C204" s="962" t="str">
        <f t="shared" si="229"/>
        <v>Lipid#1</v>
      </c>
      <c r="D204" s="962" t="str">
        <f t="shared" si="230"/>
        <v>[diet A]</v>
      </c>
      <c r="E204" s="962" t="str">
        <f t="shared" si="231"/>
        <v>[treatment A]</v>
      </c>
      <c r="F204" s="962" t="str">
        <f t="shared" si="225"/>
        <v>[sex]</v>
      </c>
      <c r="G204" s="962" t="str">
        <f t="shared" si="226"/>
        <v>[body weight]</v>
      </c>
      <c r="H204" s="962">
        <f t="shared" si="170"/>
        <v>2.5</v>
      </c>
      <c r="I204" s="962"/>
      <c r="J204" s="962">
        <f>'plasma (Lipid #1)'!B239</f>
        <v>100</v>
      </c>
      <c r="K204" s="962" t="str">
        <f>'plasma (Lipid #1)'!C239</f>
        <v>bg 100</v>
      </c>
      <c r="L204" s="962" t="str">
        <f>'plasma (Lipid #1)'!E239</f>
        <v>gir 100</v>
      </c>
      <c r="M204" s="963" t="e">
        <f>'plasma (Lipid #1)'!X234</f>
        <v>#DIV/0!</v>
      </c>
      <c r="N204" s="963" t="e">
        <f>'plasma (Lipid #1)'!Y234</f>
        <v>#DIV/0!</v>
      </c>
      <c r="O204" s="962" t="str">
        <f>'plasma (Lipid #1)'!M239</f>
        <v>i 100</v>
      </c>
      <c r="P204" s="962" t="str">
        <f t="shared" si="227"/>
        <v/>
      </c>
      <c r="Q204" s="962" t="str">
        <f t="shared" si="209"/>
        <v/>
      </c>
      <c r="R204" s="962" t="str">
        <f t="shared" si="210"/>
        <v/>
      </c>
      <c r="S204" s="962" t="str">
        <f t="shared" si="211"/>
        <v/>
      </c>
      <c r="T204" s="962" t="str">
        <f t="shared" si="212"/>
        <v/>
      </c>
      <c r="U204" s="962" t="str">
        <f t="shared" si="213"/>
        <v/>
      </c>
      <c r="V204" s="962" t="str">
        <f t="shared" si="214"/>
        <v/>
      </c>
      <c r="W204" s="962" t="str">
        <f t="shared" si="215"/>
        <v/>
      </c>
      <c r="X204" s="962" t="str">
        <f t="shared" si="216"/>
        <v/>
      </c>
      <c r="Y204" s="962" t="str">
        <f t="shared" si="217"/>
        <v/>
      </c>
      <c r="Z204" s="962" t="str">
        <f t="shared" si="218"/>
        <v/>
      </c>
      <c r="AA204" s="962" t="str">
        <f t="shared" si="219"/>
        <v/>
      </c>
      <c r="AB204" s="962" t="str">
        <f t="shared" si="220"/>
        <v/>
      </c>
      <c r="AC204" s="962" t="str">
        <f t="shared" si="221"/>
        <v/>
      </c>
      <c r="AD204" s="962" t="str">
        <f t="shared" si="222"/>
        <v/>
      </c>
      <c r="AE204" s="962" t="str">
        <f t="shared" si="223"/>
        <v/>
      </c>
    </row>
    <row r="205" spans="1:31">
      <c r="A205" s="962" t="str">
        <f t="shared" si="224"/>
        <v>MP-11</v>
      </c>
      <c r="B205" s="962" t="str">
        <f t="shared" si="228"/>
        <v>[weeks A]</v>
      </c>
      <c r="C205" s="962" t="str">
        <f t="shared" si="229"/>
        <v>Lipid#1</v>
      </c>
      <c r="D205" s="962" t="str">
        <f t="shared" si="230"/>
        <v>[diet A]</v>
      </c>
      <c r="E205" s="962" t="str">
        <f t="shared" si="231"/>
        <v>[treatment A]</v>
      </c>
      <c r="F205" s="962" t="str">
        <f t="shared" si="225"/>
        <v>[sex]</v>
      </c>
      <c r="G205" s="962" t="str">
        <f t="shared" si="226"/>
        <v>[body weight]</v>
      </c>
      <c r="H205" s="962">
        <f t="shared" si="170"/>
        <v>2.5</v>
      </c>
      <c r="I205" s="962"/>
      <c r="J205" s="962">
        <f>'plasma (Lipid #1)'!B240</f>
        <v>110</v>
      </c>
      <c r="K205" s="962" t="str">
        <f>'plasma (Lipid #1)'!C240</f>
        <v>bg 110</v>
      </c>
      <c r="L205" s="962" t="str">
        <f>'plasma (Lipid #1)'!E240</f>
        <v>gir 110</v>
      </c>
      <c r="M205" s="962"/>
      <c r="N205" s="962"/>
      <c r="O205" s="962"/>
      <c r="P205" s="962" t="str">
        <f t="shared" si="227"/>
        <v/>
      </c>
      <c r="Q205" s="962" t="str">
        <f t="shared" si="209"/>
        <v/>
      </c>
      <c r="R205" s="962" t="str">
        <f t="shared" si="210"/>
        <v/>
      </c>
      <c r="S205" s="962" t="str">
        <f t="shared" si="211"/>
        <v/>
      </c>
      <c r="T205" s="962" t="str">
        <f t="shared" si="212"/>
        <v/>
      </c>
      <c r="U205" s="962" t="str">
        <f t="shared" si="213"/>
        <v/>
      </c>
      <c r="V205" s="962" t="str">
        <f t="shared" si="214"/>
        <v/>
      </c>
      <c r="W205" s="962" t="str">
        <f t="shared" si="215"/>
        <v/>
      </c>
      <c r="X205" s="962" t="str">
        <f t="shared" si="216"/>
        <v/>
      </c>
      <c r="Y205" s="962" t="str">
        <f t="shared" si="217"/>
        <v/>
      </c>
      <c r="Z205" s="962" t="str">
        <f t="shared" si="218"/>
        <v/>
      </c>
      <c r="AA205" s="962" t="str">
        <f t="shared" si="219"/>
        <v/>
      </c>
      <c r="AB205" s="962" t="str">
        <f t="shared" si="220"/>
        <v/>
      </c>
      <c r="AC205" s="962" t="str">
        <f t="shared" si="221"/>
        <v/>
      </c>
      <c r="AD205" s="962" t="str">
        <f t="shared" si="222"/>
        <v/>
      </c>
      <c r="AE205" s="962" t="str">
        <f t="shared" si="223"/>
        <v/>
      </c>
    </row>
    <row r="206" spans="1:31">
      <c r="A206" s="962" t="str">
        <f t="shared" si="224"/>
        <v>MP-11</v>
      </c>
      <c r="B206" s="962" t="str">
        <f t="shared" si="228"/>
        <v>[weeks A]</v>
      </c>
      <c r="C206" s="962" t="str">
        <f t="shared" si="229"/>
        <v>Lipid#1</v>
      </c>
      <c r="D206" s="962" t="str">
        <f t="shared" si="230"/>
        <v>[diet A]</v>
      </c>
      <c r="E206" s="962" t="str">
        <f t="shared" si="231"/>
        <v>[treatment A]</v>
      </c>
      <c r="F206" s="962" t="str">
        <f t="shared" si="225"/>
        <v>[sex]</v>
      </c>
      <c r="G206" s="962" t="str">
        <f t="shared" si="226"/>
        <v>[body weight]</v>
      </c>
      <c r="H206" s="962">
        <f t="shared" si="170"/>
        <v>2.5</v>
      </c>
      <c r="I206" s="962"/>
      <c r="J206" s="962">
        <f>'plasma (Lipid #1)'!B241</f>
        <v>120</v>
      </c>
      <c r="K206" s="962" t="str">
        <f>'plasma (Lipid #1)'!C241</f>
        <v>bg 120</v>
      </c>
      <c r="L206" s="962" t="str">
        <f>'plasma (Lipid #1)'!E241</f>
        <v>gir 120</v>
      </c>
      <c r="M206" s="963" t="e">
        <f>'plasma (Lipid #1)'!X235</f>
        <v>#DIV/0!</v>
      </c>
      <c r="N206" s="963" t="e">
        <f>'plasma (Lipid #1)'!Y235</f>
        <v>#DIV/0!</v>
      </c>
      <c r="O206" s="962" t="str">
        <f>'plasma (Lipid #1)'!M241</f>
        <v>i 120</v>
      </c>
      <c r="P206" s="962" t="str">
        <f t="shared" si="227"/>
        <v/>
      </c>
      <c r="Q206" s="962" t="str">
        <f t="shared" si="209"/>
        <v/>
      </c>
      <c r="R206" s="962" t="str">
        <f t="shared" si="210"/>
        <v/>
      </c>
      <c r="S206" s="962" t="str">
        <f t="shared" si="211"/>
        <v/>
      </c>
      <c r="T206" s="962" t="str">
        <f t="shared" si="212"/>
        <v/>
      </c>
      <c r="U206" s="962" t="str">
        <f t="shared" si="213"/>
        <v/>
      </c>
      <c r="V206" s="962" t="str">
        <f t="shared" si="214"/>
        <v/>
      </c>
      <c r="W206" s="962" t="str">
        <f t="shared" si="215"/>
        <v/>
      </c>
      <c r="X206" s="962" t="str">
        <f t="shared" si="216"/>
        <v/>
      </c>
      <c r="Y206" s="962" t="str">
        <f t="shared" si="217"/>
        <v/>
      </c>
      <c r="Z206" s="962" t="str">
        <f t="shared" si="218"/>
        <v/>
      </c>
      <c r="AA206" s="962" t="str">
        <f t="shared" si="219"/>
        <v/>
      </c>
      <c r="AB206" s="962" t="str">
        <f t="shared" si="220"/>
        <v/>
      </c>
      <c r="AC206" s="962" t="str">
        <f t="shared" si="221"/>
        <v/>
      </c>
      <c r="AD206" s="962" t="str">
        <f t="shared" si="222"/>
        <v/>
      </c>
      <c r="AE206" s="962" t="str">
        <f t="shared" si="223"/>
        <v/>
      </c>
    </row>
    <row r="207" spans="1:31">
      <c r="A207" s="962" t="str">
        <f t="shared" si="224"/>
        <v>MP-11</v>
      </c>
      <c r="B207" s="962" t="str">
        <f t="shared" si="228"/>
        <v>[weeks A]</v>
      </c>
      <c r="C207" s="962" t="str">
        <f t="shared" si="229"/>
        <v>Lipid#1</v>
      </c>
      <c r="D207" s="962" t="str">
        <f t="shared" si="230"/>
        <v>[diet A]</v>
      </c>
      <c r="E207" s="962" t="str">
        <f t="shared" si="231"/>
        <v>[treatment A]</v>
      </c>
      <c r="F207" s="962" t="str">
        <f t="shared" si="225"/>
        <v>[sex]</v>
      </c>
      <c r="G207" s="962" t="str">
        <f t="shared" si="226"/>
        <v>[body weight]</v>
      </c>
      <c r="H207" s="962">
        <f t="shared" si="170"/>
        <v>2.5</v>
      </c>
      <c r="I207" s="962"/>
      <c r="J207" s="962">
        <v>122</v>
      </c>
      <c r="K207" s="962" t="str">
        <f>'plasma (Lipid #1)'!C242</f>
        <v>bg 2</v>
      </c>
      <c r="L207" s="962" t="str">
        <f>'plasma (Lipid #1)'!E242</f>
        <v>gir 2</v>
      </c>
      <c r="M207" s="963"/>
      <c r="N207" s="963"/>
      <c r="O207" s="962"/>
      <c r="P207" s="962" t="str">
        <f t="shared" si="227"/>
        <v/>
      </c>
      <c r="Q207" s="962" t="str">
        <f t="shared" si="209"/>
        <v/>
      </c>
      <c r="R207" s="962" t="str">
        <f t="shared" si="210"/>
        <v/>
      </c>
      <c r="S207" s="962" t="str">
        <f t="shared" si="211"/>
        <v/>
      </c>
      <c r="T207" s="962" t="str">
        <f t="shared" si="212"/>
        <v/>
      </c>
      <c r="U207" s="962" t="str">
        <f t="shared" si="213"/>
        <v/>
      </c>
      <c r="V207" s="962" t="str">
        <f t="shared" si="214"/>
        <v/>
      </c>
      <c r="W207" s="962" t="str">
        <f t="shared" si="215"/>
        <v/>
      </c>
      <c r="X207" s="962" t="str">
        <f t="shared" si="216"/>
        <v/>
      </c>
      <c r="Y207" s="962" t="str">
        <f t="shared" si="217"/>
        <v/>
      </c>
      <c r="Z207" s="962" t="str">
        <f t="shared" si="218"/>
        <v/>
      </c>
      <c r="AA207" s="962" t="str">
        <f t="shared" si="219"/>
        <v/>
      </c>
      <c r="AB207" s="962" t="str">
        <f t="shared" si="220"/>
        <v/>
      </c>
      <c r="AC207" s="962" t="str">
        <f t="shared" si="221"/>
        <v/>
      </c>
      <c r="AD207" s="962" t="str">
        <f t="shared" si="222"/>
        <v/>
      </c>
      <c r="AE207" s="962" t="str">
        <f t="shared" si="223"/>
        <v/>
      </c>
    </row>
    <row r="208" spans="1:31">
      <c r="A208" s="962" t="str">
        <f t="shared" si="224"/>
        <v>MP-11</v>
      </c>
      <c r="B208" s="962" t="str">
        <f t="shared" si="228"/>
        <v>[weeks A]</v>
      </c>
      <c r="C208" s="962" t="str">
        <f t="shared" si="229"/>
        <v>Lipid#1</v>
      </c>
      <c r="D208" s="962" t="str">
        <f t="shared" si="230"/>
        <v>[diet A]</v>
      </c>
      <c r="E208" s="962" t="str">
        <f t="shared" si="231"/>
        <v>[treatment A]</v>
      </c>
      <c r="F208" s="962" t="str">
        <f t="shared" si="225"/>
        <v>[sex]</v>
      </c>
      <c r="G208" s="962" t="str">
        <f t="shared" si="226"/>
        <v>[body weight]</v>
      </c>
      <c r="H208" s="962">
        <f t="shared" si="170"/>
        <v>2.5</v>
      </c>
      <c r="I208" s="962"/>
      <c r="J208" s="962">
        <v>125</v>
      </c>
      <c r="K208" s="962" t="str">
        <f>'plasma (Lipid #1)'!C243</f>
        <v>bg 5</v>
      </c>
      <c r="L208" s="962" t="str">
        <f>'plasma (Lipid #1)'!E243</f>
        <v>gir 5</v>
      </c>
      <c r="M208" s="963"/>
      <c r="N208" s="963"/>
      <c r="O208" s="962"/>
      <c r="P208" s="962" t="str">
        <f t="shared" si="227"/>
        <v/>
      </c>
      <c r="Q208" s="962" t="str">
        <f t="shared" si="209"/>
        <v/>
      </c>
      <c r="R208" s="962" t="str">
        <f t="shared" si="210"/>
        <v/>
      </c>
      <c r="S208" s="962" t="str">
        <f t="shared" si="211"/>
        <v/>
      </c>
      <c r="T208" s="962" t="str">
        <f t="shared" si="212"/>
        <v/>
      </c>
      <c r="U208" s="962" t="str">
        <f t="shared" si="213"/>
        <v/>
      </c>
      <c r="V208" s="962" t="str">
        <f t="shared" si="214"/>
        <v/>
      </c>
      <c r="W208" s="962" t="str">
        <f t="shared" si="215"/>
        <v/>
      </c>
      <c r="X208" s="962" t="str">
        <f t="shared" si="216"/>
        <v/>
      </c>
      <c r="Y208" s="962" t="str">
        <f t="shared" si="217"/>
        <v/>
      </c>
      <c r="Z208" s="962" t="str">
        <f t="shared" si="218"/>
        <v/>
      </c>
      <c r="AA208" s="962" t="str">
        <f t="shared" si="219"/>
        <v/>
      </c>
      <c r="AB208" s="962" t="str">
        <f t="shared" si="220"/>
        <v/>
      </c>
      <c r="AC208" s="962" t="str">
        <f t="shared" si="221"/>
        <v/>
      </c>
      <c r="AD208" s="962" t="str">
        <f t="shared" si="222"/>
        <v/>
      </c>
      <c r="AE208" s="962" t="str">
        <f t="shared" si="223"/>
        <v/>
      </c>
    </row>
    <row r="209" spans="1:31">
      <c r="A209" s="962" t="str">
        <f t="shared" si="224"/>
        <v>MP-11</v>
      </c>
      <c r="B209" s="962" t="str">
        <f t="shared" si="228"/>
        <v>[weeks A]</v>
      </c>
      <c r="C209" s="962" t="str">
        <f t="shared" si="229"/>
        <v>Lipid#1</v>
      </c>
      <c r="D209" s="962" t="str">
        <f t="shared" si="230"/>
        <v>[diet A]</v>
      </c>
      <c r="E209" s="962" t="str">
        <f t="shared" si="231"/>
        <v>[treatment A]</v>
      </c>
      <c r="F209" s="962" t="str">
        <f t="shared" si="225"/>
        <v>[sex]</v>
      </c>
      <c r="G209" s="962" t="str">
        <f t="shared" si="226"/>
        <v>[body weight]</v>
      </c>
      <c r="H209" s="962">
        <f t="shared" si="170"/>
        <v>2.5</v>
      </c>
      <c r="I209" s="962"/>
      <c r="J209" s="962">
        <v>130</v>
      </c>
      <c r="K209" s="962" t="str">
        <f>'plasma (Lipid #1)'!C244</f>
        <v>bg 10</v>
      </c>
      <c r="L209" s="962" t="str">
        <f>'plasma (Lipid #1)'!E244</f>
        <v>gir 10</v>
      </c>
      <c r="M209" s="963"/>
      <c r="N209" s="963"/>
      <c r="O209" s="962"/>
      <c r="P209" s="962" t="str">
        <f t="shared" si="227"/>
        <v/>
      </c>
      <c r="Q209" s="962" t="str">
        <f t="shared" si="209"/>
        <v/>
      </c>
      <c r="R209" s="962" t="str">
        <f t="shared" si="210"/>
        <v/>
      </c>
      <c r="S209" s="962" t="str">
        <f t="shared" si="211"/>
        <v/>
      </c>
      <c r="T209" s="962" t="str">
        <f t="shared" si="212"/>
        <v/>
      </c>
      <c r="U209" s="962" t="str">
        <f t="shared" si="213"/>
        <v/>
      </c>
      <c r="V209" s="962" t="str">
        <f t="shared" si="214"/>
        <v/>
      </c>
      <c r="W209" s="962" t="str">
        <f t="shared" si="215"/>
        <v/>
      </c>
      <c r="X209" s="962" t="str">
        <f t="shared" si="216"/>
        <v/>
      </c>
      <c r="Y209" s="962" t="str">
        <f t="shared" si="217"/>
        <v/>
      </c>
      <c r="Z209" s="962" t="str">
        <f t="shared" si="218"/>
        <v/>
      </c>
      <c r="AA209" s="962" t="str">
        <f t="shared" si="219"/>
        <v/>
      </c>
      <c r="AB209" s="962" t="str">
        <f t="shared" si="220"/>
        <v/>
      </c>
      <c r="AC209" s="962" t="str">
        <f t="shared" si="221"/>
        <v/>
      </c>
      <c r="AD209" s="962" t="str">
        <f t="shared" si="222"/>
        <v/>
      </c>
      <c r="AE209" s="962" t="str">
        <f t="shared" si="223"/>
        <v/>
      </c>
    </row>
    <row r="210" spans="1:31">
      <c r="A210" s="962" t="str">
        <f t="shared" si="224"/>
        <v>MP-11</v>
      </c>
      <c r="B210" s="962" t="str">
        <f t="shared" si="228"/>
        <v>[weeks A]</v>
      </c>
      <c r="C210" s="962" t="str">
        <f t="shared" si="229"/>
        <v>Lipid#1</v>
      </c>
      <c r="D210" s="962" t="str">
        <f t="shared" si="230"/>
        <v>[diet A]</v>
      </c>
      <c r="E210" s="962" t="str">
        <f t="shared" si="231"/>
        <v>[treatment A]</v>
      </c>
      <c r="F210" s="962" t="str">
        <f t="shared" si="225"/>
        <v>[sex]</v>
      </c>
      <c r="G210" s="962" t="str">
        <f t="shared" si="226"/>
        <v>[body weight]</v>
      </c>
      <c r="H210" s="962">
        <f t="shared" si="170"/>
        <v>2.5</v>
      </c>
      <c r="I210" s="962"/>
      <c r="J210" s="962">
        <v>135</v>
      </c>
      <c r="K210" s="962" t="str">
        <f>'plasma (Lipid #1)'!C245</f>
        <v>bg 15</v>
      </c>
      <c r="L210" s="962" t="str">
        <f>'plasma (Lipid #1)'!E245</f>
        <v>gir 15</v>
      </c>
      <c r="M210" s="963"/>
      <c r="N210" s="963"/>
      <c r="O210" s="962"/>
      <c r="P210" s="962" t="str">
        <f t="shared" si="227"/>
        <v/>
      </c>
      <c r="Q210" s="962" t="str">
        <f t="shared" si="209"/>
        <v/>
      </c>
      <c r="R210" s="962" t="str">
        <f t="shared" si="210"/>
        <v/>
      </c>
      <c r="S210" s="962" t="str">
        <f t="shared" si="211"/>
        <v/>
      </c>
      <c r="T210" s="962" t="str">
        <f t="shared" si="212"/>
        <v/>
      </c>
      <c r="U210" s="962" t="str">
        <f t="shared" si="213"/>
        <v/>
      </c>
      <c r="V210" s="962" t="str">
        <f t="shared" si="214"/>
        <v/>
      </c>
      <c r="W210" s="962" t="str">
        <f t="shared" si="215"/>
        <v/>
      </c>
      <c r="X210" s="962" t="str">
        <f t="shared" si="216"/>
        <v/>
      </c>
      <c r="Y210" s="962" t="str">
        <f t="shared" si="217"/>
        <v/>
      </c>
      <c r="Z210" s="962" t="str">
        <f t="shared" si="218"/>
        <v/>
      </c>
      <c r="AA210" s="962" t="str">
        <f t="shared" si="219"/>
        <v/>
      </c>
      <c r="AB210" s="962" t="str">
        <f t="shared" si="220"/>
        <v/>
      </c>
      <c r="AC210" s="962" t="str">
        <f t="shared" si="221"/>
        <v/>
      </c>
      <c r="AD210" s="962" t="str">
        <f t="shared" si="222"/>
        <v/>
      </c>
      <c r="AE210" s="962" t="str">
        <f t="shared" si="223"/>
        <v/>
      </c>
    </row>
    <row r="211" spans="1:31">
      <c r="A211" s="962" t="str">
        <f t="shared" si="224"/>
        <v>MP-11</v>
      </c>
      <c r="B211" s="962" t="str">
        <f t="shared" si="228"/>
        <v>[weeks A]</v>
      </c>
      <c r="C211" s="962" t="str">
        <f t="shared" si="229"/>
        <v>Lipid#1</v>
      </c>
      <c r="D211" s="962" t="str">
        <f t="shared" si="230"/>
        <v>[diet A]</v>
      </c>
      <c r="E211" s="962" t="str">
        <f t="shared" si="231"/>
        <v>[treatment A]</v>
      </c>
      <c r="F211" s="962" t="str">
        <f t="shared" si="225"/>
        <v>[sex]</v>
      </c>
      <c r="G211" s="962" t="str">
        <f t="shared" si="226"/>
        <v>[body weight]</v>
      </c>
      <c r="H211" s="962">
        <f t="shared" si="170"/>
        <v>2.5</v>
      </c>
      <c r="I211" s="962"/>
      <c r="J211" s="962">
        <v>145</v>
      </c>
      <c r="K211" s="962" t="str">
        <f>'plasma (Lipid #1)'!C246</f>
        <v>bg 25</v>
      </c>
      <c r="L211" s="962" t="str">
        <f>'plasma (Lipid #1)'!E246</f>
        <v>gir 25</v>
      </c>
      <c r="M211" s="963"/>
      <c r="N211" s="963"/>
      <c r="O211" s="962"/>
      <c r="P211" s="962" t="str">
        <f>P210</f>
        <v/>
      </c>
      <c r="Q211" s="962" t="str">
        <f t="shared" si="209"/>
        <v/>
      </c>
      <c r="R211" s="962" t="str">
        <f t="shared" si="210"/>
        <v/>
      </c>
      <c r="S211" s="962" t="str">
        <f t="shared" si="211"/>
        <v/>
      </c>
      <c r="T211" s="962" t="str">
        <f t="shared" si="212"/>
        <v/>
      </c>
      <c r="U211" s="962" t="str">
        <f t="shared" si="213"/>
        <v/>
      </c>
      <c r="V211" s="962" t="str">
        <f t="shared" si="214"/>
        <v/>
      </c>
      <c r="W211" s="962" t="str">
        <f t="shared" si="215"/>
        <v/>
      </c>
      <c r="X211" s="962" t="str">
        <f t="shared" si="216"/>
        <v/>
      </c>
      <c r="Y211" s="962" t="str">
        <f t="shared" si="217"/>
        <v/>
      </c>
      <c r="Z211" s="962" t="str">
        <f t="shared" si="218"/>
        <v/>
      </c>
      <c r="AA211" s="962" t="str">
        <f t="shared" si="219"/>
        <v/>
      </c>
      <c r="AB211" s="962" t="str">
        <f t="shared" si="220"/>
        <v/>
      </c>
      <c r="AC211" s="962" t="str">
        <f t="shared" si="221"/>
        <v/>
      </c>
      <c r="AD211" s="962" t="str">
        <f t="shared" si="222"/>
        <v/>
      </c>
      <c r="AE211" s="962" t="str">
        <f t="shared" si="223"/>
        <v/>
      </c>
    </row>
    <row r="212" spans="1:31">
      <c r="A212" s="207" t="str">
        <f>'plasma (Lipid #1)'!A249</f>
        <v>MP-12</v>
      </c>
      <c r="B212" s="207" t="str">
        <f t="shared" si="228"/>
        <v>[weeks A]</v>
      </c>
      <c r="C212" s="207" t="str">
        <f t="shared" si="229"/>
        <v>Lipid#1</v>
      </c>
      <c r="D212" s="207" t="str">
        <f t="shared" si="230"/>
        <v>[diet A]</v>
      </c>
      <c r="E212" s="207" t="str">
        <f t="shared" si="231"/>
        <v>[treatment A]</v>
      </c>
      <c r="F212" s="207" t="str">
        <f>'plasma (Lipid #1)'!A254</f>
        <v>[sex]</v>
      </c>
      <c r="G212" s="207" t="str">
        <f>'plasma (Lipid #1)'!A250</f>
        <v>[body weight]</v>
      </c>
      <c r="H212" s="207">
        <f t="shared" si="170"/>
        <v>0</v>
      </c>
      <c r="I212" s="207" t="str">
        <f>'plasma (Lipid #1)'!A259</f>
        <v>hct -10</v>
      </c>
      <c r="J212" s="207">
        <f>'plasma (Lipid #1)'!B248</f>
        <v>-10</v>
      </c>
      <c r="K212" s="207" t="str">
        <f>'plasma (Lipid #1)'!C248</f>
        <v>bg -10</v>
      </c>
      <c r="L212" s="207" t="str">
        <f>'plasma (Lipid #1)'!E248</f>
        <v>gir -10</v>
      </c>
      <c r="M212" s="965" t="e">
        <f>'plasma (Lipid #1)'!X250</f>
        <v>#DIV/0!</v>
      </c>
      <c r="N212" s="965" t="e">
        <f>'plasma (Lipid #1)'!Y250</f>
        <v>#DIV/0!</v>
      </c>
      <c r="O212" s="207" t="str">
        <f>'plasma (Lipid #1)'!M248</f>
        <v>i -10</v>
      </c>
      <c r="P212" s="207" t="str">
        <f>'tissues (Lipid#1)'!O101</f>
        <v/>
      </c>
      <c r="Q212" s="207" t="str">
        <f>'tissues (Lipid#1)'!O102</f>
        <v/>
      </c>
      <c r="R212" s="207" t="str">
        <f>'tissues (Lipid#1)'!O103</f>
        <v/>
      </c>
      <c r="S212" s="207" t="str">
        <f>'tissues (Lipid#1)'!O104</f>
        <v/>
      </c>
      <c r="T212" s="207" t="str">
        <f>'tissues (Lipid#1)'!O105</f>
        <v/>
      </c>
      <c r="U212" s="207" t="str">
        <f>'tissues (Lipid#1)'!O106</f>
        <v/>
      </c>
      <c r="V212" s="207" t="str">
        <f>'tissues (Lipid#1)'!O107</f>
        <v/>
      </c>
      <c r="W212" s="207" t="str">
        <f>'tissues (Lipid#1)'!O108</f>
        <v/>
      </c>
      <c r="X212" s="207" t="str">
        <f>'tissues (Lipid#1)'!P101</f>
        <v/>
      </c>
      <c r="Y212" s="207" t="str">
        <f>'tissues (Lipid#1)'!P102</f>
        <v/>
      </c>
      <c r="Z212" s="207" t="str">
        <f>'tissues (Lipid#1)'!P103</f>
        <v/>
      </c>
      <c r="AA212" s="207" t="str">
        <f>'tissues (Lipid#1)'!P104</f>
        <v/>
      </c>
      <c r="AB212" s="207" t="str">
        <f>'tissues (Lipid#1)'!P105</f>
        <v/>
      </c>
      <c r="AC212" s="207" t="str">
        <f>'tissues (Lipid#1)'!P106</f>
        <v/>
      </c>
      <c r="AD212" s="207" t="str">
        <f>'tissues (Lipid#1)'!P107</f>
        <v/>
      </c>
      <c r="AE212" s="207" t="str">
        <f>'tissues (Lipid#1)'!P108</f>
        <v/>
      </c>
    </row>
    <row r="213" spans="1:31">
      <c r="A213" s="207" t="str">
        <f>A212</f>
        <v>MP-12</v>
      </c>
      <c r="B213" s="207" t="str">
        <f t="shared" si="228"/>
        <v>[weeks A]</v>
      </c>
      <c r="C213" s="207" t="str">
        <f t="shared" si="229"/>
        <v>Lipid#1</v>
      </c>
      <c r="D213" s="207" t="str">
        <f t="shared" si="230"/>
        <v>[diet A]</v>
      </c>
      <c r="E213" s="207" t="str">
        <f t="shared" si="231"/>
        <v>[treatment A]</v>
      </c>
      <c r="F213" s="207" t="str">
        <f>F212</f>
        <v>[sex]</v>
      </c>
      <c r="G213" s="207" t="str">
        <f>G212</f>
        <v>[body weight]</v>
      </c>
      <c r="H213" s="207">
        <f t="shared" si="170"/>
        <v>0</v>
      </c>
      <c r="I213" s="188"/>
      <c r="J213" s="207">
        <f>'plasma (Lipid #1)'!B249</f>
        <v>0</v>
      </c>
      <c r="K213" s="207" t="str">
        <f>'plasma (Lipid #1)'!C249</f>
        <v>bg 0</v>
      </c>
      <c r="L213" s="207" t="str">
        <f>'plasma (Lipid #1)'!E249</f>
        <v>gir 0</v>
      </c>
      <c r="M213" s="965" t="e">
        <f>'plasma (Lipid #1)'!X251</f>
        <v>#DIV/0!</v>
      </c>
      <c r="N213" s="965" t="e">
        <f>'plasma (Lipid #1)'!Y251</f>
        <v>#DIV/0!</v>
      </c>
      <c r="O213" s="207"/>
      <c r="P213" s="207" t="str">
        <f>P212</f>
        <v/>
      </c>
      <c r="Q213" s="207" t="str">
        <f t="shared" ref="Q213:Q230" si="232">Q212</f>
        <v/>
      </c>
      <c r="R213" s="207" t="str">
        <f t="shared" ref="R213:R230" si="233">R212</f>
        <v/>
      </c>
      <c r="S213" s="207" t="str">
        <f t="shared" ref="S213:S230" si="234">S212</f>
        <v/>
      </c>
      <c r="T213" s="207" t="str">
        <f t="shared" ref="T213:T230" si="235">T212</f>
        <v/>
      </c>
      <c r="U213" s="207" t="str">
        <f t="shared" ref="U213:U230" si="236">U212</f>
        <v/>
      </c>
      <c r="V213" s="207" t="str">
        <f t="shared" ref="V213:V230" si="237">V212</f>
        <v/>
      </c>
      <c r="W213" s="207" t="str">
        <f t="shared" ref="W213:W230" si="238">W212</f>
        <v/>
      </c>
      <c r="X213" s="207" t="str">
        <f t="shared" ref="X213:X230" si="239">X212</f>
        <v/>
      </c>
      <c r="Y213" s="207" t="str">
        <f t="shared" ref="Y213:Y230" si="240">Y212</f>
        <v/>
      </c>
      <c r="Z213" s="207" t="str">
        <f t="shared" ref="Z213:Z230" si="241">Z212</f>
        <v/>
      </c>
      <c r="AA213" s="207" t="str">
        <f t="shared" ref="AA213:AA230" si="242">AA212</f>
        <v/>
      </c>
      <c r="AB213" s="207" t="str">
        <f t="shared" ref="AB213:AB230" si="243">AB212</f>
        <v/>
      </c>
      <c r="AC213" s="207" t="str">
        <f t="shared" ref="AC213:AC230" si="244">AC212</f>
        <v/>
      </c>
      <c r="AD213" s="207" t="str">
        <f t="shared" ref="AD213:AD230" si="245">AD212</f>
        <v/>
      </c>
      <c r="AE213" s="207" t="str">
        <f t="shared" ref="AE213:AE230" si="246">AE212</f>
        <v/>
      </c>
    </row>
    <row r="214" spans="1:31">
      <c r="A214" s="207" t="str">
        <f t="shared" ref="A214:A230" si="247">A213</f>
        <v>MP-12</v>
      </c>
      <c r="B214" s="207" t="str">
        <f t="shared" si="228"/>
        <v>[weeks A]</v>
      </c>
      <c r="C214" s="207" t="str">
        <f t="shared" si="229"/>
        <v>Lipid#1</v>
      </c>
      <c r="D214" s="207" t="str">
        <f t="shared" si="230"/>
        <v>[diet A]</v>
      </c>
      <c r="E214" s="207" t="str">
        <f t="shared" si="231"/>
        <v>[treatment A]</v>
      </c>
      <c r="F214" s="207" t="str">
        <f t="shared" ref="F214:F230" si="248">F213</f>
        <v>[sex]</v>
      </c>
      <c r="G214" s="207" t="str">
        <f t="shared" ref="G214:G230" si="249">G213</f>
        <v>[body weight]</v>
      </c>
      <c r="H214" s="207">
        <f t="shared" si="170"/>
        <v>2.5</v>
      </c>
      <c r="I214" s="188"/>
      <c r="J214" s="207">
        <f>'plasma (Lipid #1)'!B250</f>
        <v>10</v>
      </c>
      <c r="K214" s="207" t="str">
        <f>'plasma (Lipid #1)'!C250</f>
        <v>bg 10</v>
      </c>
      <c r="L214" s="207" t="str">
        <f>'plasma (Lipid #1)'!E250</f>
        <v>gir 10</v>
      </c>
      <c r="M214" s="188"/>
      <c r="N214" s="188"/>
      <c r="O214" s="207"/>
      <c r="P214" s="207" t="str">
        <f t="shared" ref="P214:P230" si="250">P213</f>
        <v/>
      </c>
      <c r="Q214" s="207" t="str">
        <f t="shared" si="232"/>
        <v/>
      </c>
      <c r="R214" s="207" t="str">
        <f t="shared" si="233"/>
        <v/>
      </c>
      <c r="S214" s="207" t="str">
        <f t="shared" si="234"/>
        <v/>
      </c>
      <c r="T214" s="207" t="str">
        <f t="shared" si="235"/>
        <v/>
      </c>
      <c r="U214" s="207" t="str">
        <f t="shared" si="236"/>
        <v/>
      </c>
      <c r="V214" s="207" t="str">
        <f t="shared" si="237"/>
        <v/>
      </c>
      <c r="W214" s="207" t="str">
        <f t="shared" si="238"/>
        <v/>
      </c>
      <c r="X214" s="207" t="str">
        <f t="shared" si="239"/>
        <v/>
      </c>
      <c r="Y214" s="207" t="str">
        <f t="shared" si="240"/>
        <v/>
      </c>
      <c r="Z214" s="207" t="str">
        <f t="shared" si="241"/>
        <v/>
      </c>
      <c r="AA214" s="207" t="str">
        <f t="shared" si="242"/>
        <v/>
      </c>
      <c r="AB214" s="207" t="str">
        <f t="shared" si="243"/>
        <v/>
      </c>
      <c r="AC214" s="207" t="str">
        <f t="shared" si="244"/>
        <v/>
      </c>
      <c r="AD214" s="207" t="str">
        <f t="shared" si="245"/>
        <v/>
      </c>
      <c r="AE214" s="207" t="str">
        <f t="shared" si="246"/>
        <v/>
      </c>
    </row>
    <row r="215" spans="1:31">
      <c r="A215" s="207" t="str">
        <f t="shared" si="247"/>
        <v>MP-12</v>
      </c>
      <c r="B215" s="207" t="str">
        <f t="shared" si="228"/>
        <v>[weeks A]</v>
      </c>
      <c r="C215" s="207" t="str">
        <f t="shared" si="229"/>
        <v>Lipid#1</v>
      </c>
      <c r="D215" s="207" t="str">
        <f t="shared" si="230"/>
        <v>[diet A]</v>
      </c>
      <c r="E215" s="207" t="str">
        <f t="shared" si="231"/>
        <v>[treatment A]</v>
      </c>
      <c r="F215" s="207" t="str">
        <f t="shared" si="248"/>
        <v>[sex]</v>
      </c>
      <c r="G215" s="207" t="str">
        <f t="shared" si="249"/>
        <v>[body weight]</v>
      </c>
      <c r="H215" s="207">
        <f t="shared" ref="H215:H230" si="251">H196</f>
        <v>2.5</v>
      </c>
      <c r="I215" s="188"/>
      <c r="J215" s="207">
        <f>'plasma (Lipid #1)'!B251</f>
        <v>20</v>
      </c>
      <c r="K215" s="207" t="str">
        <f>'plasma (Lipid #1)'!C251</f>
        <v>bg 20</v>
      </c>
      <c r="L215" s="207" t="str">
        <f>'plasma (Lipid #1)'!E251</f>
        <v>gir 20</v>
      </c>
      <c r="M215" s="188"/>
      <c r="N215" s="188"/>
      <c r="O215" s="207"/>
      <c r="P215" s="207" t="str">
        <f t="shared" si="250"/>
        <v/>
      </c>
      <c r="Q215" s="207" t="str">
        <f t="shared" si="232"/>
        <v/>
      </c>
      <c r="R215" s="207" t="str">
        <f t="shared" si="233"/>
        <v/>
      </c>
      <c r="S215" s="207" t="str">
        <f t="shared" si="234"/>
        <v/>
      </c>
      <c r="T215" s="207" t="str">
        <f t="shared" si="235"/>
        <v/>
      </c>
      <c r="U215" s="207" t="str">
        <f t="shared" si="236"/>
        <v/>
      </c>
      <c r="V215" s="207" t="str">
        <f t="shared" si="237"/>
        <v/>
      </c>
      <c r="W215" s="207" t="str">
        <f t="shared" si="238"/>
        <v/>
      </c>
      <c r="X215" s="207" t="str">
        <f t="shared" si="239"/>
        <v/>
      </c>
      <c r="Y215" s="207" t="str">
        <f t="shared" si="240"/>
        <v/>
      </c>
      <c r="Z215" s="207" t="str">
        <f t="shared" si="241"/>
        <v/>
      </c>
      <c r="AA215" s="207" t="str">
        <f t="shared" si="242"/>
        <v/>
      </c>
      <c r="AB215" s="207" t="str">
        <f t="shared" si="243"/>
        <v/>
      </c>
      <c r="AC215" s="207" t="str">
        <f t="shared" si="244"/>
        <v/>
      </c>
      <c r="AD215" s="207" t="str">
        <f t="shared" si="245"/>
        <v/>
      </c>
      <c r="AE215" s="207" t="str">
        <f t="shared" si="246"/>
        <v/>
      </c>
    </row>
    <row r="216" spans="1:31">
      <c r="A216" s="207" t="str">
        <f t="shared" si="247"/>
        <v>MP-12</v>
      </c>
      <c r="B216" s="207" t="str">
        <f t="shared" si="228"/>
        <v>[weeks A]</v>
      </c>
      <c r="C216" s="207" t="str">
        <f t="shared" si="229"/>
        <v>Lipid#1</v>
      </c>
      <c r="D216" s="207" t="str">
        <f t="shared" si="230"/>
        <v>[diet A]</v>
      </c>
      <c r="E216" s="207" t="str">
        <f t="shared" si="231"/>
        <v>[treatment A]</v>
      </c>
      <c r="F216" s="207" t="str">
        <f t="shared" si="248"/>
        <v>[sex]</v>
      </c>
      <c r="G216" s="207" t="str">
        <f t="shared" si="249"/>
        <v>[body weight]</v>
      </c>
      <c r="H216" s="207">
        <f t="shared" si="251"/>
        <v>2.5</v>
      </c>
      <c r="I216" s="188"/>
      <c r="J216" s="207">
        <f>'plasma (Lipid #1)'!B252</f>
        <v>30</v>
      </c>
      <c r="K216" s="207" t="str">
        <f>'plasma (Lipid #1)'!C252</f>
        <v>bg 30</v>
      </c>
      <c r="L216" s="207" t="str">
        <f>'plasma (Lipid #1)'!E252</f>
        <v>gir 30</v>
      </c>
      <c r="M216" s="188"/>
      <c r="N216" s="188"/>
      <c r="O216" s="207"/>
      <c r="P216" s="207" t="str">
        <f t="shared" si="250"/>
        <v/>
      </c>
      <c r="Q216" s="207" t="str">
        <f t="shared" si="232"/>
        <v/>
      </c>
      <c r="R216" s="207" t="str">
        <f t="shared" si="233"/>
        <v/>
      </c>
      <c r="S216" s="207" t="str">
        <f t="shared" si="234"/>
        <v/>
      </c>
      <c r="T216" s="207" t="str">
        <f t="shared" si="235"/>
        <v/>
      </c>
      <c r="U216" s="207" t="str">
        <f t="shared" si="236"/>
        <v/>
      </c>
      <c r="V216" s="207" t="str">
        <f t="shared" si="237"/>
        <v/>
      </c>
      <c r="W216" s="207" t="str">
        <f t="shared" si="238"/>
        <v/>
      </c>
      <c r="X216" s="207" t="str">
        <f t="shared" si="239"/>
        <v/>
      </c>
      <c r="Y216" s="207" t="str">
        <f t="shared" si="240"/>
        <v/>
      </c>
      <c r="Z216" s="207" t="str">
        <f t="shared" si="241"/>
        <v/>
      </c>
      <c r="AA216" s="207" t="str">
        <f t="shared" si="242"/>
        <v/>
      </c>
      <c r="AB216" s="207" t="str">
        <f t="shared" si="243"/>
        <v/>
      </c>
      <c r="AC216" s="207" t="str">
        <f t="shared" si="244"/>
        <v/>
      </c>
      <c r="AD216" s="207" t="str">
        <f t="shared" si="245"/>
        <v/>
      </c>
      <c r="AE216" s="207" t="str">
        <f t="shared" si="246"/>
        <v/>
      </c>
    </row>
    <row r="217" spans="1:31">
      <c r="A217" s="207" t="str">
        <f t="shared" si="247"/>
        <v>MP-12</v>
      </c>
      <c r="B217" s="207" t="str">
        <f t="shared" si="228"/>
        <v>[weeks A]</v>
      </c>
      <c r="C217" s="207" t="str">
        <f t="shared" si="229"/>
        <v>Lipid#1</v>
      </c>
      <c r="D217" s="207" t="str">
        <f t="shared" si="230"/>
        <v>[diet A]</v>
      </c>
      <c r="E217" s="207" t="str">
        <f t="shared" si="231"/>
        <v>[treatment A]</v>
      </c>
      <c r="F217" s="207" t="str">
        <f t="shared" si="248"/>
        <v>[sex]</v>
      </c>
      <c r="G217" s="207" t="str">
        <f t="shared" si="249"/>
        <v>[body weight]</v>
      </c>
      <c r="H217" s="207">
        <f t="shared" si="251"/>
        <v>2.5</v>
      </c>
      <c r="I217" s="188"/>
      <c r="J217" s="207">
        <f>'plasma (Lipid #1)'!B253</f>
        <v>40</v>
      </c>
      <c r="K217" s="207" t="str">
        <f>'plasma (Lipid #1)'!C253</f>
        <v>bg 40</v>
      </c>
      <c r="L217" s="207" t="str">
        <f>'plasma (Lipid #1)'!E253</f>
        <v>gir 40</v>
      </c>
      <c r="M217" s="188"/>
      <c r="N217" s="188"/>
      <c r="O217" s="207"/>
      <c r="P217" s="207" t="str">
        <f t="shared" si="250"/>
        <v/>
      </c>
      <c r="Q217" s="207" t="str">
        <f t="shared" si="232"/>
        <v/>
      </c>
      <c r="R217" s="207" t="str">
        <f t="shared" si="233"/>
        <v/>
      </c>
      <c r="S217" s="207" t="str">
        <f t="shared" si="234"/>
        <v/>
      </c>
      <c r="T217" s="207" t="str">
        <f t="shared" si="235"/>
        <v/>
      </c>
      <c r="U217" s="207" t="str">
        <f t="shared" si="236"/>
        <v/>
      </c>
      <c r="V217" s="207" t="str">
        <f t="shared" si="237"/>
        <v/>
      </c>
      <c r="W217" s="207" t="str">
        <f t="shared" si="238"/>
        <v/>
      </c>
      <c r="X217" s="207" t="str">
        <f t="shared" si="239"/>
        <v/>
      </c>
      <c r="Y217" s="207" t="str">
        <f t="shared" si="240"/>
        <v/>
      </c>
      <c r="Z217" s="207" t="str">
        <f t="shared" si="241"/>
        <v/>
      </c>
      <c r="AA217" s="207" t="str">
        <f t="shared" si="242"/>
        <v/>
      </c>
      <c r="AB217" s="207" t="str">
        <f t="shared" si="243"/>
        <v/>
      </c>
      <c r="AC217" s="207" t="str">
        <f t="shared" si="244"/>
        <v/>
      </c>
      <c r="AD217" s="207" t="str">
        <f t="shared" si="245"/>
        <v/>
      </c>
      <c r="AE217" s="207" t="str">
        <f t="shared" si="246"/>
        <v/>
      </c>
    </row>
    <row r="218" spans="1:31">
      <c r="A218" s="207" t="str">
        <f t="shared" si="247"/>
        <v>MP-12</v>
      </c>
      <c r="B218" s="207" t="str">
        <f t="shared" si="228"/>
        <v>[weeks A]</v>
      </c>
      <c r="C218" s="207" t="str">
        <f t="shared" si="229"/>
        <v>Lipid#1</v>
      </c>
      <c r="D218" s="207" t="str">
        <f t="shared" si="230"/>
        <v>[diet A]</v>
      </c>
      <c r="E218" s="207" t="str">
        <f t="shared" si="231"/>
        <v>[treatment A]</v>
      </c>
      <c r="F218" s="207" t="str">
        <f t="shared" si="248"/>
        <v>[sex]</v>
      </c>
      <c r="G218" s="207" t="str">
        <f t="shared" si="249"/>
        <v>[body weight]</v>
      </c>
      <c r="H218" s="207">
        <f t="shared" si="251"/>
        <v>2.5</v>
      </c>
      <c r="I218" s="188"/>
      <c r="J218" s="207">
        <f>'plasma (Lipid #1)'!B254</f>
        <v>50</v>
      </c>
      <c r="K218" s="207" t="str">
        <f>'plasma (Lipid #1)'!C254</f>
        <v>bg 50</v>
      </c>
      <c r="L218" s="207" t="str">
        <f>'plasma (Lipid #1)'!E254</f>
        <v>gir 50</v>
      </c>
      <c r="M218" s="188"/>
      <c r="N218" s="188"/>
      <c r="O218" s="207"/>
      <c r="P218" s="207" t="str">
        <f t="shared" si="250"/>
        <v/>
      </c>
      <c r="Q218" s="207" t="str">
        <f t="shared" si="232"/>
        <v/>
      </c>
      <c r="R218" s="207" t="str">
        <f t="shared" si="233"/>
        <v/>
      </c>
      <c r="S218" s="207" t="str">
        <f t="shared" si="234"/>
        <v/>
      </c>
      <c r="T218" s="207" t="str">
        <f t="shared" si="235"/>
        <v/>
      </c>
      <c r="U218" s="207" t="str">
        <f t="shared" si="236"/>
        <v/>
      </c>
      <c r="V218" s="207" t="str">
        <f t="shared" si="237"/>
        <v/>
      </c>
      <c r="W218" s="207" t="str">
        <f t="shared" si="238"/>
        <v/>
      </c>
      <c r="X218" s="207" t="str">
        <f t="shared" si="239"/>
        <v/>
      </c>
      <c r="Y218" s="207" t="str">
        <f t="shared" si="240"/>
        <v/>
      </c>
      <c r="Z218" s="207" t="str">
        <f t="shared" si="241"/>
        <v/>
      </c>
      <c r="AA218" s="207" t="str">
        <f t="shared" si="242"/>
        <v/>
      </c>
      <c r="AB218" s="207" t="str">
        <f t="shared" si="243"/>
        <v/>
      </c>
      <c r="AC218" s="207" t="str">
        <f t="shared" si="244"/>
        <v/>
      </c>
      <c r="AD218" s="207" t="str">
        <f t="shared" si="245"/>
        <v/>
      </c>
      <c r="AE218" s="207" t="str">
        <f t="shared" si="246"/>
        <v/>
      </c>
    </row>
    <row r="219" spans="1:31">
      <c r="A219" s="207" t="str">
        <f t="shared" si="247"/>
        <v>MP-12</v>
      </c>
      <c r="B219" s="207" t="str">
        <f t="shared" si="228"/>
        <v>[weeks A]</v>
      </c>
      <c r="C219" s="207" t="str">
        <f t="shared" si="229"/>
        <v>Lipid#1</v>
      </c>
      <c r="D219" s="207" t="str">
        <f t="shared" si="230"/>
        <v>[diet A]</v>
      </c>
      <c r="E219" s="207" t="str">
        <f t="shared" si="231"/>
        <v>[treatment A]</v>
      </c>
      <c r="F219" s="207" t="str">
        <f t="shared" si="248"/>
        <v>[sex]</v>
      </c>
      <c r="G219" s="207" t="str">
        <f t="shared" si="249"/>
        <v>[body weight]</v>
      </c>
      <c r="H219" s="207">
        <f t="shared" si="251"/>
        <v>2.5</v>
      </c>
      <c r="I219" s="188"/>
      <c r="J219" s="207">
        <f>'plasma (Lipid #1)'!B255</f>
        <v>60</v>
      </c>
      <c r="K219" s="207" t="str">
        <f>'plasma (Lipid #1)'!C255</f>
        <v>bg 60</v>
      </c>
      <c r="L219" s="207" t="str">
        <f>'plasma (Lipid #1)'!E255</f>
        <v>gir 60</v>
      </c>
      <c r="M219" s="188"/>
      <c r="N219" s="188"/>
      <c r="O219" s="207"/>
      <c r="P219" s="207" t="str">
        <f t="shared" si="250"/>
        <v/>
      </c>
      <c r="Q219" s="207" t="str">
        <f t="shared" si="232"/>
        <v/>
      </c>
      <c r="R219" s="207" t="str">
        <f t="shared" si="233"/>
        <v/>
      </c>
      <c r="S219" s="207" t="str">
        <f t="shared" si="234"/>
        <v/>
      </c>
      <c r="T219" s="207" t="str">
        <f t="shared" si="235"/>
        <v/>
      </c>
      <c r="U219" s="207" t="str">
        <f t="shared" si="236"/>
        <v/>
      </c>
      <c r="V219" s="207" t="str">
        <f t="shared" si="237"/>
        <v/>
      </c>
      <c r="W219" s="207" t="str">
        <f t="shared" si="238"/>
        <v/>
      </c>
      <c r="X219" s="207" t="str">
        <f t="shared" si="239"/>
        <v/>
      </c>
      <c r="Y219" s="207" t="str">
        <f t="shared" si="240"/>
        <v/>
      </c>
      <c r="Z219" s="207" t="str">
        <f t="shared" si="241"/>
        <v/>
      </c>
      <c r="AA219" s="207" t="str">
        <f t="shared" si="242"/>
        <v/>
      </c>
      <c r="AB219" s="207" t="str">
        <f t="shared" si="243"/>
        <v/>
      </c>
      <c r="AC219" s="207" t="str">
        <f t="shared" si="244"/>
        <v/>
      </c>
      <c r="AD219" s="207" t="str">
        <f t="shared" si="245"/>
        <v/>
      </c>
      <c r="AE219" s="207" t="str">
        <f t="shared" si="246"/>
        <v/>
      </c>
    </row>
    <row r="220" spans="1:31">
      <c r="A220" s="207" t="str">
        <f t="shared" si="247"/>
        <v>MP-12</v>
      </c>
      <c r="B220" s="207" t="str">
        <f t="shared" si="228"/>
        <v>[weeks A]</v>
      </c>
      <c r="C220" s="207" t="str">
        <f t="shared" si="229"/>
        <v>Lipid#1</v>
      </c>
      <c r="D220" s="207" t="str">
        <f t="shared" si="230"/>
        <v>[diet A]</v>
      </c>
      <c r="E220" s="207" t="str">
        <f t="shared" si="231"/>
        <v>[treatment A]</v>
      </c>
      <c r="F220" s="207" t="str">
        <f t="shared" si="248"/>
        <v>[sex]</v>
      </c>
      <c r="G220" s="207" t="str">
        <f t="shared" si="249"/>
        <v>[body weight]</v>
      </c>
      <c r="H220" s="207">
        <f t="shared" si="251"/>
        <v>2.5</v>
      </c>
      <c r="I220" s="188"/>
      <c r="J220" s="207">
        <f>'plasma (Lipid #1)'!B256</f>
        <v>70</v>
      </c>
      <c r="K220" s="207" t="str">
        <f>'plasma (Lipid #1)'!C256</f>
        <v>bg 70</v>
      </c>
      <c r="L220" s="207" t="str">
        <f>'plasma (Lipid #1)'!E256</f>
        <v>gir 70</v>
      </c>
      <c r="M220" s="188"/>
      <c r="N220" s="188"/>
      <c r="O220" s="207"/>
      <c r="P220" s="207" t="str">
        <f t="shared" si="250"/>
        <v/>
      </c>
      <c r="Q220" s="207" t="str">
        <f t="shared" si="232"/>
        <v/>
      </c>
      <c r="R220" s="207" t="str">
        <f t="shared" si="233"/>
        <v/>
      </c>
      <c r="S220" s="207" t="str">
        <f t="shared" si="234"/>
        <v/>
      </c>
      <c r="T220" s="207" t="str">
        <f t="shared" si="235"/>
        <v/>
      </c>
      <c r="U220" s="207" t="str">
        <f t="shared" si="236"/>
        <v/>
      </c>
      <c r="V220" s="207" t="str">
        <f t="shared" si="237"/>
        <v/>
      </c>
      <c r="W220" s="207" t="str">
        <f t="shared" si="238"/>
        <v/>
      </c>
      <c r="X220" s="207" t="str">
        <f t="shared" si="239"/>
        <v/>
      </c>
      <c r="Y220" s="207" t="str">
        <f t="shared" si="240"/>
        <v/>
      </c>
      <c r="Z220" s="207" t="str">
        <f t="shared" si="241"/>
        <v/>
      </c>
      <c r="AA220" s="207" t="str">
        <f t="shared" si="242"/>
        <v/>
      </c>
      <c r="AB220" s="207" t="str">
        <f t="shared" si="243"/>
        <v/>
      </c>
      <c r="AC220" s="207" t="str">
        <f t="shared" si="244"/>
        <v/>
      </c>
      <c r="AD220" s="207" t="str">
        <f t="shared" si="245"/>
        <v/>
      </c>
      <c r="AE220" s="207" t="str">
        <f t="shared" si="246"/>
        <v/>
      </c>
    </row>
    <row r="221" spans="1:31">
      <c r="A221" s="207" t="str">
        <f t="shared" si="247"/>
        <v>MP-12</v>
      </c>
      <c r="B221" s="207" t="str">
        <f t="shared" si="228"/>
        <v>[weeks A]</v>
      </c>
      <c r="C221" s="207" t="str">
        <f t="shared" si="229"/>
        <v>Lipid#1</v>
      </c>
      <c r="D221" s="207" t="str">
        <f t="shared" si="230"/>
        <v>[diet A]</v>
      </c>
      <c r="E221" s="207" t="str">
        <f t="shared" si="231"/>
        <v>[treatment A]</v>
      </c>
      <c r="F221" s="207" t="str">
        <f t="shared" si="248"/>
        <v>[sex]</v>
      </c>
      <c r="G221" s="207" t="str">
        <f t="shared" si="249"/>
        <v>[body weight]</v>
      </c>
      <c r="H221" s="207">
        <f t="shared" si="251"/>
        <v>2.5</v>
      </c>
      <c r="I221" s="188"/>
      <c r="J221" s="207">
        <f>'plasma (Lipid #1)'!B257</f>
        <v>80</v>
      </c>
      <c r="K221" s="207" t="str">
        <f>'plasma (Lipid #1)'!C257</f>
        <v>bg 80</v>
      </c>
      <c r="L221" s="207" t="str">
        <f>'plasma (Lipid #1)'!E257</f>
        <v>gir 80</v>
      </c>
      <c r="M221" s="965" t="e">
        <f>'plasma (Lipid #1)'!X252</f>
        <v>#DIV/0!</v>
      </c>
      <c r="N221" s="965" t="e">
        <f>'plasma (Lipid #1)'!Y252</f>
        <v>#DIV/0!</v>
      </c>
      <c r="O221" s="207"/>
      <c r="P221" s="207" t="str">
        <f t="shared" si="250"/>
        <v/>
      </c>
      <c r="Q221" s="207" t="str">
        <f t="shared" si="232"/>
        <v/>
      </c>
      <c r="R221" s="207" t="str">
        <f t="shared" si="233"/>
        <v/>
      </c>
      <c r="S221" s="207" t="str">
        <f t="shared" si="234"/>
        <v/>
      </c>
      <c r="T221" s="207" t="str">
        <f t="shared" si="235"/>
        <v/>
      </c>
      <c r="U221" s="207" t="str">
        <f t="shared" si="236"/>
        <v/>
      </c>
      <c r="V221" s="207" t="str">
        <f t="shared" si="237"/>
        <v/>
      </c>
      <c r="W221" s="207" t="str">
        <f t="shared" si="238"/>
        <v/>
      </c>
      <c r="X221" s="207" t="str">
        <f t="shared" si="239"/>
        <v/>
      </c>
      <c r="Y221" s="207" t="str">
        <f t="shared" si="240"/>
        <v/>
      </c>
      <c r="Z221" s="207" t="str">
        <f t="shared" si="241"/>
        <v/>
      </c>
      <c r="AA221" s="207" t="str">
        <f t="shared" si="242"/>
        <v/>
      </c>
      <c r="AB221" s="207" t="str">
        <f t="shared" si="243"/>
        <v/>
      </c>
      <c r="AC221" s="207" t="str">
        <f t="shared" si="244"/>
        <v/>
      </c>
      <c r="AD221" s="207" t="str">
        <f t="shared" si="245"/>
        <v/>
      </c>
      <c r="AE221" s="207" t="str">
        <f t="shared" si="246"/>
        <v/>
      </c>
    </row>
    <row r="222" spans="1:31">
      <c r="A222" s="207" t="str">
        <f t="shared" si="247"/>
        <v>MP-12</v>
      </c>
      <c r="B222" s="207" t="str">
        <f t="shared" si="228"/>
        <v>[weeks A]</v>
      </c>
      <c r="C222" s="207" t="str">
        <f t="shared" si="229"/>
        <v>Lipid#1</v>
      </c>
      <c r="D222" s="207" t="str">
        <f t="shared" si="230"/>
        <v>[diet A]</v>
      </c>
      <c r="E222" s="207" t="str">
        <f t="shared" si="231"/>
        <v>[treatment A]</v>
      </c>
      <c r="F222" s="207" t="str">
        <f t="shared" si="248"/>
        <v>[sex]</v>
      </c>
      <c r="G222" s="207" t="str">
        <f t="shared" si="249"/>
        <v>[body weight]</v>
      </c>
      <c r="H222" s="207">
        <f t="shared" si="251"/>
        <v>2.5</v>
      </c>
      <c r="I222" s="207" t="str">
        <f>'plasma (Lipid #1)'!A261</f>
        <v>hct 90</v>
      </c>
      <c r="J222" s="207">
        <f>'plasma (Lipid #1)'!B258</f>
        <v>90</v>
      </c>
      <c r="K222" s="207" t="str">
        <f>'plasma (Lipid #1)'!C258</f>
        <v>bg 90</v>
      </c>
      <c r="L222" s="207" t="str">
        <f>'plasma (Lipid #1)'!E258</f>
        <v>gir 90</v>
      </c>
      <c r="M222" s="965" t="e">
        <f>'plasma (Lipid #1)'!X253</f>
        <v>#DIV/0!</v>
      </c>
      <c r="N222" s="965" t="e">
        <f>'plasma (Lipid #1)'!Y253</f>
        <v>#DIV/0!</v>
      </c>
      <c r="O222" s="207"/>
      <c r="P222" s="207" t="str">
        <f t="shared" si="250"/>
        <v/>
      </c>
      <c r="Q222" s="207" t="str">
        <f t="shared" si="232"/>
        <v/>
      </c>
      <c r="R222" s="207" t="str">
        <f t="shared" si="233"/>
        <v/>
      </c>
      <c r="S222" s="207" t="str">
        <f t="shared" si="234"/>
        <v/>
      </c>
      <c r="T222" s="207" t="str">
        <f t="shared" si="235"/>
        <v/>
      </c>
      <c r="U222" s="207" t="str">
        <f t="shared" si="236"/>
        <v/>
      </c>
      <c r="V222" s="207" t="str">
        <f t="shared" si="237"/>
        <v/>
      </c>
      <c r="W222" s="207" t="str">
        <f t="shared" si="238"/>
        <v/>
      </c>
      <c r="X222" s="207" t="str">
        <f t="shared" si="239"/>
        <v/>
      </c>
      <c r="Y222" s="207" t="str">
        <f t="shared" si="240"/>
        <v/>
      </c>
      <c r="Z222" s="207" t="str">
        <f t="shared" si="241"/>
        <v/>
      </c>
      <c r="AA222" s="207" t="str">
        <f t="shared" si="242"/>
        <v/>
      </c>
      <c r="AB222" s="207" t="str">
        <f t="shared" si="243"/>
        <v/>
      </c>
      <c r="AC222" s="207" t="str">
        <f t="shared" si="244"/>
        <v/>
      </c>
      <c r="AD222" s="207" t="str">
        <f t="shared" si="245"/>
        <v/>
      </c>
      <c r="AE222" s="207" t="str">
        <f t="shared" si="246"/>
        <v/>
      </c>
    </row>
    <row r="223" spans="1:31">
      <c r="A223" s="207" t="str">
        <f t="shared" si="247"/>
        <v>MP-12</v>
      </c>
      <c r="B223" s="207" t="str">
        <f t="shared" si="228"/>
        <v>[weeks A]</v>
      </c>
      <c r="C223" s="207" t="str">
        <f t="shared" si="229"/>
        <v>Lipid#1</v>
      </c>
      <c r="D223" s="207" t="str">
        <f t="shared" si="230"/>
        <v>[diet A]</v>
      </c>
      <c r="E223" s="207" t="str">
        <f t="shared" si="231"/>
        <v>[treatment A]</v>
      </c>
      <c r="F223" s="207" t="str">
        <f t="shared" si="248"/>
        <v>[sex]</v>
      </c>
      <c r="G223" s="207" t="str">
        <f t="shared" si="249"/>
        <v>[body weight]</v>
      </c>
      <c r="H223" s="207">
        <f t="shared" si="251"/>
        <v>2.5</v>
      </c>
      <c r="I223" s="188"/>
      <c r="J223" s="207">
        <f>'plasma (Lipid #1)'!B259</f>
        <v>100</v>
      </c>
      <c r="K223" s="207" t="str">
        <f>'plasma (Lipid #1)'!C259</f>
        <v>bg 100</v>
      </c>
      <c r="L223" s="207" t="str">
        <f>'plasma (Lipid #1)'!E259</f>
        <v>gir 100</v>
      </c>
      <c r="M223" s="965" t="e">
        <f>'plasma (Lipid #1)'!X254</f>
        <v>#DIV/0!</v>
      </c>
      <c r="N223" s="965" t="e">
        <f>'plasma (Lipid #1)'!Y254</f>
        <v>#DIV/0!</v>
      </c>
      <c r="O223" s="207" t="str">
        <f>'plasma (Lipid #1)'!M259</f>
        <v>i 100</v>
      </c>
      <c r="P223" s="207" t="str">
        <f t="shared" si="250"/>
        <v/>
      </c>
      <c r="Q223" s="207" t="str">
        <f t="shared" si="232"/>
        <v/>
      </c>
      <c r="R223" s="207" t="str">
        <f t="shared" si="233"/>
        <v/>
      </c>
      <c r="S223" s="207" t="str">
        <f t="shared" si="234"/>
        <v/>
      </c>
      <c r="T223" s="207" t="str">
        <f t="shared" si="235"/>
        <v/>
      </c>
      <c r="U223" s="207" t="str">
        <f t="shared" si="236"/>
        <v/>
      </c>
      <c r="V223" s="207" t="str">
        <f t="shared" si="237"/>
        <v/>
      </c>
      <c r="W223" s="207" t="str">
        <f t="shared" si="238"/>
        <v/>
      </c>
      <c r="X223" s="207" t="str">
        <f t="shared" si="239"/>
        <v/>
      </c>
      <c r="Y223" s="207" t="str">
        <f t="shared" si="240"/>
        <v/>
      </c>
      <c r="Z223" s="207" t="str">
        <f t="shared" si="241"/>
        <v/>
      </c>
      <c r="AA223" s="207" t="str">
        <f t="shared" si="242"/>
        <v/>
      </c>
      <c r="AB223" s="207" t="str">
        <f t="shared" si="243"/>
        <v/>
      </c>
      <c r="AC223" s="207" t="str">
        <f t="shared" si="244"/>
        <v/>
      </c>
      <c r="AD223" s="207" t="str">
        <f t="shared" si="245"/>
        <v/>
      </c>
      <c r="AE223" s="207" t="str">
        <f t="shared" si="246"/>
        <v/>
      </c>
    </row>
    <row r="224" spans="1:31">
      <c r="A224" s="207" t="str">
        <f t="shared" si="247"/>
        <v>MP-12</v>
      </c>
      <c r="B224" s="207" t="str">
        <f t="shared" si="228"/>
        <v>[weeks A]</v>
      </c>
      <c r="C224" s="207" t="str">
        <f t="shared" si="229"/>
        <v>Lipid#1</v>
      </c>
      <c r="D224" s="207" t="str">
        <f t="shared" si="230"/>
        <v>[diet A]</v>
      </c>
      <c r="E224" s="207" t="str">
        <f t="shared" si="231"/>
        <v>[treatment A]</v>
      </c>
      <c r="F224" s="207" t="str">
        <f t="shared" si="248"/>
        <v>[sex]</v>
      </c>
      <c r="G224" s="207" t="str">
        <f t="shared" si="249"/>
        <v>[body weight]</v>
      </c>
      <c r="H224" s="207">
        <f t="shared" si="251"/>
        <v>2.5</v>
      </c>
      <c r="I224" s="188"/>
      <c r="J224" s="207">
        <f>'plasma (Lipid #1)'!B260</f>
        <v>110</v>
      </c>
      <c r="K224" s="207" t="str">
        <f>'plasma (Lipid #1)'!C260</f>
        <v>bg 110</v>
      </c>
      <c r="L224" s="207" t="str">
        <f>'plasma (Lipid #1)'!E260</f>
        <v>gir 110</v>
      </c>
      <c r="M224" s="188"/>
      <c r="N224" s="188"/>
      <c r="O224" s="207"/>
      <c r="P224" s="207" t="str">
        <f t="shared" si="250"/>
        <v/>
      </c>
      <c r="Q224" s="207" t="str">
        <f t="shared" si="232"/>
        <v/>
      </c>
      <c r="R224" s="207" t="str">
        <f t="shared" si="233"/>
        <v/>
      </c>
      <c r="S224" s="207" t="str">
        <f t="shared" si="234"/>
        <v/>
      </c>
      <c r="T224" s="207" t="str">
        <f t="shared" si="235"/>
        <v/>
      </c>
      <c r="U224" s="207" t="str">
        <f t="shared" si="236"/>
        <v/>
      </c>
      <c r="V224" s="207" t="str">
        <f t="shared" si="237"/>
        <v/>
      </c>
      <c r="W224" s="207" t="str">
        <f t="shared" si="238"/>
        <v/>
      </c>
      <c r="X224" s="207" t="str">
        <f t="shared" si="239"/>
        <v/>
      </c>
      <c r="Y224" s="207" t="str">
        <f t="shared" si="240"/>
        <v/>
      </c>
      <c r="Z224" s="207" t="str">
        <f t="shared" si="241"/>
        <v/>
      </c>
      <c r="AA224" s="207" t="str">
        <f t="shared" si="242"/>
        <v/>
      </c>
      <c r="AB224" s="207" t="str">
        <f t="shared" si="243"/>
        <v/>
      </c>
      <c r="AC224" s="207" t="str">
        <f t="shared" si="244"/>
        <v/>
      </c>
      <c r="AD224" s="207" t="str">
        <f t="shared" si="245"/>
        <v/>
      </c>
      <c r="AE224" s="207" t="str">
        <f t="shared" si="246"/>
        <v/>
      </c>
    </row>
    <row r="225" spans="1:31">
      <c r="A225" s="207" t="str">
        <f t="shared" si="247"/>
        <v>MP-12</v>
      </c>
      <c r="B225" s="207" t="str">
        <f t="shared" si="228"/>
        <v>[weeks A]</v>
      </c>
      <c r="C225" s="207" t="str">
        <f t="shared" si="229"/>
        <v>Lipid#1</v>
      </c>
      <c r="D225" s="207" t="str">
        <f t="shared" si="230"/>
        <v>[diet A]</v>
      </c>
      <c r="E225" s="207" t="str">
        <f t="shared" si="231"/>
        <v>[treatment A]</v>
      </c>
      <c r="F225" s="207" t="str">
        <f t="shared" si="248"/>
        <v>[sex]</v>
      </c>
      <c r="G225" s="207" t="str">
        <f t="shared" si="249"/>
        <v>[body weight]</v>
      </c>
      <c r="H225" s="207">
        <f t="shared" si="251"/>
        <v>2.5</v>
      </c>
      <c r="I225" s="188"/>
      <c r="J225" s="207">
        <f>'plasma (Lipid #1)'!B261</f>
        <v>120</v>
      </c>
      <c r="K225" s="207" t="str">
        <f>'plasma (Lipid #1)'!C261</f>
        <v>bg 120</v>
      </c>
      <c r="L225" s="207" t="str">
        <f>'plasma (Lipid #1)'!E261</f>
        <v>gir 120</v>
      </c>
      <c r="M225" s="965" t="e">
        <f>'plasma (Lipid #1)'!X255</f>
        <v>#DIV/0!</v>
      </c>
      <c r="N225" s="965" t="e">
        <f>'plasma (Lipid #1)'!Y255</f>
        <v>#DIV/0!</v>
      </c>
      <c r="O225" s="207" t="str">
        <f>'plasma (Lipid #1)'!M261</f>
        <v>i 120</v>
      </c>
      <c r="P225" s="207" t="str">
        <f t="shared" si="250"/>
        <v/>
      </c>
      <c r="Q225" s="207" t="str">
        <f t="shared" si="232"/>
        <v/>
      </c>
      <c r="R225" s="207" t="str">
        <f t="shared" si="233"/>
        <v/>
      </c>
      <c r="S225" s="207" t="str">
        <f t="shared" si="234"/>
        <v/>
      </c>
      <c r="T225" s="207" t="str">
        <f t="shared" si="235"/>
        <v/>
      </c>
      <c r="U225" s="207" t="str">
        <f t="shared" si="236"/>
        <v/>
      </c>
      <c r="V225" s="207" t="str">
        <f t="shared" si="237"/>
        <v/>
      </c>
      <c r="W225" s="207" t="str">
        <f t="shared" si="238"/>
        <v/>
      </c>
      <c r="X225" s="207" t="str">
        <f t="shared" si="239"/>
        <v/>
      </c>
      <c r="Y225" s="207" t="str">
        <f t="shared" si="240"/>
        <v/>
      </c>
      <c r="Z225" s="207" t="str">
        <f t="shared" si="241"/>
        <v/>
      </c>
      <c r="AA225" s="207" t="str">
        <f t="shared" si="242"/>
        <v/>
      </c>
      <c r="AB225" s="207" t="str">
        <f t="shared" si="243"/>
        <v/>
      </c>
      <c r="AC225" s="207" t="str">
        <f t="shared" si="244"/>
        <v/>
      </c>
      <c r="AD225" s="207" t="str">
        <f t="shared" si="245"/>
        <v/>
      </c>
      <c r="AE225" s="207" t="str">
        <f t="shared" si="246"/>
        <v/>
      </c>
    </row>
    <row r="226" spans="1:31">
      <c r="A226" s="207" t="str">
        <f t="shared" si="247"/>
        <v>MP-12</v>
      </c>
      <c r="B226" s="207" t="str">
        <f t="shared" si="228"/>
        <v>[weeks A]</v>
      </c>
      <c r="C226" s="207" t="str">
        <f t="shared" si="229"/>
        <v>Lipid#1</v>
      </c>
      <c r="D226" s="207" t="str">
        <f t="shared" si="230"/>
        <v>[diet A]</v>
      </c>
      <c r="E226" s="207" t="str">
        <f t="shared" si="231"/>
        <v>[treatment A]</v>
      </c>
      <c r="F226" s="207" t="str">
        <f t="shared" si="248"/>
        <v>[sex]</v>
      </c>
      <c r="G226" s="207" t="str">
        <f t="shared" si="249"/>
        <v>[body weight]</v>
      </c>
      <c r="H226" s="207">
        <f t="shared" si="251"/>
        <v>2.5</v>
      </c>
      <c r="I226" s="188"/>
      <c r="J226" s="207">
        <v>122</v>
      </c>
      <c r="K226" s="207" t="str">
        <f>'plasma (Lipid #1)'!C262</f>
        <v>bg 2</v>
      </c>
      <c r="L226" s="207" t="str">
        <f>'plasma (Lipid #1)'!E262</f>
        <v>gir 2</v>
      </c>
      <c r="M226" s="188"/>
      <c r="N226" s="188"/>
      <c r="O226" s="207"/>
      <c r="P226" s="207" t="str">
        <f t="shared" si="250"/>
        <v/>
      </c>
      <c r="Q226" s="207" t="str">
        <f t="shared" si="232"/>
        <v/>
      </c>
      <c r="R226" s="207" t="str">
        <f t="shared" si="233"/>
        <v/>
      </c>
      <c r="S226" s="207" t="str">
        <f t="shared" si="234"/>
        <v/>
      </c>
      <c r="T226" s="207" t="str">
        <f t="shared" si="235"/>
        <v/>
      </c>
      <c r="U226" s="207" t="str">
        <f t="shared" si="236"/>
        <v/>
      </c>
      <c r="V226" s="207" t="str">
        <f t="shared" si="237"/>
        <v/>
      </c>
      <c r="W226" s="207" t="str">
        <f t="shared" si="238"/>
        <v/>
      </c>
      <c r="X226" s="207" t="str">
        <f t="shared" si="239"/>
        <v/>
      </c>
      <c r="Y226" s="207" t="str">
        <f t="shared" si="240"/>
        <v/>
      </c>
      <c r="Z226" s="207" t="str">
        <f t="shared" si="241"/>
        <v/>
      </c>
      <c r="AA226" s="207" t="str">
        <f t="shared" si="242"/>
        <v/>
      </c>
      <c r="AB226" s="207" t="str">
        <f t="shared" si="243"/>
        <v/>
      </c>
      <c r="AC226" s="207" t="str">
        <f t="shared" si="244"/>
        <v/>
      </c>
      <c r="AD226" s="207" t="str">
        <f t="shared" si="245"/>
        <v/>
      </c>
      <c r="AE226" s="207" t="str">
        <f t="shared" si="246"/>
        <v/>
      </c>
    </row>
    <row r="227" spans="1:31">
      <c r="A227" s="207" t="str">
        <f t="shared" si="247"/>
        <v>MP-12</v>
      </c>
      <c r="B227" s="207" t="str">
        <f t="shared" si="228"/>
        <v>[weeks A]</v>
      </c>
      <c r="C227" s="207" t="str">
        <f t="shared" si="229"/>
        <v>Lipid#1</v>
      </c>
      <c r="D227" s="207" t="str">
        <f t="shared" si="230"/>
        <v>[diet A]</v>
      </c>
      <c r="E227" s="207" t="str">
        <f t="shared" si="231"/>
        <v>[treatment A]</v>
      </c>
      <c r="F227" s="207" t="str">
        <f t="shared" si="248"/>
        <v>[sex]</v>
      </c>
      <c r="G227" s="207" t="str">
        <f t="shared" si="249"/>
        <v>[body weight]</v>
      </c>
      <c r="H227" s="207">
        <f t="shared" si="251"/>
        <v>2.5</v>
      </c>
      <c r="I227" s="188"/>
      <c r="J227" s="207">
        <v>125</v>
      </c>
      <c r="K227" s="207" t="str">
        <f>'plasma (Lipid #1)'!C263</f>
        <v>bg 5</v>
      </c>
      <c r="L227" s="207" t="str">
        <f>'plasma (Lipid #1)'!E263</f>
        <v>gir 5</v>
      </c>
      <c r="M227" s="188"/>
      <c r="N227" s="188"/>
      <c r="O227" s="207"/>
      <c r="P227" s="207" t="str">
        <f t="shared" si="250"/>
        <v/>
      </c>
      <c r="Q227" s="207" t="str">
        <f t="shared" si="232"/>
        <v/>
      </c>
      <c r="R227" s="207" t="str">
        <f t="shared" si="233"/>
        <v/>
      </c>
      <c r="S227" s="207" t="str">
        <f t="shared" si="234"/>
        <v/>
      </c>
      <c r="T227" s="207" t="str">
        <f t="shared" si="235"/>
        <v/>
      </c>
      <c r="U227" s="207" t="str">
        <f t="shared" si="236"/>
        <v/>
      </c>
      <c r="V227" s="207" t="str">
        <f t="shared" si="237"/>
        <v/>
      </c>
      <c r="W227" s="207" t="str">
        <f t="shared" si="238"/>
        <v/>
      </c>
      <c r="X227" s="207" t="str">
        <f t="shared" si="239"/>
        <v/>
      </c>
      <c r="Y227" s="207" t="str">
        <f t="shared" si="240"/>
        <v/>
      </c>
      <c r="Z227" s="207" t="str">
        <f t="shared" si="241"/>
        <v/>
      </c>
      <c r="AA227" s="207" t="str">
        <f t="shared" si="242"/>
        <v/>
      </c>
      <c r="AB227" s="207" t="str">
        <f t="shared" si="243"/>
        <v/>
      </c>
      <c r="AC227" s="207" t="str">
        <f t="shared" si="244"/>
        <v/>
      </c>
      <c r="AD227" s="207" t="str">
        <f t="shared" si="245"/>
        <v/>
      </c>
      <c r="AE227" s="207" t="str">
        <f t="shared" si="246"/>
        <v/>
      </c>
    </row>
    <row r="228" spans="1:31">
      <c r="A228" s="207" t="str">
        <f t="shared" si="247"/>
        <v>MP-12</v>
      </c>
      <c r="B228" s="207" t="str">
        <f t="shared" si="228"/>
        <v>[weeks A]</v>
      </c>
      <c r="C228" s="207" t="str">
        <f t="shared" si="229"/>
        <v>Lipid#1</v>
      </c>
      <c r="D228" s="207" t="str">
        <f t="shared" si="230"/>
        <v>[diet A]</v>
      </c>
      <c r="E228" s="207" t="str">
        <f t="shared" si="231"/>
        <v>[treatment A]</v>
      </c>
      <c r="F228" s="207" t="str">
        <f t="shared" si="248"/>
        <v>[sex]</v>
      </c>
      <c r="G228" s="207" t="str">
        <f t="shared" si="249"/>
        <v>[body weight]</v>
      </c>
      <c r="H228" s="207">
        <f t="shared" si="251"/>
        <v>2.5</v>
      </c>
      <c r="I228" s="188"/>
      <c r="J228" s="207">
        <v>130</v>
      </c>
      <c r="K228" s="207" t="str">
        <f>'plasma (Lipid #1)'!C264</f>
        <v>bg 10</v>
      </c>
      <c r="L228" s="207" t="str">
        <f>'plasma (Lipid #1)'!E264</f>
        <v>gir 10</v>
      </c>
      <c r="M228" s="188"/>
      <c r="N228" s="188"/>
      <c r="O228" s="207"/>
      <c r="P228" s="207" t="str">
        <f t="shared" si="250"/>
        <v/>
      </c>
      <c r="Q228" s="207" t="str">
        <f t="shared" si="232"/>
        <v/>
      </c>
      <c r="R228" s="207" t="str">
        <f t="shared" si="233"/>
        <v/>
      </c>
      <c r="S228" s="207" t="str">
        <f t="shared" si="234"/>
        <v/>
      </c>
      <c r="T228" s="207" t="str">
        <f t="shared" si="235"/>
        <v/>
      </c>
      <c r="U228" s="207" t="str">
        <f t="shared" si="236"/>
        <v/>
      </c>
      <c r="V228" s="207" t="str">
        <f t="shared" si="237"/>
        <v/>
      </c>
      <c r="W228" s="207" t="str">
        <f t="shared" si="238"/>
        <v/>
      </c>
      <c r="X228" s="207" t="str">
        <f t="shared" si="239"/>
        <v/>
      </c>
      <c r="Y228" s="207" t="str">
        <f t="shared" si="240"/>
        <v/>
      </c>
      <c r="Z228" s="207" t="str">
        <f t="shared" si="241"/>
        <v/>
      </c>
      <c r="AA228" s="207" t="str">
        <f t="shared" si="242"/>
        <v/>
      </c>
      <c r="AB228" s="207" t="str">
        <f t="shared" si="243"/>
        <v/>
      </c>
      <c r="AC228" s="207" t="str">
        <f t="shared" si="244"/>
        <v/>
      </c>
      <c r="AD228" s="207" t="str">
        <f t="shared" si="245"/>
        <v/>
      </c>
      <c r="AE228" s="207" t="str">
        <f t="shared" si="246"/>
        <v/>
      </c>
    </row>
    <row r="229" spans="1:31">
      <c r="A229" s="207" t="str">
        <f t="shared" si="247"/>
        <v>MP-12</v>
      </c>
      <c r="B229" s="207" t="str">
        <f t="shared" si="228"/>
        <v>[weeks A]</v>
      </c>
      <c r="C229" s="207" t="str">
        <f t="shared" si="229"/>
        <v>Lipid#1</v>
      </c>
      <c r="D229" s="207" t="str">
        <f t="shared" si="230"/>
        <v>[diet A]</v>
      </c>
      <c r="E229" s="207" t="str">
        <f t="shared" si="231"/>
        <v>[treatment A]</v>
      </c>
      <c r="F229" s="207" t="str">
        <f t="shared" si="248"/>
        <v>[sex]</v>
      </c>
      <c r="G229" s="207" t="str">
        <f t="shared" si="249"/>
        <v>[body weight]</v>
      </c>
      <c r="H229" s="207">
        <f t="shared" si="251"/>
        <v>2.5</v>
      </c>
      <c r="I229" s="188"/>
      <c r="J229" s="207">
        <v>135</v>
      </c>
      <c r="K229" s="207" t="str">
        <f>'plasma (Lipid #1)'!C265</f>
        <v>bg 15</v>
      </c>
      <c r="L229" s="207" t="str">
        <f>'plasma (Lipid #1)'!E265</f>
        <v>gir 15</v>
      </c>
      <c r="M229" s="188"/>
      <c r="N229" s="188"/>
      <c r="O229" s="207"/>
      <c r="P229" s="207" t="str">
        <f t="shared" si="250"/>
        <v/>
      </c>
      <c r="Q229" s="207" t="str">
        <f t="shared" si="232"/>
        <v/>
      </c>
      <c r="R229" s="207" t="str">
        <f t="shared" si="233"/>
        <v/>
      </c>
      <c r="S229" s="207" t="str">
        <f t="shared" si="234"/>
        <v/>
      </c>
      <c r="T229" s="207" t="str">
        <f t="shared" si="235"/>
        <v/>
      </c>
      <c r="U229" s="207" t="str">
        <f t="shared" si="236"/>
        <v/>
      </c>
      <c r="V229" s="207" t="str">
        <f t="shared" si="237"/>
        <v/>
      </c>
      <c r="W229" s="207" t="str">
        <f t="shared" si="238"/>
        <v/>
      </c>
      <c r="X229" s="207" t="str">
        <f t="shared" si="239"/>
        <v/>
      </c>
      <c r="Y229" s="207" t="str">
        <f t="shared" si="240"/>
        <v/>
      </c>
      <c r="Z229" s="207" t="str">
        <f t="shared" si="241"/>
        <v/>
      </c>
      <c r="AA229" s="207" t="str">
        <f t="shared" si="242"/>
        <v/>
      </c>
      <c r="AB229" s="207" t="str">
        <f t="shared" si="243"/>
        <v/>
      </c>
      <c r="AC229" s="207" t="str">
        <f t="shared" si="244"/>
        <v/>
      </c>
      <c r="AD229" s="207" t="str">
        <f t="shared" si="245"/>
        <v/>
      </c>
      <c r="AE229" s="207" t="str">
        <f t="shared" si="246"/>
        <v/>
      </c>
    </row>
    <row r="230" spans="1:31" s="946" customFormat="1">
      <c r="A230" s="207" t="str">
        <f t="shared" si="247"/>
        <v>MP-12</v>
      </c>
      <c r="B230" s="207" t="str">
        <f t="shared" si="228"/>
        <v>[weeks A]</v>
      </c>
      <c r="C230" s="207" t="str">
        <f t="shared" si="229"/>
        <v>Lipid#1</v>
      </c>
      <c r="D230" s="207" t="str">
        <f t="shared" si="230"/>
        <v>[diet A]</v>
      </c>
      <c r="E230" s="207" t="str">
        <f t="shared" si="231"/>
        <v>[treatment A]</v>
      </c>
      <c r="F230" s="207" t="str">
        <f t="shared" si="248"/>
        <v>[sex]</v>
      </c>
      <c r="G230" s="207" t="str">
        <f t="shared" si="249"/>
        <v>[body weight]</v>
      </c>
      <c r="H230" s="207">
        <f t="shared" si="251"/>
        <v>2.5</v>
      </c>
      <c r="I230" s="188"/>
      <c r="J230" s="207">
        <v>145</v>
      </c>
      <c r="K230" s="207" t="str">
        <f>'plasma (Lipid #1)'!C266</f>
        <v>bg 25</v>
      </c>
      <c r="L230" s="207" t="str">
        <f>'plasma (Lipid #1)'!E266</f>
        <v>gir 25</v>
      </c>
      <c r="M230" s="188"/>
      <c r="N230" s="188"/>
      <c r="O230" s="207"/>
      <c r="P230" s="207" t="str">
        <f t="shared" si="250"/>
        <v/>
      </c>
      <c r="Q230" s="207" t="str">
        <f t="shared" si="232"/>
        <v/>
      </c>
      <c r="R230" s="207" t="str">
        <f t="shared" si="233"/>
        <v/>
      </c>
      <c r="S230" s="207" t="str">
        <f t="shared" si="234"/>
        <v/>
      </c>
      <c r="T230" s="207" t="str">
        <f t="shared" si="235"/>
        <v/>
      </c>
      <c r="U230" s="207" t="str">
        <f t="shared" si="236"/>
        <v/>
      </c>
      <c r="V230" s="207" t="str">
        <f t="shared" si="237"/>
        <v/>
      </c>
      <c r="W230" s="207" t="str">
        <f t="shared" si="238"/>
        <v/>
      </c>
      <c r="X230" s="207" t="str">
        <f t="shared" si="239"/>
        <v/>
      </c>
      <c r="Y230" s="207" t="str">
        <f t="shared" si="240"/>
        <v/>
      </c>
      <c r="Z230" s="207" t="str">
        <f t="shared" si="241"/>
        <v/>
      </c>
      <c r="AA230" s="207" t="str">
        <f t="shared" si="242"/>
        <v/>
      </c>
      <c r="AB230" s="207" t="str">
        <f t="shared" si="243"/>
        <v/>
      </c>
      <c r="AC230" s="207" t="str">
        <f t="shared" si="244"/>
        <v/>
      </c>
      <c r="AD230" s="207" t="str">
        <f t="shared" si="245"/>
        <v/>
      </c>
      <c r="AE230" s="207" t="str">
        <f t="shared" si="246"/>
        <v/>
      </c>
    </row>
    <row r="231" spans="1:31" s="79" customFormat="1">
      <c r="A231" s="966" t="str">
        <f>'plasma (Lipid#2)'!A29</f>
        <v>MP-514-20</v>
      </c>
      <c r="B231" s="966" t="str">
        <f>'plasma (Lipid#2)'!H4</f>
        <v>[weeks B]</v>
      </c>
      <c r="C231" s="966" t="str">
        <f>'plasma (Lipid#2)'!A31</f>
        <v>Lipid#2</v>
      </c>
      <c r="D231" s="966" t="str">
        <f>'plasma (Lipid#2)'!A32</f>
        <v>[diet B]</v>
      </c>
      <c r="E231" s="966" t="str">
        <f>'plasma (Lipid#2)'!A33</f>
        <v>[treatment B]</v>
      </c>
      <c r="F231" s="966" t="str">
        <f>'plasma (Lipid#2)'!A34</f>
        <v>[sex]</v>
      </c>
      <c r="G231" s="966">
        <f>'plasma (Lipid#2)'!A30</f>
        <v>20.6</v>
      </c>
      <c r="H231" s="966">
        <f>'plasma (Lipid#2)'!K2</f>
        <v>0</v>
      </c>
      <c r="I231" s="966">
        <f>'plasma (Lipid#2)'!A39</f>
        <v>34</v>
      </c>
      <c r="J231" s="966">
        <f>'plasma (Lipid#2)'!B28</f>
        <v>-10</v>
      </c>
      <c r="K231" s="966">
        <f>'plasma (Lipid#2)'!C28</f>
        <v>94</v>
      </c>
      <c r="L231" s="966">
        <f>'plasma (Lipid#2)'!E28</f>
        <v>0</v>
      </c>
      <c r="M231" s="967">
        <f>'plasma (Lipid#2)'!X30</f>
        <v>17.196844660194174</v>
      </c>
      <c r="N231" s="967">
        <f>'plasma (Lipid#2)'!Y30</f>
        <v>17.196844660194174</v>
      </c>
      <c r="O231" s="966">
        <f>'plasma (Lipid#2)'!M28</f>
        <v>0.36809999999999998</v>
      </c>
      <c r="P231" s="966">
        <f>'tissues (Lipid#2)'!O13</f>
        <v>70.062302979708221</v>
      </c>
      <c r="Q231" s="966">
        <f>'tissues (Lipid#2)'!O14</f>
        <v>6.6618665803488621</v>
      </c>
      <c r="R231" s="966">
        <f>'tissues (Lipid#2)'!O15</f>
        <v>15.940955665234211</v>
      </c>
      <c r="S231" s="966">
        <f>'tissues (Lipid#2)'!O16</f>
        <v>12.536579526697095</v>
      </c>
      <c r="T231" s="966">
        <f>'tissues (Lipid#2)'!O17</f>
        <v>21.695938010532512</v>
      </c>
      <c r="U231" s="966">
        <f>'tissues (Lipid#2)'!O18</f>
        <v>210.70675124431597</v>
      </c>
      <c r="V231" s="966">
        <f>'tissues (Lipid#2)'!O19</f>
        <v>148.01694723594252</v>
      </c>
      <c r="W231" s="966">
        <f>'tissues (Lipid#2)'!O20</f>
        <v>37.78695367413151</v>
      </c>
      <c r="X231" s="966">
        <f>'tissues (Lipid#2)'!P13</f>
        <v>10.890513416534958</v>
      </c>
      <c r="Y231" s="968">
        <f>'tissues (Lipid#2)'!P14</f>
        <v>1.0355233026449009</v>
      </c>
      <c r="Z231" s="966">
        <f>'tissues (Lipid#2)'!P15</f>
        <v>2.4778687562540229</v>
      </c>
      <c r="AA231" s="966">
        <f>'tissues (Lipid#2)'!P16</f>
        <v>1.9486911181394446</v>
      </c>
      <c r="AB231" s="966">
        <f>'tissues (Lipid#2)'!P17</f>
        <v>3.3724255974921005</v>
      </c>
      <c r="AC231" s="966">
        <f>'tissues (Lipid#2)'!P18</f>
        <v>32.752344753002482</v>
      </c>
      <c r="AD231" s="966">
        <f>'tissues (Lipid#2)'!P19</f>
        <v>23.00781563252993</v>
      </c>
      <c r="AE231" s="966">
        <f>'tissues (Lipid#2)'!P20</f>
        <v>5.8736197420929814</v>
      </c>
    </row>
    <row r="232" spans="1:31" s="79" customFormat="1">
      <c r="A232" s="966" t="str">
        <f>A231</f>
        <v>MP-514-20</v>
      </c>
      <c r="B232" s="966" t="str">
        <f>B231</f>
        <v>[weeks B]</v>
      </c>
      <c r="C232" s="966" t="str">
        <f t="shared" ref="C232:E232" si="252">C231</f>
        <v>Lipid#2</v>
      </c>
      <c r="D232" s="966" t="str">
        <f t="shared" si="252"/>
        <v>[diet B]</v>
      </c>
      <c r="E232" s="966" t="str">
        <f t="shared" si="252"/>
        <v>[treatment B]</v>
      </c>
      <c r="F232" s="966" t="str">
        <f>F231</f>
        <v>[sex]</v>
      </c>
      <c r="G232" s="966">
        <f>G231</f>
        <v>20.6</v>
      </c>
      <c r="H232" s="966">
        <f>'plasma (Lipid#2)'!K2</f>
        <v>0</v>
      </c>
      <c r="I232" s="966"/>
      <c r="J232" s="966">
        <f>'plasma (Lipid#2)'!B29</f>
        <v>0</v>
      </c>
      <c r="K232" s="966">
        <f>'plasma (Lipid#2)'!C29</f>
        <v>88</v>
      </c>
      <c r="L232" s="966">
        <f>'plasma (Lipid#2)'!E29</f>
        <v>0</v>
      </c>
      <c r="M232" s="967">
        <f>'plasma (Lipid#2)'!X31</f>
        <v>16.761057173678534</v>
      </c>
      <c r="N232" s="967">
        <f>'plasma (Lipid#2)'!Y31</f>
        <v>16.761057173678534</v>
      </c>
      <c r="O232" s="966"/>
      <c r="P232" s="966">
        <f>P231</f>
        <v>70.062302979708221</v>
      </c>
      <c r="Q232" s="966">
        <f t="shared" ref="Q232:AE232" si="253">Q231</f>
        <v>6.6618665803488621</v>
      </c>
      <c r="R232" s="966">
        <f t="shared" si="253"/>
        <v>15.940955665234211</v>
      </c>
      <c r="S232" s="966">
        <f t="shared" si="253"/>
        <v>12.536579526697095</v>
      </c>
      <c r="T232" s="966">
        <f t="shared" si="253"/>
        <v>21.695938010532512</v>
      </c>
      <c r="U232" s="966">
        <f t="shared" si="253"/>
        <v>210.70675124431597</v>
      </c>
      <c r="V232" s="966">
        <f t="shared" si="253"/>
        <v>148.01694723594252</v>
      </c>
      <c r="W232" s="966">
        <f t="shared" si="253"/>
        <v>37.78695367413151</v>
      </c>
      <c r="X232" s="966">
        <f t="shared" si="253"/>
        <v>10.890513416534958</v>
      </c>
      <c r="Y232" s="966">
        <f t="shared" si="253"/>
        <v>1.0355233026449009</v>
      </c>
      <c r="Z232" s="966">
        <f t="shared" si="253"/>
        <v>2.4778687562540229</v>
      </c>
      <c r="AA232" s="966">
        <f t="shared" si="253"/>
        <v>1.9486911181394446</v>
      </c>
      <c r="AB232" s="966">
        <f t="shared" si="253"/>
        <v>3.3724255974921005</v>
      </c>
      <c r="AC232" s="966">
        <f t="shared" si="253"/>
        <v>32.752344753002482</v>
      </c>
      <c r="AD232" s="966">
        <f t="shared" si="253"/>
        <v>23.00781563252993</v>
      </c>
      <c r="AE232" s="966">
        <f t="shared" si="253"/>
        <v>5.8736197420929814</v>
      </c>
    </row>
    <row r="233" spans="1:31" s="79" customFormat="1">
      <c r="A233" s="966" t="str">
        <f t="shared" ref="A233:A249" si="254">A232</f>
        <v>MP-514-20</v>
      </c>
      <c r="B233" s="966" t="str">
        <f t="shared" ref="B233:B296" si="255">B232</f>
        <v>[weeks B]</v>
      </c>
      <c r="C233" s="966" t="str">
        <f t="shared" ref="C233:C296" si="256">C232</f>
        <v>Lipid#2</v>
      </c>
      <c r="D233" s="966" t="str">
        <f t="shared" ref="D233:D296" si="257">D232</f>
        <v>[diet B]</v>
      </c>
      <c r="E233" s="966" t="str">
        <f t="shared" ref="E233:E296" si="258">E232</f>
        <v>[treatment B]</v>
      </c>
      <c r="F233" s="966" t="str">
        <f t="shared" ref="F233:F249" si="259">F232</f>
        <v>[sex]</v>
      </c>
      <c r="G233" s="966">
        <f t="shared" ref="G233:G249" si="260">G232</f>
        <v>20.6</v>
      </c>
      <c r="H233" s="966">
        <f>'plasma (Lipid#2)'!K3</f>
        <v>2.5</v>
      </c>
      <c r="I233" s="966"/>
      <c r="J233" s="966">
        <f>'plasma (Lipid#2)'!B30</f>
        <v>10</v>
      </c>
      <c r="K233" s="966">
        <f>'plasma (Lipid#2)'!C30</f>
        <v>98</v>
      </c>
      <c r="L233" s="966">
        <f>'plasma (Lipid#2)'!E30</f>
        <v>25</v>
      </c>
      <c r="M233" s="966"/>
      <c r="N233" s="966"/>
      <c r="O233" s="966"/>
      <c r="P233" s="966">
        <f t="shared" ref="P233:P249" si="261">P232</f>
        <v>70.062302979708221</v>
      </c>
      <c r="Q233" s="966">
        <f t="shared" ref="Q233:Q249" si="262">Q232</f>
        <v>6.6618665803488621</v>
      </c>
      <c r="R233" s="966">
        <f t="shared" ref="R233:R249" si="263">R232</f>
        <v>15.940955665234211</v>
      </c>
      <c r="S233" s="966">
        <f t="shared" ref="S233:S249" si="264">S232</f>
        <v>12.536579526697095</v>
      </c>
      <c r="T233" s="966">
        <f t="shared" ref="T233:T249" si="265">T232</f>
        <v>21.695938010532512</v>
      </c>
      <c r="U233" s="966">
        <f t="shared" ref="U233:U249" si="266">U232</f>
        <v>210.70675124431597</v>
      </c>
      <c r="V233" s="966">
        <f t="shared" ref="V233:V249" si="267">V232</f>
        <v>148.01694723594252</v>
      </c>
      <c r="W233" s="966">
        <f t="shared" ref="W233:W249" si="268">W232</f>
        <v>37.78695367413151</v>
      </c>
      <c r="X233" s="966">
        <f t="shared" ref="X233:X249" si="269">X232</f>
        <v>10.890513416534958</v>
      </c>
      <c r="Y233" s="966">
        <f t="shared" ref="Y233:Y249" si="270">Y232</f>
        <v>1.0355233026449009</v>
      </c>
      <c r="Z233" s="966">
        <f t="shared" ref="Z233:Z249" si="271">Z232</f>
        <v>2.4778687562540229</v>
      </c>
      <c r="AA233" s="966">
        <f t="shared" ref="AA233:AA249" si="272">AA232</f>
        <v>1.9486911181394446</v>
      </c>
      <c r="AB233" s="966">
        <f t="shared" ref="AB233:AB249" si="273">AB232</f>
        <v>3.3724255974921005</v>
      </c>
      <c r="AC233" s="966">
        <f t="shared" ref="AC233:AC249" si="274">AC232</f>
        <v>32.752344753002482</v>
      </c>
      <c r="AD233" s="966">
        <f t="shared" ref="AD233:AD249" si="275">AD232</f>
        <v>23.00781563252993</v>
      </c>
      <c r="AE233" s="966">
        <f t="shared" ref="AE233:AE249" si="276">AE232</f>
        <v>5.8736197420929814</v>
      </c>
    </row>
    <row r="234" spans="1:31" s="79" customFormat="1">
      <c r="A234" s="966" t="str">
        <f t="shared" si="254"/>
        <v>MP-514-20</v>
      </c>
      <c r="B234" s="966" t="str">
        <f t="shared" si="255"/>
        <v>[weeks B]</v>
      </c>
      <c r="C234" s="966" t="str">
        <f t="shared" si="256"/>
        <v>Lipid#2</v>
      </c>
      <c r="D234" s="966" t="str">
        <f t="shared" si="257"/>
        <v>[diet B]</v>
      </c>
      <c r="E234" s="966" t="str">
        <f t="shared" si="258"/>
        <v>[treatment B]</v>
      </c>
      <c r="F234" s="966" t="str">
        <f t="shared" si="259"/>
        <v>[sex]</v>
      </c>
      <c r="G234" s="966">
        <f t="shared" si="260"/>
        <v>20.6</v>
      </c>
      <c r="H234" s="966">
        <f>H233</f>
        <v>2.5</v>
      </c>
      <c r="I234" s="966"/>
      <c r="J234" s="966">
        <f>'plasma (Lipid#2)'!B31</f>
        <v>20</v>
      </c>
      <c r="K234" s="966">
        <f>'plasma (Lipid#2)'!C31</f>
        <v>77</v>
      </c>
      <c r="L234" s="966">
        <f>'plasma (Lipid#2)'!E31</f>
        <v>30</v>
      </c>
      <c r="M234" s="966"/>
      <c r="N234" s="966"/>
      <c r="O234" s="966"/>
      <c r="P234" s="966">
        <f t="shared" si="261"/>
        <v>70.062302979708221</v>
      </c>
      <c r="Q234" s="966">
        <f t="shared" si="262"/>
        <v>6.6618665803488621</v>
      </c>
      <c r="R234" s="966">
        <f t="shared" si="263"/>
        <v>15.940955665234211</v>
      </c>
      <c r="S234" s="966">
        <f t="shared" si="264"/>
        <v>12.536579526697095</v>
      </c>
      <c r="T234" s="966">
        <f t="shared" si="265"/>
        <v>21.695938010532512</v>
      </c>
      <c r="U234" s="966">
        <f t="shared" si="266"/>
        <v>210.70675124431597</v>
      </c>
      <c r="V234" s="966">
        <f t="shared" si="267"/>
        <v>148.01694723594252</v>
      </c>
      <c r="W234" s="966">
        <f t="shared" si="268"/>
        <v>37.78695367413151</v>
      </c>
      <c r="X234" s="966">
        <f t="shared" si="269"/>
        <v>10.890513416534958</v>
      </c>
      <c r="Y234" s="966">
        <f t="shared" si="270"/>
        <v>1.0355233026449009</v>
      </c>
      <c r="Z234" s="966">
        <f t="shared" si="271"/>
        <v>2.4778687562540229</v>
      </c>
      <c r="AA234" s="966">
        <f t="shared" si="272"/>
        <v>1.9486911181394446</v>
      </c>
      <c r="AB234" s="966">
        <f t="shared" si="273"/>
        <v>3.3724255974921005</v>
      </c>
      <c r="AC234" s="966">
        <f t="shared" si="274"/>
        <v>32.752344753002482</v>
      </c>
      <c r="AD234" s="966">
        <f t="shared" si="275"/>
        <v>23.00781563252993</v>
      </c>
      <c r="AE234" s="966">
        <f t="shared" si="276"/>
        <v>5.8736197420929814</v>
      </c>
    </row>
    <row r="235" spans="1:31" s="79" customFormat="1">
      <c r="A235" s="966" t="str">
        <f t="shared" si="254"/>
        <v>MP-514-20</v>
      </c>
      <c r="B235" s="966" t="str">
        <f t="shared" si="255"/>
        <v>[weeks B]</v>
      </c>
      <c r="C235" s="966" t="str">
        <f t="shared" si="256"/>
        <v>Lipid#2</v>
      </c>
      <c r="D235" s="966" t="str">
        <f t="shared" si="257"/>
        <v>[diet B]</v>
      </c>
      <c r="E235" s="966" t="str">
        <f t="shared" si="258"/>
        <v>[treatment B]</v>
      </c>
      <c r="F235" s="966" t="str">
        <f t="shared" si="259"/>
        <v>[sex]</v>
      </c>
      <c r="G235" s="966">
        <f t="shared" si="260"/>
        <v>20.6</v>
      </c>
      <c r="H235" s="966">
        <f t="shared" ref="H235:H249" si="277">H234</f>
        <v>2.5</v>
      </c>
      <c r="I235" s="966"/>
      <c r="J235" s="966">
        <f>'plasma (Lipid#2)'!B32</f>
        <v>30</v>
      </c>
      <c r="K235" s="966">
        <f>'plasma (Lipid#2)'!C32</f>
        <v>99</v>
      </c>
      <c r="L235" s="966">
        <f>'plasma (Lipid#2)'!E32</f>
        <v>45</v>
      </c>
      <c r="M235" s="966"/>
      <c r="N235" s="966"/>
      <c r="O235" s="966"/>
      <c r="P235" s="966">
        <f t="shared" si="261"/>
        <v>70.062302979708221</v>
      </c>
      <c r="Q235" s="966">
        <f t="shared" si="262"/>
        <v>6.6618665803488621</v>
      </c>
      <c r="R235" s="966">
        <f t="shared" si="263"/>
        <v>15.940955665234211</v>
      </c>
      <c r="S235" s="966">
        <f t="shared" si="264"/>
        <v>12.536579526697095</v>
      </c>
      <c r="T235" s="966">
        <f t="shared" si="265"/>
        <v>21.695938010532512</v>
      </c>
      <c r="U235" s="966">
        <f t="shared" si="266"/>
        <v>210.70675124431597</v>
      </c>
      <c r="V235" s="966">
        <f t="shared" si="267"/>
        <v>148.01694723594252</v>
      </c>
      <c r="W235" s="966">
        <f t="shared" si="268"/>
        <v>37.78695367413151</v>
      </c>
      <c r="X235" s="966">
        <f t="shared" si="269"/>
        <v>10.890513416534958</v>
      </c>
      <c r="Y235" s="966">
        <f t="shared" si="270"/>
        <v>1.0355233026449009</v>
      </c>
      <c r="Z235" s="966">
        <f t="shared" si="271"/>
        <v>2.4778687562540229</v>
      </c>
      <c r="AA235" s="966">
        <f t="shared" si="272"/>
        <v>1.9486911181394446</v>
      </c>
      <c r="AB235" s="966">
        <f t="shared" si="273"/>
        <v>3.3724255974921005</v>
      </c>
      <c r="AC235" s="966">
        <f t="shared" si="274"/>
        <v>32.752344753002482</v>
      </c>
      <c r="AD235" s="966">
        <f t="shared" si="275"/>
        <v>23.00781563252993</v>
      </c>
      <c r="AE235" s="966">
        <f t="shared" si="276"/>
        <v>5.8736197420929814</v>
      </c>
    </row>
    <row r="236" spans="1:31" s="79" customFormat="1">
      <c r="A236" s="966" t="str">
        <f t="shared" si="254"/>
        <v>MP-514-20</v>
      </c>
      <c r="B236" s="966" t="str">
        <f t="shared" si="255"/>
        <v>[weeks B]</v>
      </c>
      <c r="C236" s="966" t="str">
        <f t="shared" si="256"/>
        <v>Lipid#2</v>
      </c>
      <c r="D236" s="966" t="str">
        <f t="shared" si="257"/>
        <v>[diet B]</v>
      </c>
      <c r="E236" s="966" t="str">
        <f t="shared" si="258"/>
        <v>[treatment B]</v>
      </c>
      <c r="F236" s="966" t="str">
        <f t="shared" si="259"/>
        <v>[sex]</v>
      </c>
      <c r="G236" s="966">
        <f t="shared" si="260"/>
        <v>20.6</v>
      </c>
      <c r="H236" s="966">
        <f t="shared" si="277"/>
        <v>2.5</v>
      </c>
      <c r="I236" s="966"/>
      <c r="J236" s="966">
        <f>'plasma (Lipid#2)'!B33</f>
        <v>40</v>
      </c>
      <c r="K236" s="966">
        <f>'plasma (Lipid#2)'!C33</f>
        <v>92</v>
      </c>
      <c r="L236" s="966">
        <f>'plasma (Lipid#2)'!E33</f>
        <v>50</v>
      </c>
      <c r="M236" s="966"/>
      <c r="N236" s="966"/>
      <c r="O236" s="966"/>
      <c r="P236" s="966">
        <f t="shared" si="261"/>
        <v>70.062302979708221</v>
      </c>
      <c r="Q236" s="966">
        <f t="shared" si="262"/>
        <v>6.6618665803488621</v>
      </c>
      <c r="R236" s="966">
        <f t="shared" si="263"/>
        <v>15.940955665234211</v>
      </c>
      <c r="S236" s="966">
        <f t="shared" si="264"/>
        <v>12.536579526697095</v>
      </c>
      <c r="T236" s="966">
        <f t="shared" si="265"/>
        <v>21.695938010532512</v>
      </c>
      <c r="U236" s="966">
        <f t="shared" si="266"/>
        <v>210.70675124431597</v>
      </c>
      <c r="V236" s="966">
        <f t="shared" si="267"/>
        <v>148.01694723594252</v>
      </c>
      <c r="W236" s="966">
        <f t="shared" si="268"/>
        <v>37.78695367413151</v>
      </c>
      <c r="X236" s="966">
        <f t="shared" si="269"/>
        <v>10.890513416534958</v>
      </c>
      <c r="Y236" s="966">
        <f t="shared" si="270"/>
        <v>1.0355233026449009</v>
      </c>
      <c r="Z236" s="966">
        <f t="shared" si="271"/>
        <v>2.4778687562540229</v>
      </c>
      <c r="AA236" s="966">
        <f t="shared" si="272"/>
        <v>1.9486911181394446</v>
      </c>
      <c r="AB236" s="966">
        <f t="shared" si="273"/>
        <v>3.3724255974921005</v>
      </c>
      <c r="AC236" s="966">
        <f t="shared" si="274"/>
        <v>32.752344753002482</v>
      </c>
      <c r="AD236" s="966">
        <f t="shared" si="275"/>
        <v>23.00781563252993</v>
      </c>
      <c r="AE236" s="966">
        <f t="shared" si="276"/>
        <v>5.8736197420929814</v>
      </c>
    </row>
    <row r="237" spans="1:31" s="79" customFormat="1">
      <c r="A237" s="966" t="str">
        <f t="shared" si="254"/>
        <v>MP-514-20</v>
      </c>
      <c r="B237" s="966" t="str">
        <f t="shared" si="255"/>
        <v>[weeks B]</v>
      </c>
      <c r="C237" s="966" t="str">
        <f t="shared" si="256"/>
        <v>Lipid#2</v>
      </c>
      <c r="D237" s="966" t="str">
        <f t="shared" si="257"/>
        <v>[diet B]</v>
      </c>
      <c r="E237" s="966" t="str">
        <f t="shared" si="258"/>
        <v>[treatment B]</v>
      </c>
      <c r="F237" s="966" t="str">
        <f t="shared" si="259"/>
        <v>[sex]</v>
      </c>
      <c r="G237" s="966">
        <f t="shared" si="260"/>
        <v>20.6</v>
      </c>
      <c r="H237" s="966">
        <f t="shared" si="277"/>
        <v>2.5</v>
      </c>
      <c r="I237" s="966"/>
      <c r="J237" s="966">
        <f>'plasma (Lipid#2)'!B34</f>
        <v>50</v>
      </c>
      <c r="K237" s="966">
        <f>'plasma (Lipid#2)'!C34</f>
        <v>106</v>
      </c>
      <c r="L237" s="966">
        <f>'plasma (Lipid#2)'!E34</f>
        <v>60</v>
      </c>
      <c r="M237" s="966"/>
      <c r="N237" s="966"/>
      <c r="O237" s="966"/>
      <c r="P237" s="966">
        <f t="shared" si="261"/>
        <v>70.062302979708221</v>
      </c>
      <c r="Q237" s="966">
        <f t="shared" si="262"/>
        <v>6.6618665803488621</v>
      </c>
      <c r="R237" s="966">
        <f t="shared" si="263"/>
        <v>15.940955665234211</v>
      </c>
      <c r="S237" s="966">
        <f t="shared" si="264"/>
        <v>12.536579526697095</v>
      </c>
      <c r="T237" s="966">
        <f t="shared" si="265"/>
        <v>21.695938010532512</v>
      </c>
      <c r="U237" s="966">
        <f t="shared" si="266"/>
        <v>210.70675124431597</v>
      </c>
      <c r="V237" s="966">
        <f t="shared" si="267"/>
        <v>148.01694723594252</v>
      </c>
      <c r="W237" s="966">
        <f t="shared" si="268"/>
        <v>37.78695367413151</v>
      </c>
      <c r="X237" s="966">
        <f t="shared" si="269"/>
        <v>10.890513416534958</v>
      </c>
      <c r="Y237" s="966">
        <f t="shared" si="270"/>
        <v>1.0355233026449009</v>
      </c>
      <c r="Z237" s="966">
        <f t="shared" si="271"/>
        <v>2.4778687562540229</v>
      </c>
      <c r="AA237" s="966">
        <f t="shared" si="272"/>
        <v>1.9486911181394446</v>
      </c>
      <c r="AB237" s="966">
        <f t="shared" si="273"/>
        <v>3.3724255974921005</v>
      </c>
      <c r="AC237" s="966">
        <f t="shared" si="274"/>
        <v>32.752344753002482</v>
      </c>
      <c r="AD237" s="966">
        <f t="shared" si="275"/>
        <v>23.00781563252993</v>
      </c>
      <c r="AE237" s="966">
        <f t="shared" si="276"/>
        <v>5.8736197420929814</v>
      </c>
    </row>
    <row r="238" spans="1:31" s="79" customFormat="1">
      <c r="A238" s="966" t="str">
        <f t="shared" si="254"/>
        <v>MP-514-20</v>
      </c>
      <c r="B238" s="966" t="str">
        <f t="shared" si="255"/>
        <v>[weeks B]</v>
      </c>
      <c r="C238" s="966" t="str">
        <f t="shared" si="256"/>
        <v>Lipid#2</v>
      </c>
      <c r="D238" s="966" t="str">
        <f t="shared" si="257"/>
        <v>[diet B]</v>
      </c>
      <c r="E238" s="966" t="str">
        <f t="shared" si="258"/>
        <v>[treatment B]</v>
      </c>
      <c r="F238" s="966" t="str">
        <f t="shared" si="259"/>
        <v>[sex]</v>
      </c>
      <c r="G238" s="966">
        <f t="shared" si="260"/>
        <v>20.6</v>
      </c>
      <c r="H238" s="966">
        <f t="shared" si="277"/>
        <v>2.5</v>
      </c>
      <c r="I238" s="966"/>
      <c r="J238" s="966">
        <f>'plasma (Lipid#2)'!B35</f>
        <v>60</v>
      </c>
      <c r="K238" s="966">
        <f>'plasma (Lipid#2)'!C35</f>
        <v>98</v>
      </c>
      <c r="L238" s="966">
        <f>'plasma (Lipid#2)'!E35</f>
        <v>65</v>
      </c>
      <c r="M238" s="966"/>
      <c r="N238" s="966"/>
      <c r="O238" s="966"/>
      <c r="P238" s="966">
        <f t="shared" si="261"/>
        <v>70.062302979708221</v>
      </c>
      <c r="Q238" s="966">
        <f t="shared" si="262"/>
        <v>6.6618665803488621</v>
      </c>
      <c r="R238" s="966">
        <f t="shared" si="263"/>
        <v>15.940955665234211</v>
      </c>
      <c r="S238" s="966">
        <f t="shared" si="264"/>
        <v>12.536579526697095</v>
      </c>
      <c r="T238" s="966">
        <f t="shared" si="265"/>
        <v>21.695938010532512</v>
      </c>
      <c r="U238" s="966">
        <f t="shared" si="266"/>
        <v>210.70675124431597</v>
      </c>
      <c r="V238" s="966">
        <f t="shared" si="267"/>
        <v>148.01694723594252</v>
      </c>
      <c r="W238" s="966">
        <f t="shared" si="268"/>
        <v>37.78695367413151</v>
      </c>
      <c r="X238" s="966">
        <f t="shared" si="269"/>
        <v>10.890513416534958</v>
      </c>
      <c r="Y238" s="966">
        <f t="shared" si="270"/>
        <v>1.0355233026449009</v>
      </c>
      <c r="Z238" s="966">
        <f t="shared" si="271"/>
        <v>2.4778687562540229</v>
      </c>
      <c r="AA238" s="966">
        <f t="shared" si="272"/>
        <v>1.9486911181394446</v>
      </c>
      <c r="AB238" s="966">
        <f t="shared" si="273"/>
        <v>3.3724255974921005</v>
      </c>
      <c r="AC238" s="966">
        <f t="shared" si="274"/>
        <v>32.752344753002482</v>
      </c>
      <c r="AD238" s="966">
        <f t="shared" si="275"/>
        <v>23.00781563252993</v>
      </c>
      <c r="AE238" s="966">
        <f t="shared" si="276"/>
        <v>5.8736197420929814</v>
      </c>
    </row>
    <row r="239" spans="1:31" s="79" customFormat="1">
      <c r="A239" s="966" t="str">
        <f t="shared" si="254"/>
        <v>MP-514-20</v>
      </c>
      <c r="B239" s="966" t="str">
        <f t="shared" si="255"/>
        <v>[weeks B]</v>
      </c>
      <c r="C239" s="966" t="str">
        <f t="shared" si="256"/>
        <v>Lipid#2</v>
      </c>
      <c r="D239" s="966" t="str">
        <f t="shared" si="257"/>
        <v>[diet B]</v>
      </c>
      <c r="E239" s="966" t="str">
        <f t="shared" si="258"/>
        <v>[treatment B]</v>
      </c>
      <c r="F239" s="966" t="str">
        <f t="shared" si="259"/>
        <v>[sex]</v>
      </c>
      <c r="G239" s="966">
        <f t="shared" si="260"/>
        <v>20.6</v>
      </c>
      <c r="H239" s="966">
        <f t="shared" si="277"/>
        <v>2.5</v>
      </c>
      <c r="I239" s="966"/>
      <c r="J239" s="966">
        <f>'plasma (Lipid#2)'!B36</f>
        <v>70</v>
      </c>
      <c r="K239" s="966">
        <f>'plasma (Lipid#2)'!C36</f>
        <v>110</v>
      </c>
      <c r="L239" s="966">
        <f>'plasma (Lipid#2)'!E36</f>
        <v>70</v>
      </c>
      <c r="M239" s="966"/>
      <c r="N239" s="966"/>
      <c r="O239" s="966"/>
      <c r="P239" s="966">
        <f t="shared" si="261"/>
        <v>70.062302979708221</v>
      </c>
      <c r="Q239" s="966">
        <f t="shared" si="262"/>
        <v>6.6618665803488621</v>
      </c>
      <c r="R239" s="966">
        <f t="shared" si="263"/>
        <v>15.940955665234211</v>
      </c>
      <c r="S239" s="966">
        <f t="shared" si="264"/>
        <v>12.536579526697095</v>
      </c>
      <c r="T239" s="966">
        <f t="shared" si="265"/>
        <v>21.695938010532512</v>
      </c>
      <c r="U239" s="966">
        <f t="shared" si="266"/>
        <v>210.70675124431597</v>
      </c>
      <c r="V239" s="966">
        <f t="shared" si="267"/>
        <v>148.01694723594252</v>
      </c>
      <c r="W239" s="966">
        <f t="shared" si="268"/>
        <v>37.78695367413151</v>
      </c>
      <c r="X239" s="966">
        <f t="shared" si="269"/>
        <v>10.890513416534958</v>
      </c>
      <c r="Y239" s="966">
        <f t="shared" si="270"/>
        <v>1.0355233026449009</v>
      </c>
      <c r="Z239" s="966">
        <f t="shared" si="271"/>
        <v>2.4778687562540229</v>
      </c>
      <c r="AA239" s="966">
        <f t="shared" si="272"/>
        <v>1.9486911181394446</v>
      </c>
      <c r="AB239" s="966">
        <f t="shared" si="273"/>
        <v>3.3724255974921005</v>
      </c>
      <c r="AC239" s="966">
        <f t="shared" si="274"/>
        <v>32.752344753002482</v>
      </c>
      <c r="AD239" s="966">
        <f t="shared" si="275"/>
        <v>23.00781563252993</v>
      </c>
      <c r="AE239" s="966">
        <f t="shared" si="276"/>
        <v>5.8736197420929814</v>
      </c>
    </row>
    <row r="240" spans="1:31" s="79" customFormat="1">
      <c r="A240" s="966" t="str">
        <f t="shared" si="254"/>
        <v>MP-514-20</v>
      </c>
      <c r="B240" s="966" t="str">
        <f t="shared" si="255"/>
        <v>[weeks B]</v>
      </c>
      <c r="C240" s="966" t="str">
        <f t="shared" si="256"/>
        <v>Lipid#2</v>
      </c>
      <c r="D240" s="966" t="str">
        <f t="shared" si="257"/>
        <v>[diet B]</v>
      </c>
      <c r="E240" s="966" t="str">
        <f t="shared" si="258"/>
        <v>[treatment B]</v>
      </c>
      <c r="F240" s="966" t="str">
        <f t="shared" si="259"/>
        <v>[sex]</v>
      </c>
      <c r="G240" s="966">
        <f t="shared" si="260"/>
        <v>20.6</v>
      </c>
      <c r="H240" s="966">
        <f t="shared" si="277"/>
        <v>2.5</v>
      </c>
      <c r="I240" s="969"/>
      <c r="J240" s="966">
        <f>'plasma (Lipid#2)'!B37</f>
        <v>80</v>
      </c>
      <c r="K240" s="966">
        <f>'plasma (Lipid#2)'!C37</f>
        <v>112</v>
      </c>
      <c r="L240" s="966">
        <f>'plasma (Lipid#2)'!E37</f>
        <v>70</v>
      </c>
      <c r="M240" s="967">
        <f>'plasma (Lipid#2)'!X32</f>
        <v>84.639313190767894</v>
      </c>
      <c r="N240" s="967">
        <f>'plasma (Lipid#2)'!Y32</f>
        <v>14.639313190767894</v>
      </c>
      <c r="O240" s="966"/>
      <c r="P240" s="966">
        <f t="shared" si="261"/>
        <v>70.062302979708221</v>
      </c>
      <c r="Q240" s="966">
        <f t="shared" si="262"/>
        <v>6.6618665803488621</v>
      </c>
      <c r="R240" s="966">
        <f t="shared" si="263"/>
        <v>15.940955665234211</v>
      </c>
      <c r="S240" s="966">
        <f t="shared" si="264"/>
        <v>12.536579526697095</v>
      </c>
      <c r="T240" s="966">
        <f t="shared" si="265"/>
        <v>21.695938010532512</v>
      </c>
      <c r="U240" s="966">
        <f t="shared" si="266"/>
        <v>210.70675124431597</v>
      </c>
      <c r="V240" s="966">
        <f t="shared" si="267"/>
        <v>148.01694723594252</v>
      </c>
      <c r="W240" s="966">
        <f t="shared" si="268"/>
        <v>37.78695367413151</v>
      </c>
      <c r="X240" s="966">
        <f t="shared" si="269"/>
        <v>10.890513416534958</v>
      </c>
      <c r="Y240" s="966">
        <f t="shared" si="270"/>
        <v>1.0355233026449009</v>
      </c>
      <c r="Z240" s="966">
        <f t="shared" si="271"/>
        <v>2.4778687562540229</v>
      </c>
      <c r="AA240" s="966">
        <f t="shared" si="272"/>
        <v>1.9486911181394446</v>
      </c>
      <c r="AB240" s="966">
        <f t="shared" si="273"/>
        <v>3.3724255974921005</v>
      </c>
      <c r="AC240" s="966">
        <f t="shared" si="274"/>
        <v>32.752344753002482</v>
      </c>
      <c r="AD240" s="966">
        <f t="shared" si="275"/>
        <v>23.00781563252993</v>
      </c>
      <c r="AE240" s="966">
        <f t="shared" si="276"/>
        <v>5.8736197420929814</v>
      </c>
    </row>
    <row r="241" spans="1:36" s="79" customFormat="1">
      <c r="A241" s="966" t="str">
        <f t="shared" si="254"/>
        <v>MP-514-20</v>
      </c>
      <c r="B241" s="966" t="str">
        <f t="shared" si="255"/>
        <v>[weeks B]</v>
      </c>
      <c r="C241" s="966" t="str">
        <f t="shared" si="256"/>
        <v>Lipid#2</v>
      </c>
      <c r="D241" s="966" t="str">
        <f t="shared" si="257"/>
        <v>[diet B]</v>
      </c>
      <c r="E241" s="966" t="str">
        <f t="shared" si="258"/>
        <v>[treatment B]</v>
      </c>
      <c r="F241" s="966" t="str">
        <f t="shared" si="259"/>
        <v>[sex]</v>
      </c>
      <c r="G241" s="966">
        <f t="shared" si="260"/>
        <v>20.6</v>
      </c>
      <c r="H241" s="966">
        <f t="shared" si="277"/>
        <v>2.5</v>
      </c>
      <c r="I241" s="969">
        <f>'plasma (Lipid#2)'!A41</f>
        <v>32</v>
      </c>
      <c r="J241" s="966">
        <f>'plasma (Lipid#2)'!B38</f>
        <v>90</v>
      </c>
      <c r="K241" s="966">
        <f>'plasma (Lipid#2)'!C38</f>
        <v>130</v>
      </c>
      <c r="L241" s="966">
        <f>'plasma (Lipid#2)'!E38</f>
        <v>70</v>
      </c>
      <c r="M241" s="967">
        <f>'plasma (Lipid#2)'!X33</f>
        <v>83.847344859312557</v>
      </c>
      <c r="N241" s="967">
        <f>'plasma (Lipid#2)'!Y33</f>
        <v>13.847344859312557</v>
      </c>
      <c r="O241" s="966"/>
      <c r="P241" s="966">
        <f t="shared" si="261"/>
        <v>70.062302979708221</v>
      </c>
      <c r="Q241" s="966">
        <f t="shared" si="262"/>
        <v>6.6618665803488621</v>
      </c>
      <c r="R241" s="966">
        <f t="shared" si="263"/>
        <v>15.940955665234211</v>
      </c>
      <c r="S241" s="966">
        <f t="shared" si="264"/>
        <v>12.536579526697095</v>
      </c>
      <c r="T241" s="966">
        <f t="shared" si="265"/>
        <v>21.695938010532512</v>
      </c>
      <c r="U241" s="966">
        <f t="shared" si="266"/>
        <v>210.70675124431597</v>
      </c>
      <c r="V241" s="966">
        <f t="shared" si="267"/>
        <v>148.01694723594252</v>
      </c>
      <c r="W241" s="966">
        <f t="shared" si="268"/>
        <v>37.78695367413151</v>
      </c>
      <c r="X241" s="966">
        <f t="shared" si="269"/>
        <v>10.890513416534958</v>
      </c>
      <c r="Y241" s="966">
        <f t="shared" si="270"/>
        <v>1.0355233026449009</v>
      </c>
      <c r="Z241" s="966">
        <f t="shared" si="271"/>
        <v>2.4778687562540229</v>
      </c>
      <c r="AA241" s="966">
        <f t="shared" si="272"/>
        <v>1.9486911181394446</v>
      </c>
      <c r="AB241" s="966">
        <f t="shared" si="273"/>
        <v>3.3724255974921005</v>
      </c>
      <c r="AC241" s="966">
        <f t="shared" si="274"/>
        <v>32.752344753002482</v>
      </c>
      <c r="AD241" s="966">
        <f t="shared" si="275"/>
        <v>23.00781563252993</v>
      </c>
      <c r="AE241" s="966">
        <f t="shared" si="276"/>
        <v>5.8736197420929814</v>
      </c>
    </row>
    <row r="242" spans="1:36" s="79" customFormat="1">
      <c r="A242" s="966" t="str">
        <f t="shared" si="254"/>
        <v>MP-514-20</v>
      </c>
      <c r="B242" s="966" t="str">
        <f t="shared" si="255"/>
        <v>[weeks B]</v>
      </c>
      <c r="C242" s="966" t="str">
        <f t="shared" si="256"/>
        <v>Lipid#2</v>
      </c>
      <c r="D242" s="966" t="str">
        <f t="shared" si="257"/>
        <v>[diet B]</v>
      </c>
      <c r="E242" s="966" t="str">
        <f t="shared" si="258"/>
        <v>[treatment B]</v>
      </c>
      <c r="F242" s="966" t="str">
        <f t="shared" si="259"/>
        <v>[sex]</v>
      </c>
      <c r="G242" s="966">
        <f t="shared" si="260"/>
        <v>20.6</v>
      </c>
      <c r="H242" s="966">
        <f t="shared" si="277"/>
        <v>2.5</v>
      </c>
      <c r="I242" s="966"/>
      <c r="J242" s="966">
        <f>'plasma (Lipid#2)'!B39</f>
        <v>100</v>
      </c>
      <c r="K242" s="966">
        <f>'plasma (Lipid#2)'!C39</f>
        <v>158</v>
      </c>
      <c r="L242" s="966">
        <f>'plasma (Lipid#2)'!E39</f>
        <v>65</v>
      </c>
      <c r="M242" s="967">
        <f>'plasma (Lipid#2)'!X34</f>
        <v>75.368782673637043</v>
      </c>
      <c r="N242" s="967">
        <f>'plasma (Lipid#2)'!Y34</f>
        <v>10.368782673637043</v>
      </c>
      <c r="O242" s="966">
        <f>'plasma (Lipid#2)'!M39</f>
        <v>1.2566999999999999</v>
      </c>
      <c r="P242" s="966">
        <f t="shared" si="261"/>
        <v>70.062302979708221</v>
      </c>
      <c r="Q242" s="966">
        <f t="shared" si="262"/>
        <v>6.6618665803488621</v>
      </c>
      <c r="R242" s="966">
        <f t="shared" si="263"/>
        <v>15.940955665234211</v>
      </c>
      <c r="S242" s="966">
        <f t="shared" si="264"/>
        <v>12.536579526697095</v>
      </c>
      <c r="T242" s="966">
        <f t="shared" si="265"/>
        <v>21.695938010532512</v>
      </c>
      <c r="U242" s="966">
        <f t="shared" si="266"/>
        <v>210.70675124431597</v>
      </c>
      <c r="V242" s="966">
        <f t="shared" si="267"/>
        <v>148.01694723594252</v>
      </c>
      <c r="W242" s="966">
        <f t="shared" si="268"/>
        <v>37.78695367413151</v>
      </c>
      <c r="X242" s="966">
        <f t="shared" si="269"/>
        <v>10.890513416534958</v>
      </c>
      <c r="Y242" s="966">
        <f t="shared" si="270"/>
        <v>1.0355233026449009</v>
      </c>
      <c r="Z242" s="966">
        <f t="shared" si="271"/>
        <v>2.4778687562540229</v>
      </c>
      <c r="AA242" s="966">
        <f t="shared" si="272"/>
        <v>1.9486911181394446</v>
      </c>
      <c r="AB242" s="966">
        <f t="shared" si="273"/>
        <v>3.3724255974921005</v>
      </c>
      <c r="AC242" s="966">
        <f t="shared" si="274"/>
        <v>32.752344753002482</v>
      </c>
      <c r="AD242" s="966">
        <f t="shared" si="275"/>
        <v>23.00781563252993</v>
      </c>
      <c r="AE242" s="966">
        <f t="shared" si="276"/>
        <v>5.8736197420929814</v>
      </c>
    </row>
    <row r="243" spans="1:36" s="79" customFormat="1">
      <c r="A243" s="966" t="str">
        <f t="shared" si="254"/>
        <v>MP-514-20</v>
      </c>
      <c r="B243" s="966" t="str">
        <f t="shared" si="255"/>
        <v>[weeks B]</v>
      </c>
      <c r="C243" s="966" t="str">
        <f t="shared" si="256"/>
        <v>Lipid#2</v>
      </c>
      <c r="D243" s="966" t="str">
        <f t="shared" si="257"/>
        <v>[diet B]</v>
      </c>
      <c r="E243" s="966" t="str">
        <f t="shared" si="258"/>
        <v>[treatment B]</v>
      </c>
      <c r="F243" s="966" t="str">
        <f t="shared" si="259"/>
        <v>[sex]</v>
      </c>
      <c r="G243" s="966">
        <f t="shared" si="260"/>
        <v>20.6</v>
      </c>
      <c r="H243" s="966">
        <f t="shared" si="277"/>
        <v>2.5</v>
      </c>
      <c r="I243" s="966"/>
      <c r="J243" s="966">
        <f>'plasma (Lipid#2)'!B40</f>
        <v>110</v>
      </c>
      <c r="K243" s="966">
        <f>'plasma (Lipid#2)'!C40</f>
        <v>187</v>
      </c>
      <c r="L243" s="966">
        <f>'plasma (Lipid#2)'!E40</f>
        <v>60</v>
      </c>
      <c r="M243" s="966"/>
      <c r="N243" s="966"/>
      <c r="O243" s="966"/>
      <c r="P243" s="966">
        <f t="shared" si="261"/>
        <v>70.062302979708221</v>
      </c>
      <c r="Q243" s="966">
        <f t="shared" si="262"/>
        <v>6.6618665803488621</v>
      </c>
      <c r="R243" s="966">
        <f t="shared" si="263"/>
        <v>15.940955665234211</v>
      </c>
      <c r="S243" s="966">
        <f t="shared" si="264"/>
        <v>12.536579526697095</v>
      </c>
      <c r="T243" s="966">
        <f t="shared" si="265"/>
        <v>21.695938010532512</v>
      </c>
      <c r="U243" s="966">
        <f t="shared" si="266"/>
        <v>210.70675124431597</v>
      </c>
      <c r="V243" s="966">
        <f t="shared" si="267"/>
        <v>148.01694723594252</v>
      </c>
      <c r="W243" s="966">
        <f t="shared" si="268"/>
        <v>37.78695367413151</v>
      </c>
      <c r="X243" s="966">
        <f t="shared" si="269"/>
        <v>10.890513416534958</v>
      </c>
      <c r="Y243" s="966">
        <f t="shared" si="270"/>
        <v>1.0355233026449009</v>
      </c>
      <c r="Z243" s="966">
        <f t="shared" si="271"/>
        <v>2.4778687562540229</v>
      </c>
      <c r="AA243" s="966">
        <f t="shared" si="272"/>
        <v>1.9486911181394446</v>
      </c>
      <c r="AB243" s="966">
        <f t="shared" si="273"/>
        <v>3.3724255974921005</v>
      </c>
      <c r="AC243" s="966">
        <f t="shared" si="274"/>
        <v>32.752344753002482</v>
      </c>
      <c r="AD243" s="966">
        <f t="shared" si="275"/>
        <v>23.00781563252993</v>
      </c>
      <c r="AE243" s="966">
        <f t="shared" si="276"/>
        <v>5.8736197420929814</v>
      </c>
    </row>
    <row r="244" spans="1:36" s="79" customFormat="1">
      <c r="A244" s="966" t="str">
        <f t="shared" si="254"/>
        <v>MP-514-20</v>
      </c>
      <c r="B244" s="966" t="str">
        <f t="shared" si="255"/>
        <v>[weeks B]</v>
      </c>
      <c r="C244" s="966" t="str">
        <f t="shared" si="256"/>
        <v>Lipid#2</v>
      </c>
      <c r="D244" s="966" t="str">
        <f t="shared" si="257"/>
        <v>[diet B]</v>
      </c>
      <c r="E244" s="966" t="str">
        <f t="shared" si="258"/>
        <v>[treatment B]</v>
      </c>
      <c r="F244" s="966" t="str">
        <f t="shared" si="259"/>
        <v>[sex]</v>
      </c>
      <c r="G244" s="966">
        <f t="shared" si="260"/>
        <v>20.6</v>
      </c>
      <c r="H244" s="966">
        <f t="shared" si="277"/>
        <v>2.5</v>
      </c>
      <c r="I244" s="966"/>
      <c r="J244" s="966">
        <f>'plasma (Lipid#2)'!B41</f>
        <v>120</v>
      </c>
      <c r="K244" s="966">
        <f>'plasma (Lipid#2)'!C41</f>
        <v>178</v>
      </c>
      <c r="L244" s="966">
        <f>'plasma (Lipid#2)'!E41</f>
        <v>50</v>
      </c>
      <c r="M244" s="967">
        <f>'plasma (Lipid#2)'!X35</f>
        <v>58.840186366120932</v>
      </c>
      <c r="N244" s="967">
        <f>'plasma (Lipid#2)'!Y35</f>
        <v>8.8401863661209319</v>
      </c>
      <c r="O244" s="966">
        <f>'plasma (Lipid#2)'!M41</f>
        <v>1.2393000000000001</v>
      </c>
      <c r="P244" s="966">
        <f t="shared" si="261"/>
        <v>70.062302979708221</v>
      </c>
      <c r="Q244" s="966">
        <f t="shared" si="262"/>
        <v>6.6618665803488621</v>
      </c>
      <c r="R244" s="966">
        <f t="shared" si="263"/>
        <v>15.940955665234211</v>
      </c>
      <c r="S244" s="966">
        <f t="shared" si="264"/>
        <v>12.536579526697095</v>
      </c>
      <c r="T244" s="966">
        <f t="shared" si="265"/>
        <v>21.695938010532512</v>
      </c>
      <c r="U244" s="966">
        <f t="shared" si="266"/>
        <v>210.70675124431597</v>
      </c>
      <c r="V244" s="966">
        <f t="shared" si="267"/>
        <v>148.01694723594252</v>
      </c>
      <c r="W244" s="966">
        <f t="shared" si="268"/>
        <v>37.78695367413151</v>
      </c>
      <c r="X244" s="966">
        <f t="shared" si="269"/>
        <v>10.890513416534958</v>
      </c>
      <c r="Y244" s="966">
        <f t="shared" si="270"/>
        <v>1.0355233026449009</v>
      </c>
      <c r="Z244" s="966">
        <f t="shared" si="271"/>
        <v>2.4778687562540229</v>
      </c>
      <c r="AA244" s="966">
        <f t="shared" si="272"/>
        <v>1.9486911181394446</v>
      </c>
      <c r="AB244" s="966">
        <f t="shared" si="273"/>
        <v>3.3724255974921005</v>
      </c>
      <c r="AC244" s="966">
        <f t="shared" si="274"/>
        <v>32.752344753002482</v>
      </c>
      <c r="AD244" s="966">
        <f t="shared" si="275"/>
        <v>23.00781563252993</v>
      </c>
      <c r="AE244" s="966">
        <f t="shared" si="276"/>
        <v>5.8736197420929814</v>
      </c>
    </row>
    <row r="245" spans="1:36" s="79" customFormat="1">
      <c r="A245" s="966" t="str">
        <f t="shared" si="254"/>
        <v>MP-514-20</v>
      </c>
      <c r="B245" s="966" t="str">
        <f t="shared" si="255"/>
        <v>[weeks B]</v>
      </c>
      <c r="C245" s="966" t="str">
        <f t="shared" si="256"/>
        <v>Lipid#2</v>
      </c>
      <c r="D245" s="966" t="str">
        <f t="shared" si="257"/>
        <v>[diet B]</v>
      </c>
      <c r="E245" s="966" t="str">
        <f t="shared" si="258"/>
        <v>[treatment B]</v>
      </c>
      <c r="F245" s="966" t="str">
        <f t="shared" si="259"/>
        <v>[sex]</v>
      </c>
      <c r="G245" s="966">
        <f t="shared" si="260"/>
        <v>20.6</v>
      </c>
      <c r="H245" s="966">
        <f t="shared" si="277"/>
        <v>2.5</v>
      </c>
      <c r="I245" s="966"/>
      <c r="J245" s="966">
        <v>122</v>
      </c>
      <c r="K245" s="966">
        <f>'plasma (Lipid#2)'!C42</f>
        <v>145</v>
      </c>
      <c r="L245" s="966">
        <f>'plasma (Lipid#2)'!E42</f>
        <v>40</v>
      </c>
      <c r="M245" s="967"/>
      <c r="N245" s="967"/>
      <c r="O245" s="966"/>
      <c r="P245" s="966">
        <f t="shared" si="261"/>
        <v>70.062302979708221</v>
      </c>
      <c r="Q245" s="966">
        <f t="shared" si="262"/>
        <v>6.6618665803488621</v>
      </c>
      <c r="R245" s="966">
        <f t="shared" si="263"/>
        <v>15.940955665234211</v>
      </c>
      <c r="S245" s="966">
        <f t="shared" si="264"/>
        <v>12.536579526697095</v>
      </c>
      <c r="T245" s="966">
        <f t="shared" si="265"/>
        <v>21.695938010532512</v>
      </c>
      <c r="U245" s="966">
        <f t="shared" si="266"/>
        <v>210.70675124431597</v>
      </c>
      <c r="V245" s="966">
        <f t="shared" si="267"/>
        <v>148.01694723594252</v>
      </c>
      <c r="W245" s="966">
        <f t="shared" si="268"/>
        <v>37.78695367413151</v>
      </c>
      <c r="X245" s="966">
        <f t="shared" si="269"/>
        <v>10.890513416534958</v>
      </c>
      <c r="Y245" s="966">
        <f t="shared" si="270"/>
        <v>1.0355233026449009</v>
      </c>
      <c r="Z245" s="966">
        <f t="shared" si="271"/>
        <v>2.4778687562540229</v>
      </c>
      <c r="AA245" s="966">
        <f t="shared" si="272"/>
        <v>1.9486911181394446</v>
      </c>
      <c r="AB245" s="966">
        <f t="shared" si="273"/>
        <v>3.3724255974921005</v>
      </c>
      <c r="AC245" s="966">
        <f t="shared" si="274"/>
        <v>32.752344753002482</v>
      </c>
      <c r="AD245" s="966">
        <f t="shared" si="275"/>
        <v>23.00781563252993</v>
      </c>
      <c r="AE245" s="966">
        <f t="shared" si="276"/>
        <v>5.8736197420929814</v>
      </c>
    </row>
    <row r="246" spans="1:36" s="79" customFormat="1">
      <c r="A246" s="966" t="str">
        <f t="shared" si="254"/>
        <v>MP-514-20</v>
      </c>
      <c r="B246" s="966" t="str">
        <f t="shared" si="255"/>
        <v>[weeks B]</v>
      </c>
      <c r="C246" s="966" t="str">
        <f t="shared" si="256"/>
        <v>Lipid#2</v>
      </c>
      <c r="D246" s="966" t="str">
        <f t="shared" si="257"/>
        <v>[diet B]</v>
      </c>
      <c r="E246" s="966" t="str">
        <f t="shared" si="258"/>
        <v>[treatment B]</v>
      </c>
      <c r="F246" s="966" t="str">
        <f t="shared" si="259"/>
        <v>[sex]</v>
      </c>
      <c r="G246" s="966">
        <f t="shared" si="260"/>
        <v>20.6</v>
      </c>
      <c r="H246" s="966">
        <f t="shared" si="277"/>
        <v>2.5</v>
      </c>
      <c r="I246" s="966"/>
      <c r="J246" s="966">
        <v>125</v>
      </c>
      <c r="K246" s="966">
        <f>'plasma (Lipid#2)'!C43</f>
        <v>132</v>
      </c>
      <c r="L246" s="966">
        <f>'plasma (Lipid#2)'!E43</f>
        <v>40</v>
      </c>
      <c r="M246" s="967"/>
      <c r="N246" s="967"/>
      <c r="O246" s="966"/>
      <c r="P246" s="966">
        <f t="shared" si="261"/>
        <v>70.062302979708221</v>
      </c>
      <c r="Q246" s="966">
        <f t="shared" si="262"/>
        <v>6.6618665803488621</v>
      </c>
      <c r="R246" s="966">
        <f t="shared" si="263"/>
        <v>15.940955665234211</v>
      </c>
      <c r="S246" s="966">
        <f t="shared" si="264"/>
        <v>12.536579526697095</v>
      </c>
      <c r="T246" s="966">
        <f t="shared" si="265"/>
        <v>21.695938010532512</v>
      </c>
      <c r="U246" s="966">
        <f t="shared" si="266"/>
        <v>210.70675124431597</v>
      </c>
      <c r="V246" s="966">
        <f t="shared" si="267"/>
        <v>148.01694723594252</v>
      </c>
      <c r="W246" s="966">
        <f t="shared" si="268"/>
        <v>37.78695367413151</v>
      </c>
      <c r="X246" s="966">
        <f t="shared" si="269"/>
        <v>10.890513416534958</v>
      </c>
      <c r="Y246" s="966">
        <f t="shared" si="270"/>
        <v>1.0355233026449009</v>
      </c>
      <c r="Z246" s="966">
        <f t="shared" si="271"/>
        <v>2.4778687562540229</v>
      </c>
      <c r="AA246" s="966">
        <f t="shared" si="272"/>
        <v>1.9486911181394446</v>
      </c>
      <c r="AB246" s="966">
        <f t="shared" si="273"/>
        <v>3.3724255974921005</v>
      </c>
      <c r="AC246" s="966">
        <f t="shared" si="274"/>
        <v>32.752344753002482</v>
      </c>
      <c r="AD246" s="966">
        <f t="shared" si="275"/>
        <v>23.00781563252993</v>
      </c>
      <c r="AE246" s="966">
        <f t="shared" si="276"/>
        <v>5.8736197420929814</v>
      </c>
    </row>
    <row r="247" spans="1:36" s="79" customFormat="1">
      <c r="A247" s="966" t="str">
        <f t="shared" si="254"/>
        <v>MP-514-20</v>
      </c>
      <c r="B247" s="966" t="str">
        <f t="shared" si="255"/>
        <v>[weeks B]</v>
      </c>
      <c r="C247" s="966" t="str">
        <f t="shared" si="256"/>
        <v>Lipid#2</v>
      </c>
      <c r="D247" s="966" t="str">
        <f t="shared" si="257"/>
        <v>[diet B]</v>
      </c>
      <c r="E247" s="966" t="str">
        <f t="shared" si="258"/>
        <v>[treatment B]</v>
      </c>
      <c r="F247" s="966" t="str">
        <f t="shared" si="259"/>
        <v>[sex]</v>
      </c>
      <c r="G247" s="966">
        <f t="shared" si="260"/>
        <v>20.6</v>
      </c>
      <c r="H247" s="966">
        <f t="shared" si="277"/>
        <v>2.5</v>
      </c>
      <c r="I247" s="966"/>
      <c r="J247" s="966">
        <v>130</v>
      </c>
      <c r="K247" s="966">
        <f>'plasma (Lipid#2)'!C44</f>
        <v>113</v>
      </c>
      <c r="L247" s="966">
        <f>'plasma (Lipid#2)'!E44</f>
        <v>40</v>
      </c>
      <c r="M247" s="967"/>
      <c r="N247" s="967"/>
      <c r="O247" s="966"/>
      <c r="P247" s="966">
        <f t="shared" si="261"/>
        <v>70.062302979708221</v>
      </c>
      <c r="Q247" s="966">
        <f t="shared" si="262"/>
        <v>6.6618665803488621</v>
      </c>
      <c r="R247" s="966">
        <f t="shared" si="263"/>
        <v>15.940955665234211</v>
      </c>
      <c r="S247" s="966">
        <f t="shared" si="264"/>
        <v>12.536579526697095</v>
      </c>
      <c r="T247" s="966">
        <f t="shared" si="265"/>
        <v>21.695938010532512</v>
      </c>
      <c r="U247" s="966">
        <f t="shared" si="266"/>
        <v>210.70675124431597</v>
      </c>
      <c r="V247" s="966">
        <f t="shared" si="267"/>
        <v>148.01694723594252</v>
      </c>
      <c r="W247" s="966">
        <f t="shared" si="268"/>
        <v>37.78695367413151</v>
      </c>
      <c r="X247" s="966">
        <f t="shared" si="269"/>
        <v>10.890513416534958</v>
      </c>
      <c r="Y247" s="966">
        <f t="shared" si="270"/>
        <v>1.0355233026449009</v>
      </c>
      <c r="Z247" s="966">
        <f t="shared" si="271"/>
        <v>2.4778687562540229</v>
      </c>
      <c r="AA247" s="966">
        <f t="shared" si="272"/>
        <v>1.9486911181394446</v>
      </c>
      <c r="AB247" s="966">
        <f t="shared" si="273"/>
        <v>3.3724255974921005</v>
      </c>
      <c r="AC247" s="966">
        <f t="shared" si="274"/>
        <v>32.752344753002482</v>
      </c>
      <c r="AD247" s="966">
        <f t="shared" si="275"/>
        <v>23.00781563252993</v>
      </c>
      <c r="AE247" s="966">
        <f t="shared" si="276"/>
        <v>5.8736197420929814</v>
      </c>
    </row>
    <row r="248" spans="1:36" s="79" customFormat="1">
      <c r="A248" s="966" t="str">
        <f t="shared" si="254"/>
        <v>MP-514-20</v>
      </c>
      <c r="B248" s="966" t="str">
        <f t="shared" si="255"/>
        <v>[weeks B]</v>
      </c>
      <c r="C248" s="966" t="str">
        <f t="shared" si="256"/>
        <v>Lipid#2</v>
      </c>
      <c r="D248" s="966" t="str">
        <f t="shared" si="257"/>
        <v>[diet B]</v>
      </c>
      <c r="E248" s="966" t="str">
        <f t="shared" si="258"/>
        <v>[treatment B]</v>
      </c>
      <c r="F248" s="966" t="str">
        <f t="shared" si="259"/>
        <v>[sex]</v>
      </c>
      <c r="G248" s="966">
        <f t="shared" si="260"/>
        <v>20.6</v>
      </c>
      <c r="H248" s="966">
        <f t="shared" si="277"/>
        <v>2.5</v>
      </c>
      <c r="I248" s="966"/>
      <c r="J248" s="966">
        <v>135</v>
      </c>
      <c r="K248" s="966">
        <f>'plasma (Lipid#2)'!C45</f>
        <v>93</v>
      </c>
      <c r="L248" s="966">
        <f>'plasma (Lipid#2)'!E45</f>
        <v>40</v>
      </c>
      <c r="M248" s="967"/>
      <c r="N248" s="967"/>
      <c r="O248" s="966"/>
      <c r="P248" s="966">
        <f t="shared" si="261"/>
        <v>70.062302979708221</v>
      </c>
      <c r="Q248" s="966">
        <f t="shared" si="262"/>
        <v>6.6618665803488621</v>
      </c>
      <c r="R248" s="966">
        <f t="shared" si="263"/>
        <v>15.940955665234211</v>
      </c>
      <c r="S248" s="966">
        <f t="shared" si="264"/>
        <v>12.536579526697095</v>
      </c>
      <c r="T248" s="966">
        <f t="shared" si="265"/>
        <v>21.695938010532512</v>
      </c>
      <c r="U248" s="966">
        <f t="shared" si="266"/>
        <v>210.70675124431597</v>
      </c>
      <c r="V248" s="966">
        <f t="shared" si="267"/>
        <v>148.01694723594252</v>
      </c>
      <c r="W248" s="966">
        <f t="shared" si="268"/>
        <v>37.78695367413151</v>
      </c>
      <c r="X248" s="966">
        <f t="shared" si="269"/>
        <v>10.890513416534958</v>
      </c>
      <c r="Y248" s="966">
        <f t="shared" si="270"/>
        <v>1.0355233026449009</v>
      </c>
      <c r="Z248" s="966">
        <f t="shared" si="271"/>
        <v>2.4778687562540229</v>
      </c>
      <c r="AA248" s="966">
        <f t="shared" si="272"/>
        <v>1.9486911181394446</v>
      </c>
      <c r="AB248" s="966">
        <f t="shared" si="273"/>
        <v>3.3724255974921005</v>
      </c>
      <c r="AC248" s="966">
        <f t="shared" si="274"/>
        <v>32.752344753002482</v>
      </c>
      <c r="AD248" s="966">
        <f t="shared" si="275"/>
        <v>23.00781563252993</v>
      </c>
      <c r="AE248" s="966">
        <f t="shared" si="276"/>
        <v>5.8736197420929814</v>
      </c>
    </row>
    <row r="249" spans="1:36" s="79" customFormat="1">
      <c r="A249" s="966" t="str">
        <f t="shared" si="254"/>
        <v>MP-514-20</v>
      </c>
      <c r="B249" s="966" t="str">
        <f t="shared" si="255"/>
        <v>[weeks B]</v>
      </c>
      <c r="C249" s="966" t="str">
        <f t="shared" si="256"/>
        <v>Lipid#2</v>
      </c>
      <c r="D249" s="966" t="str">
        <f t="shared" si="257"/>
        <v>[diet B]</v>
      </c>
      <c r="E249" s="966" t="str">
        <f t="shared" si="258"/>
        <v>[treatment B]</v>
      </c>
      <c r="F249" s="966" t="str">
        <f t="shared" si="259"/>
        <v>[sex]</v>
      </c>
      <c r="G249" s="966">
        <f t="shared" si="260"/>
        <v>20.6</v>
      </c>
      <c r="H249" s="966">
        <f t="shared" si="277"/>
        <v>2.5</v>
      </c>
      <c r="I249" s="966"/>
      <c r="J249" s="966">
        <v>145</v>
      </c>
      <c r="K249" s="966">
        <f>'plasma (Lipid#2)'!C46</f>
        <v>96</v>
      </c>
      <c r="L249" s="966">
        <f>'plasma (Lipid#2)'!E46</f>
        <v>50</v>
      </c>
      <c r="M249" s="967"/>
      <c r="N249" s="967"/>
      <c r="O249" s="966"/>
      <c r="P249" s="966">
        <f t="shared" si="261"/>
        <v>70.062302979708221</v>
      </c>
      <c r="Q249" s="966">
        <f t="shared" si="262"/>
        <v>6.6618665803488621</v>
      </c>
      <c r="R249" s="966">
        <f t="shared" si="263"/>
        <v>15.940955665234211</v>
      </c>
      <c r="S249" s="966">
        <f t="shared" si="264"/>
        <v>12.536579526697095</v>
      </c>
      <c r="T249" s="966">
        <f t="shared" si="265"/>
        <v>21.695938010532512</v>
      </c>
      <c r="U249" s="966">
        <f t="shared" si="266"/>
        <v>210.70675124431597</v>
      </c>
      <c r="V249" s="966">
        <f t="shared" si="267"/>
        <v>148.01694723594252</v>
      </c>
      <c r="W249" s="966">
        <f t="shared" si="268"/>
        <v>37.78695367413151</v>
      </c>
      <c r="X249" s="966">
        <f t="shared" si="269"/>
        <v>10.890513416534958</v>
      </c>
      <c r="Y249" s="966">
        <f t="shared" si="270"/>
        <v>1.0355233026449009</v>
      </c>
      <c r="Z249" s="966">
        <f t="shared" si="271"/>
        <v>2.4778687562540229</v>
      </c>
      <c r="AA249" s="966">
        <f t="shared" si="272"/>
        <v>1.9486911181394446</v>
      </c>
      <c r="AB249" s="966">
        <f t="shared" si="273"/>
        <v>3.3724255974921005</v>
      </c>
      <c r="AC249" s="966">
        <f t="shared" si="274"/>
        <v>32.752344753002482</v>
      </c>
      <c r="AD249" s="966">
        <f t="shared" si="275"/>
        <v>23.00781563252993</v>
      </c>
      <c r="AE249" s="966">
        <f t="shared" si="276"/>
        <v>5.8736197420929814</v>
      </c>
    </row>
    <row r="250" spans="1:36">
      <c r="A250" s="970" t="str">
        <f>'plasma (Lipid#2)'!A49</f>
        <v>MP-517-20</v>
      </c>
      <c r="B250" s="970" t="str">
        <f t="shared" si="255"/>
        <v>[weeks B]</v>
      </c>
      <c r="C250" s="970" t="str">
        <f t="shared" si="256"/>
        <v>Lipid#2</v>
      </c>
      <c r="D250" s="970" t="str">
        <f t="shared" si="257"/>
        <v>[diet B]</v>
      </c>
      <c r="E250" s="970" t="str">
        <f t="shared" si="258"/>
        <v>[treatment B]</v>
      </c>
      <c r="F250" s="970" t="str">
        <f>'plasma (Lipid#2)'!A54</f>
        <v>[sex]</v>
      </c>
      <c r="G250" s="970">
        <f>'plasma (Lipid#2)'!A50</f>
        <v>22.2</v>
      </c>
      <c r="H250" s="970">
        <f>H231</f>
        <v>0</v>
      </c>
      <c r="I250" s="970">
        <f>'plasma (Lipid#2)'!A59</f>
        <v>44</v>
      </c>
      <c r="J250" s="970">
        <f>'plasma (Lipid#2)'!B48</f>
        <v>-10</v>
      </c>
      <c r="K250" s="970">
        <f>'plasma (Lipid#2)'!C48</f>
        <v>83</v>
      </c>
      <c r="L250" s="970">
        <f>'plasma (Lipid#2)'!E48</f>
        <v>0</v>
      </c>
      <c r="M250" s="971">
        <f>'plasma (Lipid#2)'!X50</f>
        <v>12.708734375401043</v>
      </c>
      <c r="N250" s="971">
        <f>'plasma (Lipid#2)'!Y50</f>
        <v>12.708734375401043</v>
      </c>
      <c r="O250" s="970">
        <f>'plasma (Lipid#2)'!M48</f>
        <v>8.1100000000000005E-2</v>
      </c>
      <c r="P250" s="970">
        <f>'tissues (Lipid#2)'!O21</f>
        <v>153.46114458642157</v>
      </c>
      <c r="Q250" s="970">
        <f>'tissues (Lipid#2)'!O22</f>
        <v>29.272139621204634</v>
      </c>
      <c r="R250" s="970">
        <f>'tissues (Lipid#2)'!O23</f>
        <v>17.237189252276242</v>
      </c>
      <c r="S250" s="970">
        <f>'tissues (Lipid#2)'!O24</f>
        <v>3.046617564952065</v>
      </c>
      <c r="T250" s="970">
        <f>'tissues (Lipid#2)'!O25</f>
        <v>12.071740041381272</v>
      </c>
      <c r="U250" s="970">
        <f>'tissues (Lipid#2)'!O26</f>
        <v>134.63731167417725</v>
      </c>
      <c r="V250" s="970">
        <f>'tissues (Lipid#2)'!O27</f>
        <v>286.24754323415749</v>
      </c>
      <c r="W250" s="970">
        <f>'tissues (Lipid#2)'!O28</f>
        <v>61.430604258571229</v>
      </c>
      <c r="X250" s="970">
        <f>'tissues (Lipid#2)'!P21</f>
        <v>29.638418482356087</v>
      </c>
      <c r="Y250" s="970">
        <f>'tissues (Lipid#2)'!P22</f>
        <v>5.6534175234086188</v>
      </c>
      <c r="Z250" s="970">
        <f>'tissues (Lipid#2)'!P23</f>
        <v>3.3290708856327509</v>
      </c>
      <c r="AA250" s="970">
        <f>'tissues (Lipid#2)'!P24</f>
        <v>0.58840253400361775</v>
      </c>
      <c r="AB250" s="970">
        <f>'tissues (Lipid#2)'!P25</f>
        <v>2.3314519393225628</v>
      </c>
      <c r="AC250" s="970">
        <f>'tissues (Lipid#2)'!P26</f>
        <v>26.002914271836801</v>
      </c>
      <c r="AD250" s="970">
        <f>'tissues (Lipid#2)'!P27</f>
        <v>55.283860281275032</v>
      </c>
      <c r="AE250" s="970">
        <f>'tissues (Lipid#2)'!P28</f>
        <v>11.864279792427915</v>
      </c>
      <c r="AG250" s="79"/>
      <c r="AH250" s="79"/>
      <c r="AI250" s="79"/>
      <c r="AJ250" s="79"/>
    </row>
    <row r="251" spans="1:36">
      <c r="A251" s="970" t="str">
        <f>A250</f>
        <v>MP-517-20</v>
      </c>
      <c r="B251" s="970" t="str">
        <f t="shared" si="255"/>
        <v>[weeks B]</v>
      </c>
      <c r="C251" s="970" t="str">
        <f t="shared" si="256"/>
        <v>Lipid#2</v>
      </c>
      <c r="D251" s="970" t="str">
        <f t="shared" si="257"/>
        <v>[diet B]</v>
      </c>
      <c r="E251" s="970" t="str">
        <f t="shared" si="258"/>
        <v>[treatment B]</v>
      </c>
      <c r="F251" s="970" t="str">
        <f>F250</f>
        <v>[sex]</v>
      </c>
      <c r="G251" s="970">
        <f>G250</f>
        <v>22.2</v>
      </c>
      <c r="H251" s="970">
        <f t="shared" ref="H251:H314" si="278">H232</f>
        <v>0</v>
      </c>
      <c r="I251" s="44"/>
      <c r="J251" s="970">
        <f>'plasma (Lipid#2)'!B49</f>
        <v>0</v>
      </c>
      <c r="K251" s="970">
        <f>'plasma (Lipid#2)'!C49</f>
        <v>92</v>
      </c>
      <c r="L251" s="970">
        <f>'plasma (Lipid#2)'!E49</f>
        <v>0</v>
      </c>
      <c r="M251" s="971">
        <f>'plasma (Lipid#2)'!X51</f>
        <v>14.354236079324696</v>
      </c>
      <c r="N251" s="971">
        <f>'plasma (Lipid#2)'!Y51</f>
        <v>14.354236079324696</v>
      </c>
      <c r="O251" s="970"/>
      <c r="P251" s="970">
        <f>P250</f>
        <v>153.46114458642157</v>
      </c>
      <c r="Q251" s="970">
        <f t="shared" ref="Q251:Q268" si="279">Q250</f>
        <v>29.272139621204634</v>
      </c>
      <c r="R251" s="970">
        <f t="shared" ref="R251:R268" si="280">R250</f>
        <v>17.237189252276242</v>
      </c>
      <c r="S251" s="970">
        <f t="shared" ref="S251:S268" si="281">S250</f>
        <v>3.046617564952065</v>
      </c>
      <c r="T251" s="970">
        <f t="shared" ref="T251:T268" si="282">T250</f>
        <v>12.071740041381272</v>
      </c>
      <c r="U251" s="970">
        <f t="shared" ref="U251:U268" si="283">U250</f>
        <v>134.63731167417725</v>
      </c>
      <c r="V251" s="970">
        <f t="shared" ref="V251:V268" si="284">V250</f>
        <v>286.24754323415749</v>
      </c>
      <c r="W251" s="970">
        <f t="shared" ref="W251:W268" si="285">W250</f>
        <v>61.430604258571229</v>
      </c>
      <c r="X251" s="970">
        <f t="shared" ref="X251:X268" si="286">X250</f>
        <v>29.638418482356087</v>
      </c>
      <c r="Y251" s="970">
        <f t="shared" ref="Y251:Y268" si="287">Y250</f>
        <v>5.6534175234086188</v>
      </c>
      <c r="Z251" s="970">
        <f t="shared" ref="Z251:Z268" si="288">Z250</f>
        <v>3.3290708856327509</v>
      </c>
      <c r="AA251" s="970">
        <f t="shared" ref="AA251:AA268" si="289">AA250</f>
        <v>0.58840253400361775</v>
      </c>
      <c r="AB251" s="970">
        <f t="shared" ref="AB251:AB268" si="290">AB250</f>
        <v>2.3314519393225628</v>
      </c>
      <c r="AC251" s="970">
        <f t="shared" ref="AC251:AC268" si="291">AC250</f>
        <v>26.002914271836801</v>
      </c>
      <c r="AD251" s="970">
        <f t="shared" ref="AD251:AD268" si="292">AD250</f>
        <v>55.283860281275032</v>
      </c>
      <c r="AE251" s="970">
        <f t="shared" ref="AE251:AE268" si="293">AE250</f>
        <v>11.864279792427915</v>
      </c>
      <c r="AG251" s="79"/>
      <c r="AH251" s="79"/>
      <c r="AI251" s="79"/>
      <c r="AJ251" s="79"/>
    </row>
    <row r="252" spans="1:36">
      <c r="A252" s="970" t="str">
        <f t="shared" ref="A252:A268" si="294">A251</f>
        <v>MP-517-20</v>
      </c>
      <c r="B252" s="970" t="str">
        <f t="shared" si="255"/>
        <v>[weeks B]</v>
      </c>
      <c r="C252" s="970" t="str">
        <f t="shared" si="256"/>
        <v>Lipid#2</v>
      </c>
      <c r="D252" s="970" t="str">
        <f t="shared" si="257"/>
        <v>[diet B]</v>
      </c>
      <c r="E252" s="970" t="str">
        <f t="shared" si="258"/>
        <v>[treatment B]</v>
      </c>
      <c r="F252" s="970" t="str">
        <f t="shared" ref="F252:F268" si="295">F251</f>
        <v>[sex]</v>
      </c>
      <c r="G252" s="970">
        <f t="shared" ref="G252:G268" si="296">G251</f>
        <v>22.2</v>
      </c>
      <c r="H252" s="970">
        <f t="shared" si="278"/>
        <v>2.5</v>
      </c>
      <c r="I252" s="44"/>
      <c r="J252" s="970">
        <f>'plasma (Lipid#2)'!B50</f>
        <v>10</v>
      </c>
      <c r="K252" s="970">
        <f>'plasma (Lipid#2)'!C50</f>
        <v>118</v>
      </c>
      <c r="L252" s="970">
        <f>'plasma (Lipid#2)'!E50</f>
        <v>25</v>
      </c>
      <c r="M252" s="44"/>
      <c r="N252" s="44"/>
      <c r="O252" s="970"/>
      <c r="P252" s="970">
        <f t="shared" ref="P252:P268" si="297">P251</f>
        <v>153.46114458642157</v>
      </c>
      <c r="Q252" s="970">
        <f t="shared" si="279"/>
        <v>29.272139621204634</v>
      </c>
      <c r="R252" s="970">
        <f t="shared" si="280"/>
        <v>17.237189252276242</v>
      </c>
      <c r="S252" s="970">
        <f t="shared" si="281"/>
        <v>3.046617564952065</v>
      </c>
      <c r="T252" s="970">
        <f t="shared" si="282"/>
        <v>12.071740041381272</v>
      </c>
      <c r="U252" s="970">
        <f t="shared" si="283"/>
        <v>134.63731167417725</v>
      </c>
      <c r="V252" s="970">
        <f t="shared" si="284"/>
        <v>286.24754323415749</v>
      </c>
      <c r="W252" s="970">
        <f t="shared" si="285"/>
        <v>61.430604258571229</v>
      </c>
      <c r="X252" s="970">
        <f t="shared" si="286"/>
        <v>29.638418482356087</v>
      </c>
      <c r="Y252" s="970">
        <f t="shared" si="287"/>
        <v>5.6534175234086188</v>
      </c>
      <c r="Z252" s="970">
        <f t="shared" si="288"/>
        <v>3.3290708856327509</v>
      </c>
      <c r="AA252" s="970">
        <f t="shared" si="289"/>
        <v>0.58840253400361775</v>
      </c>
      <c r="AB252" s="970">
        <f t="shared" si="290"/>
        <v>2.3314519393225628</v>
      </c>
      <c r="AC252" s="970">
        <f t="shared" si="291"/>
        <v>26.002914271836801</v>
      </c>
      <c r="AD252" s="970">
        <f t="shared" si="292"/>
        <v>55.283860281275032</v>
      </c>
      <c r="AE252" s="970">
        <f t="shared" si="293"/>
        <v>11.864279792427915</v>
      </c>
      <c r="AG252" s="79"/>
      <c r="AH252" s="79"/>
      <c r="AI252" s="79"/>
      <c r="AJ252" s="79"/>
    </row>
    <row r="253" spans="1:36">
      <c r="A253" s="970" t="str">
        <f t="shared" si="294"/>
        <v>MP-517-20</v>
      </c>
      <c r="B253" s="970" t="str">
        <f t="shared" si="255"/>
        <v>[weeks B]</v>
      </c>
      <c r="C253" s="970" t="str">
        <f t="shared" si="256"/>
        <v>Lipid#2</v>
      </c>
      <c r="D253" s="970" t="str">
        <f t="shared" si="257"/>
        <v>[diet B]</v>
      </c>
      <c r="E253" s="970" t="str">
        <f t="shared" si="258"/>
        <v>[treatment B]</v>
      </c>
      <c r="F253" s="970" t="str">
        <f t="shared" si="295"/>
        <v>[sex]</v>
      </c>
      <c r="G253" s="970">
        <f t="shared" si="296"/>
        <v>22.2</v>
      </c>
      <c r="H253" s="970">
        <f t="shared" si="278"/>
        <v>2.5</v>
      </c>
      <c r="I253" s="44"/>
      <c r="J253" s="970">
        <f>'plasma (Lipid#2)'!B51</f>
        <v>20</v>
      </c>
      <c r="K253" s="970">
        <f>'plasma (Lipid#2)'!C51</f>
        <v>99</v>
      </c>
      <c r="L253" s="970">
        <f>'plasma (Lipid#2)'!E51</f>
        <v>25</v>
      </c>
      <c r="M253" s="44"/>
      <c r="N253" s="44"/>
      <c r="O253" s="970"/>
      <c r="P253" s="970">
        <f t="shared" si="297"/>
        <v>153.46114458642157</v>
      </c>
      <c r="Q253" s="970">
        <f t="shared" si="279"/>
        <v>29.272139621204634</v>
      </c>
      <c r="R253" s="970">
        <f t="shared" si="280"/>
        <v>17.237189252276242</v>
      </c>
      <c r="S253" s="970">
        <f t="shared" si="281"/>
        <v>3.046617564952065</v>
      </c>
      <c r="T253" s="970">
        <f t="shared" si="282"/>
        <v>12.071740041381272</v>
      </c>
      <c r="U253" s="970">
        <f t="shared" si="283"/>
        <v>134.63731167417725</v>
      </c>
      <c r="V253" s="970">
        <f t="shared" si="284"/>
        <v>286.24754323415749</v>
      </c>
      <c r="W253" s="970">
        <f t="shared" si="285"/>
        <v>61.430604258571229</v>
      </c>
      <c r="X253" s="970">
        <f t="shared" si="286"/>
        <v>29.638418482356087</v>
      </c>
      <c r="Y253" s="970">
        <f t="shared" si="287"/>
        <v>5.6534175234086188</v>
      </c>
      <c r="Z253" s="970">
        <f t="shared" si="288"/>
        <v>3.3290708856327509</v>
      </c>
      <c r="AA253" s="970">
        <f t="shared" si="289"/>
        <v>0.58840253400361775</v>
      </c>
      <c r="AB253" s="970">
        <f t="shared" si="290"/>
        <v>2.3314519393225628</v>
      </c>
      <c r="AC253" s="970">
        <f t="shared" si="291"/>
        <v>26.002914271836801</v>
      </c>
      <c r="AD253" s="970">
        <f t="shared" si="292"/>
        <v>55.283860281275032</v>
      </c>
      <c r="AE253" s="970">
        <f t="shared" si="293"/>
        <v>11.864279792427915</v>
      </c>
      <c r="AG253" s="79"/>
      <c r="AH253" s="79"/>
      <c r="AI253" s="79"/>
      <c r="AJ253" s="79"/>
    </row>
    <row r="254" spans="1:36">
      <c r="A254" s="970" t="str">
        <f t="shared" si="294"/>
        <v>MP-517-20</v>
      </c>
      <c r="B254" s="970" t="str">
        <f t="shared" si="255"/>
        <v>[weeks B]</v>
      </c>
      <c r="C254" s="970" t="str">
        <f t="shared" si="256"/>
        <v>Lipid#2</v>
      </c>
      <c r="D254" s="970" t="str">
        <f t="shared" si="257"/>
        <v>[diet B]</v>
      </c>
      <c r="E254" s="970" t="str">
        <f t="shared" si="258"/>
        <v>[treatment B]</v>
      </c>
      <c r="F254" s="970" t="str">
        <f t="shared" si="295"/>
        <v>[sex]</v>
      </c>
      <c r="G254" s="970">
        <f t="shared" si="296"/>
        <v>22.2</v>
      </c>
      <c r="H254" s="970">
        <f t="shared" si="278"/>
        <v>2.5</v>
      </c>
      <c r="I254" s="44"/>
      <c r="J254" s="970">
        <f>'plasma (Lipid#2)'!B52</f>
        <v>30</v>
      </c>
      <c r="K254" s="970">
        <f>'plasma (Lipid#2)'!C52</f>
        <v>100</v>
      </c>
      <c r="L254" s="970">
        <f>'plasma (Lipid#2)'!E52</f>
        <v>30</v>
      </c>
      <c r="M254" s="44"/>
      <c r="N254" s="44"/>
      <c r="O254" s="970"/>
      <c r="P254" s="970">
        <f t="shared" si="297"/>
        <v>153.46114458642157</v>
      </c>
      <c r="Q254" s="970">
        <f t="shared" si="279"/>
        <v>29.272139621204634</v>
      </c>
      <c r="R254" s="970">
        <f t="shared" si="280"/>
        <v>17.237189252276242</v>
      </c>
      <c r="S254" s="970">
        <f t="shared" si="281"/>
        <v>3.046617564952065</v>
      </c>
      <c r="T254" s="970">
        <f t="shared" si="282"/>
        <v>12.071740041381272</v>
      </c>
      <c r="U254" s="970">
        <f t="shared" si="283"/>
        <v>134.63731167417725</v>
      </c>
      <c r="V254" s="970">
        <f t="shared" si="284"/>
        <v>286.24754323415749</v>
      </c>
      <c r="W254" s="970">
        <f t="shared" si="285"/>
        <v>61.430604258571229</v>
      </c>
      <c r="X254" s="970">
        <f t="shared" si="286"/>
        <v>29.638418482356087</v>
      </c>
      <c r="Y254" s="970">
        <f t="shared" si="287"/>
        <v>5.6534175234086188</v>
      </c>
      <c r="Z254" s="970">
        <f t="shared" si="288"/>
        <v>3.3290708856327509</v>
      </c>
      <c r="AA254" s="970">
        <f t="shared" si="289"/>
        <v>0.58840253400361775</v>
      </c>
      <c r="AB254" s="970">
        <f t="shared" si="290"/>
        <v>2.3314519393225628</v>
      </c>
      <c r="AC254" s="970">
        <f t="shared" si="291"/>
        <v>26.002914271836801</v>
      </c>
      <c r="AD254" s="970">
        <f t="shared" si="292"/>
        <v>55.283860281275032</v>
      </c>
      <c r="AE254" s="970">
        <f t="shared" si="293"/>
        <v>11.864279792427915</v>
      </c>
      <c r="AG254" s="79"/>
      <c r="AH254" s="79"/>
      <c r="AI254" s="79"/>
      <c r="AJ254" s="79"/>
    </row>
    <row r="255" spans="1:36">
      <c r="A255" s="970" t="str">
        <f t="shared" si="294"/>
        <v>MP-517-20</v>
      </c>
      <c r="B255" s="970" t="str">
        <f t="shared" si="255"/>
        <v>[weeks B]</v>
      </c>
      <c r="C255" s="970" t="str">
        <f t="shared" si="256"/>
        <v>Lipid#2</v>
      </c>
      <c r="D255" s="970" t="str">
        <f t="shared" si="257"/>
        <v>[diet B]</v>
      </c>
      <c r="E255" s="970" t="str">
        <f t="shared" si="258"/>
        <v>[treatment B]</v>
      </c>
      <c r="F255" s="970" t="str">
        <f t="shared" si="295"/>
        <v>[sex]</v>
      </c>
      <c r="G255" s="970">
        <f t="shared" si="296"/>
        <v>22.2</v>
      </c>
      <c r="H255" s="970">
        <f t="shared" si="278"/>
        <v>2.5</v>
      </c>
      <c r="I255" s="44"/>
      <c r="J255" s="970">
        <f>'plasma (Lipid#2)'!B53</f>
        <v>40</v>
      </c>
      <c r="K255" s="970">
        <f>'plasma (Lipid#2)'!C53</f>
        <v>114</v>
      </c>
      <c r="L255" s="970">
        <f>'plasma (Lipid#2)'!E53</f>
        <v>33</v>
      </c>
      <c r="M255" s="44"/>
      <c r="N255" s="44"/>
      <c r="O255" s="970"/>
      <c r="P255" s="970">
        <f t="shared" si="297"/>
        <v>153.46114458642157</v>
      </c>
      <c r="Q255" s="970">
        <f t="shared" si="279"/>
        <v>29.272139621204634</v>
      </c>
      <c r="R255" s="970">
        <f t="shared" si="280"/>
        <v>17.237189252276242</v>
      </c>
      <c r="S255" s="970">
        <f t="shared" si="281"/>
        <v>3.046617564952065</v>
      </c>
      <c r="T255" s="970">
        <f t="shared" si="282"/>
        <v>12.071740041381272</v>
      </c>
      <c r="U255" s="970">
        <f t="shared" si="283"/>
        <v>134.63731167417725</v>
      </c>
      <c r="V255" s="970">
        <f t="shared" si="284"/>
        <v>286.24754323415749</v>
      </c>
      <c r="W255" s="970">
        <f t="shared" si="285"/>
        <v>61.430604258571229</v>
      </c>
      <c r="X255" s="970">
        <f t="shared" si="286"/>
        <v>29.638418482356087</v>
      </c>
      <c r="Y255" s="970">
        <f t="shared" si="287"/>
        <v>5.6534175234086188</v>
      </c>
      <c r="Z255" s="970">
        <f t="shared" si="288"/>
        <v>3.3290708856327509</v>
      </c>
      <c r="AA255" s="970">
        <f t="shared" si="289"/>
        <v>0.58840253400361775</v>
      </c>
      <c r="AB255" s="970">
        <f t="shared" si="290"/>
        <v>2.3314519393225628</v>
      </c>
      <c r="AC255" s="970">
        <f t="shared" si="291"/>
        <v>26.002914271836801</v>
      </c>
      <c r="AD255" s="970">
        <f t="shared" si="292"/>
        <v>55.283860281275032</v>
      </c>
      <c r="AE255" s="970">
        <f t="shared" si="293"/>
        <v>11.864279792427915</v>
      </c>
      <c r="AG255" s="79"/>
      <c r="AH255" s="79"/>
      <c r="AI255" s="79"/>
      <c r="AJ255" s="79"/>
    </row>
    <row r="256" spans="1:36">
      <c r="A256" s="970" t="str">
        <f t="shared" si="294"/>
        <v>MP-517-20</v>
      </c>
      <c r="B256" s="970" t="str">
        <f t="shared" si="255"/>
        <v>[weeks B]</v>
      </c>
      <c r="C256" s="970" t="str">
        <f t="shared" si="256"/>
        <v>Lipid#2</v>
      </c>
      <c r="D256" s="970" t="str">
        <f t="shared" si="257"/>
        <v>[diet B]</v>
      </c>
      <c r="E256" s="970" t="str">
        <f t="shared" si="258"/>
        <v>[treatment B]</v>
      </c>
      <c r="F256" s="970" t="str">
        <f t="shared" si="295"/>
        <v>[sex]</v>
      </c>
      <c r="G256" s="970">
        <f t="shared" si="296"/>
        <v>22.2</v>
      </c>
      <c r="H256" s="970">
        <f t="shared" si="278"/>
        <v>2.5</v>
      </c>
      <c r="I256" s="44"/>
      <c r="J256" s="970">
        <f>'plasma (Lipid#2)'!B54</f>
        <v>50</v>
      </c>
      <c r="K256" s="970">
        <f>'plasma (Lipid#2)'!C54</f>
        <v>117</v>
      </c>
      <c r="L256" s="970">
        <f>'plasma (Lipid#2)'!E54</f>
        <v>33</v>
      </c>
      <c r="M256" s="44"/>
      <c r="N256" s="44"/>
      <c r="O256" s="970"/>
      <c r="P256" s="970">
        <f t="shared" si="297"/>
        <v>153.46114458642157</v>
      </c>
      <c r="Q256" s="970">
        <f t="shared" si="279"/>
        <v>29.272139621204634</v>
      </c>
      <c r="R256" s="970">
        <f t="shared" si="280"/>
        <v>17.237189252276242</v>
      </c>
      <c r="S256" s="970">
        <f t="shared" si="281"/>
        <v>3.046617564952065</v>
      </c>
      <c r="T256" s="970">
        <f t="shared" si="282"/>
        <v>12.071740041381272</v>
      </c>
      <c r="U256" s="970">
        <f t="shared" si="283"/>
        <v>134.63731167417725</v>
      </c>
      <c r="V256" s="970">
        <f t="shared" si="284"/>
        <v>286.24754323415749</v>
      </c>
      <c r="W256" s="970">
        <f t="shared" si="285"/>
        <v>61.430604258571229</v>
      </c>
      <c r="X256" s="970">
        <f t="shared" si="286"/>
        <v>29.638418482356087</v>
      </c>
      <c r="Y256" s="970">
        <f t="shared" si="287"/>
        <v>5.6534175234086188</v>
      </c>
      <c r="Z256" s="970">
        <f t="shared" si="288"/>
        <v>3.3290708856327509</v>
      </c>
      <c r="AA256" s="970">
        <f t="shared" si="289"/>
        <v>0.58840253400361775</v>
      </c>
      <c r="AB256" s="970">
        <f t="shared" si="290"/>
        <v>2.3314519393225628</v>
      </c>
      <c r="AC256" s="970">
        <f t="shared" si="291"/>
        <v>26.002914271836801</v>
      </c>
      <c r="AD256" s="970">
        <f t="shared" si="292"/>
        <v>55.283860281275032</v>
      </c>
      <c r="AE256" s="970">
        <f t="shared" si="293"/>
        <v>11.864279792427915</v>
      </c>
      <c r="AG256" s="79"/>
      <c r="AH256" s="79"/>
      <c r="AI256" s="79"/>
      <c r="AJ256" s="79"/>
    </row>
    <row r="257" spans="1:36">
      <c r="A257" s="970" t="str">
        <f t="shared" si="294"/>
        <v>MP-517-20</v>
      </c>
      <c r="B257" s="970" t="str">
        <f t="shared" si="255"/>
        <v>[weeks B]</v>
      </c>
      <c r="C257" s="970" t="str">
        <f t="shared" si="256"/>
        <v>Lipid#2</v>
      </c>
      <c r="D257" s="970" t="str">
        <f t="shared" si="257"/>
        <v>[diet B]</v>
      </c>
      <c r="E257" s="970" t="str">
        <f t="shared" si="258"/>
        <v>[treatment B]</v>
      </c>
      <c r="F257" s="970" t="str">
        <f t="shared" si="295"/>
        <v>[sex]</v>
      </c>
      <c r="G257" s="970">
        <f t="shared" si="296"/>
        <v>22.2</v>
      </c>
      <c r="H257" s="970">
        <f t="shared" si="278"/>
        <v>2.5</v>
      </c>
      <c r="I257" s="44"/>
      <c r="J257" s="970">
        <f>'plasma (Lipid#2)'!B55</f>
        <v>60</v>
      </c>
      <c r="K257" s="970">
        <f>'plasma (Lipid#2)'!C55</f>
        <v>115</v>
      </c>
      <c r="L257" s="970">
        <f>'plasma (Lipid#2)'!E55</f>
        <v>33</v>
      </c>
      <c r="M257" s="44"/>
      <c r="N257" s="44"/>
      <c r="O257" s="970"/>
      <c r="P257" s="970">
        <f t="shared" si="297"/>
        <v>153.46114458642157</v>
      </c>
      <c r="Q257" s="970">
        <f t="shared" si="279"/>
        <v>29.272139621204634</v>
      </c>
      <c r="R257" s="970">
        <f t="shared" si="280"/>
        <v>17.237189252276242</v>
      </c>
      <c r="S257" s="970">
        <f t="shared" si="281"/>
        <v>3.046617564952065</v>
      </c>
      <c r="T257" s="970">
        <f t="shared" si="282"/>
        <v>12.071740041381272</v>
      </c>
      <c r="U257" s="970">
        <f t="shared" si="283"/>
        <v>134.63731167417725</v>
      </c>
      <c r="V257" s="970">
        <f t="shared" si="284"/>
        <v>286.24754323415749</v>
      </c>
      <c r="W257" s="970">
        <f t="shared" si="285"/>
        <v>61.430604258571229</v>
      </c>
      <c r="X257" s="970">
        <f t="shared" si="286"/>
        <v>29.638418482356087</v>
      </c>
      <c r="Y257" s="970">
        <f t="shared" si="287"/>
        <v>5.6534175234086188</v>
      </c>
      <c r="Z257" s="970">
        <f t="shared" si="288"/>
        <v>3.3290708856327509</v>
      </c>
      <c r="AA257" s="970">
        <f t="shared" si="289"/>
        <v>0.58840253400361775</v>
      </c>
      <c r="AB257" s="970">
        <f t="shared" si="290"/>
        <v>2.3314519393225628</v>
      </c>
      <c r="AC257" s="970">
        <f t="shared" si="291"/>
        <v>26.002914271836801</v>
      </c>
      <c r="AD257" s="970">
        <f t="shared" si="292"/>
        <v>55.283860281275032</v>
      </c>
      <c r="AE257" s="970">
        <f t="shared" si="293"/>
        <v>11.864279792427915</v>
      </c>
      <c r="AG257" s="79"/>
      <c r="AH257" s="79"/>
      <c r="AI257" s="79"/>
      <c r="AJ257" s="79"/>
    </row>
    <row r="258" spans="1:36">
      <c r="A258" s="970" t="str">
        <f t="shared" si="294"/>
        <v>MP-517-20</v>
      </c>
      <c r="B258" s="970" t="str">
        <f t="shared" si="255"/>
        <v>[weeks B]</v>
      </c>
      <c r="C258" s="970" t="str">
        <f t="shared" si="256"/>
        <v>Lipid#2</v>
      </c>
      <c r="D258" s="970" t="str">
        <f t="shared" si="257"/>
        <v>[diet B]</v>
      </c>
      <c r="E258" s="970" t="str">
        <f t="shared" si="258"/>
        <v>[treatment B]</v>
      </c>
      <c r="F258" s="970" t="str">
        <f t="shared" si="295"/>
        <v>[sex]</v>
      </c>
      <c r="G258" s="970">
        <f t="shared" si="296"/>
        <v>22.2</v>
      </c>
      <c r="H258" s="970">
        <f t="shared" si="278"/>
        <v>2.5</v>
      </c>
      <c r="I258" s="44"/>
      <c r="J258" s="970">
        <f>'plasma (Lipid#2)'!B56</f>
        <v>70</v>
      </c>
      <c r="K258" s="970">
        <f>'plasma (Lipid#2)'!C56</f>
        <v>113</v>
      </c>
      <c r="L258" s="970">
        <f>'plasma (Lipid#2)'!E56</f>
        <v>33</v>
      </c>
      <c r="M258" s="44"/>
      <c r="N258" s="44"/>
      <c r="O258" s="970"/>
      <c r="P258" s="970">
        <f t="shared" si="297"/>
        <v>153.46114458642157</v>
      </c>
      <c r="Q258" s="970">
        <f t="shared" si="279"/>
        <v>29.272139621204634</v>
      </c>
      <c r="R258" s="970">
        <f t="shared" si="280"/>
        <v>17.237189252276242</v>
      </c>
      <c r="S258" s="970">
        <f t="shared" si="281"/>
        <v>3.046617564952065</v>
      </c>
      <c r="T258" s="970">
        <f t="shared" si="282"/>
        <v>12.071740041381272</v>
      </c>
      <c r="U258" s="970">
        <f t="shared" si="283"/>
        <v>134.63731167417725</v>
      </c>
      <c r="V258" s="970">
        <f t="shared" si="284"/>
        <v>286.24754323415749</v>
      </c>
      <c r="W258" s="970">
        <f t="shared" si="285"/>
        <v>61.430604258571229</v>
      </c>
      <c r="X258" s="970">
        <f t="shared" si="286"/>
        <v>29.638418482356087</v>
      </c>
      <c r="Y258" s="970">
        <f t="shared" si="287"/>
        <v>5.6534175234086188</v>
      </c>
      <c r="Z258" s="970">
        <f t="shared" si="288"/>
        <v>3.3290708856327509</v>
      </c>
      <c r="AA258" s="970">
        <f t="shared" si="289"/>
        <v>0.58840253400361775</v>
      </c>
      <c r="AB258" s="970">
        <f t="shared" si="290"/>
        <v>2.3314519393225628</v>
      </c>
      <c r="AC258" s="970">
        <f t="shared" si="291"/>
        <v>26.002914271836801</v>
      </c>
      <c r="AD258" s="970">
        <f t="shared" si="292"/>
        <v>55.283860281275032</v>
      </c>
      <c r="AE258" s="970">
        <f t="shared" si="293"/>
        <v>11.864279792427915</v>
      </c>
      <c r="AG258" s="79"/>
      <c r="AH258" s="79"/>
      <c r="AI258" s="79"/>
      <c r="AJ258" s="79"/>
    </row>
    <row r="259" spans="1:36">
      <c r="A259" s="970" t="str">
        <f t="shared" si="294"/>
        <v>MP-517-20</v>
      </c>
      <c r="B259" s="970" t="str">
        <f t="shared" si="255"/>
        <v>[weeks B]</v>
      </c>
      <c r="C259" s="970" t="str">
        <f t="shared" si="256"/>
        <v>Lipid#2</v>
      </c>
      <c r="D259" s="970" t="str">
        <f t="shared" si="257"/>
        <v>[diet B]</v>
      </c>
      <c r="E259" s="970" t="str">
        <f t="shared" si="258"/>
        <v>[treatment B]</v>
      </c>
      <c r="F259" s="970" t="str">
        <f t="shared" si="295"/>
        <v>[sex]</v>
      </c>
      <c r="G259" s="970">
        <f t="shared" si="296"/>
        <v>22.2</v>
      </c>
      <c r="H259" s="970">
        <f t="shared" si="278"/>
        <v>2.5</v>
      </c>
      <c r="I259" s="44"/>
      <c r="J259" s="970">
        <f>'plasma (Lipid#2)'!B57</f>
        <v>80</v>
      </c>
      <c r="K259" s="970">
        <f>'plasma (Lipid#2)'!C57</f>
        <v>86</v>
      </c>
      <c r="L259" s="970">
        <f>'plasma (Lipid#2)'!E57</f>
        <v>33</v>
      </c>
      <c r="M259" s="971">
        <f>'plasma (Lipid#2)'!X52</f>
        <v>45.214251280782314</v>
      </c>
      <c r="N259" s="971">
        <f>'plasma (Lipid#2)'!Y52</f>
        <v>12.214251280782314</v>
      </c>
      <c r="O259" s="970"/>
      <c r="P259" s="970">
        <f t="shared" si="297"/>
        <v>153.46114458642157</v>
      </c>
      <c r="Q259" s="970">
        <f t="shared" si="279"/>
        <v>29.272139621204634</v>
      </c>
      <c r="R259" s="970">
        <f t="shared" si="280"/>
        <v>17.237189252276242</v>
      </c>
      <c r="S259" s="970">
        <f t="shared" si="281"/>
        <v>3.046617564952065</v>
      </c>
      <c r="T259" s="970">
        <f t="shared" si="282"/>
        <v>12.071740041381272</v>
      </c>
      <c r="U259" s="970">
        <f t="shared" si="283"/>
        <v>134.63731167417725</v>
      </c>
      <c r="V259" s="970">
        <f t="shared" si="284"/>
        <v>286.24754323415749</v>
      </c>
      <c r="W259" s="970">
        <f t="shared" si="285"/>
        <v>61.430604258571229</v>
      </c>
      <c r="X259" s="970">
        <f t="shared" si="286"/>
        <v>29.638418482356087</v>
      </c>
      <c r="Y259" s="970">
        <f t="shared" si="287"/>
        <v>5.6534175234086188</v>
      </c>
      <c r="Z259" s="970">
        <f t="shared" si="288"/>
        <v>3.3290708856327509</v>
      </c>
      <c r="AA259" s="970">
        <f t="shared" si="289"/>
        <v>0.58840253400361775</v>
      </c>
      <c r="AB259" s="970">
        <f t="shared" si="290"/>
        <v>2.3314519393225628</v>
      </c>
      <c r="AC259" s="970">
        <f t="shared" si="291"/>
        <v>26.002914271836801</v>
      </c>
      <c r="AD259" s="970">
        <f t="shared" si="292"/>
        <v>55.283860281275032</v>
      </c>
      <c r="AE259" s="970">
        <f t="shared" si="293"/>
        <v>11.864279792427915</v>
      </c>
      <c r="AG259" s="79"/>
      <c r="AH259" s="79"/>
      <c r="AI259" s="79"/>
      <c r="AJ259" s="79"/>
    </row>
    <row r="260" spans="1:36">
      <c r="A260" s="970" t="str">
        <f t="shared" si="294"/>
        <v>MP-517-20</v>
      </c>
      <c r="B260" s="970" t="str">
        <f t="shared" si="255"/>
        <v>[weeks B]</v>
      </c>
      <c r="C260" s="970" t="str">
        <f t="shared" si="256"/>
        <v>Lipid#2</v>
      </c>
      <c r="D260" s="970" t="str">
        <f t="shared" si="257"/>
        <v>[diet B]</v>
      </c>
      <c r="E260" s="970" t="str">
        <f t="shared" si="258"/>
        <v>[treatment B]</v>
      </c>
      <c r="F260" s="970" t="str">
        <f t="shared" si="295"/>
        <v>[sex]</v>
      </c>
      <c r="G260" s="970">
        <f t="shared" si="296"/>
        <v>22.2</v>
      </c>
      <c r="H260" s="970">
        <f t="shared" si="278"/>
        <v>2.5</v>
      </c>
      <c r="I260" s="970">
        <f>'plasma (Lipid#2)'!A61</f>
        <v>28</v>
      </c>
      <c r="J260" s="970">
        <f>'plasma (Lipid#2)'!B58</f>
        <v>90</v>
      </c>
      <c r="K260" s="970">
        <f>'plasma (Lipid#2)'!C58</f>
        <v>77</v>
      </c>
      <c r="L260" s="970">
        <f>'plasma (Lipid#2)'!E58</f>
        <v>35</v>
      </c>
      <c r="M260" s="971">
        <f>'plasma (Lipid#2)'!X53</f>
        <v>56.933582227020189</v>
      </c>
      <c r="N260" s="971">
        <f>'plasma (Lipid#2)'!Y53</f>
        <v>21.933582227020189</v>
      </c>
      <c r="O260" s="970"/>
      <c r="P260" s="970">
        <f t="shared" si="297"/>
        <v>153.46114458642157</v>
      </c>
      <c r="Q260" s="970">
        <f t="shared" si="279"/>
        <v>29.272139621204634</v>
      </c>
      <c r="R260" s="970">
        <f t="shared" si="280"/>
        <v>17.237189252276242</v>
      </c>
      <c r="S260" s="970">
        <f t="shared" si="281"/>
        <v>3.046617564952065</v>
      </c>
      <c r="T260" s="970">
        <f t="shared" si="282"/>
        <v>12.071740041381272</v>
      </c>
      <c r="U260" s="970">
        <f t="shared" si="283"/>
        <v>134.63731167417725</v>
      </c>
      <c r="V260" s="970">
        <f t="shared" si="284"/>
        <v>286.24754323415749</v>
      </c>
      <c r="W260" s="970">
        <f t="shared" si="285"/>
        <v>61.430604258571229</v>
      </c>
      <c r="X260" s="970">
        <f t="shared" si="286"/>
        <v>29.638418482356087</v>
      </c>
      <c r="Y260" s="970">
        <f t="shared" si="287"/>
        <v>5.6534175234086188</v>
      </c>
      <c r="Z260" s="970">
        <f t="shared" si="288"/>
        <v>3.3290708856327509</v>
      </c>
      <c r="AA260" s="970">
        <f t="shared" si="289"/>
        <v>0.58840253400361775</v>
      </c>
      <c r="AB260" s="970">
        <f t="shared" si="290"/>
        <v>2.3314519393225628</v>
      </c>
      <c r="AC260" s="970">
        <f t="shared" si="291"/>
        <v>26.002914271836801</v>
      </c>
      <c r="AD260" s="970">
        <f t="shared" si="292"/>
        <v>55.283860281275032</v>
      </c>
      <c r="AE260" s="970">
        <f t="shared" si="293"/>
        <v>11.864279792427915</v>
      </c>
      <c r="AG260" s="79"/>
      <c r="AH260" s="79"/>
      <c r="AI260" s="79"/>
      <c r="AJ260" s="79"/>
    </row>
    <row r="261" spans="1:36">
      <c r="A261" s="970" t="str">
        <f t="shared" si="294"/>
        <v>MP-517-20</v>
      </c>
      <c r="B261" s="970" t="str">
        <f t="shared" si="255"/>
        <v>[weeks B]</v>
      </c>
      <c r="C261" s="970" t="str">
        <f t="shared" si="256"/>
        <v>Lipid#2</v>
      </c>
      <c r="D261" s="970" t="str">
        <f t="shared" si="257"/>
        <v>[diet B]</v>
      </c>
      <c r="E261" s="970" t="str">
        <f t="shared" si="258"/>
        <v>[treatment B]</v>
      </c>
      <c r="F261" s="970" t="str">
        <f t="shared" si="295"/>
        <v>[sex]</v>
      </c>
      <c r="G261" s="970">
        <f t="shared" si="296"/>
        <v>22.2</v>
      </c>
      <c r="H261" s="970">
        <f t="shared" si="278"/>
        <v>2.5</v>
      </c>
      <c r="I261" s="44"/>
      <c r="J261" s="970">
        <f>'plasma (Lipid#2)'!B59</f>
        <v>100</v>
      </c>
      <c r="K261" s="970">
        <f>'plasma (Lipid#2)'!C59</f>
        <v>104</v>
      </c>
      <c r="L261" s="970">
        <f>'plasma (Lipid#2)'!E59</f>
        <v>40</v>
      </c>
      <c r="M261" s="971">
        <f>'plasma (Lipid#2)'!X54</f>
        <v>73.000469076671621</v>
      </c>
      <c r="N261" s="971">
        <f>'plasma (Lipid#2)'!Y54</f>
        <v>33.000469076671621</v>
      </c>
      <c r="O261" s="970">
        <f>'plasma (Lipid#2)'!M59</f>
        <v>0.80420000000000003</v>
      </c>
      <c r="P261" s="970">
        <f t="shared" si="297"/>
        <v>153.46114458642157</v>
      </c>
      <c r="Q261" s="970">
        <f t="shared" si="279"/>
        <v>29.272139621204634</v>
      </c>
      <c r="R261" s="970">
        <f t="shared" si="280"/>
        <v>17.237189252276242</v>
      </c>
      <c r="S261" s="970">
        <f t="shared" si="281"/>
        <v>3.046617564952065</v>
      </c>
      <c r="T261" s="970">
        <f t="shared" si="282"/>
        <v>12.071740041381272</v>
      </c>
      <c r="U261" s="970">
        <f t="shared" si="283"/>
        <v>134.63731167417725</v>
      </c>
      <c r="V261" s="970">
        <f t="shared" si="284"/>
        <v>286.24754323415749</v>
      </c>
      <c r="W261" s="970">
        <f t="shared" si="285"/>
        <v>61.430604258571229</v>
      </c>
      <c r="X261" s="970">
        <f t="shared" si="286"/>
        <v>29.638418482356087</v>
      </c>
      <c r="Y261" s="970">
        <f t="shared" si="287"/>
        <v>5.6534175234086188</v>
      </c>
      <c r="Z261" s="970">
        <f t="shared" si="288"/>
        <v>3.3290708856327509</v>
      </c>
      <c r="AA261" s="970">
        <f t="shared" si="289"/>
        <v>0.58840253400361775</v>
      </c>
      <c r="AB261" s="970">
        <f t="shared" si="290"/>
        <v>2.3314519393225628</v>
      </c>
      <c r="AC261" s="970">
        <f t="shared" si="291"/>
        <v>26.002914271836801</v>
      </c>
      <c r="AD261" s="970">
        <f t="shared" si="292"/>
        <v>55.283860281275032</v>
      </c>
      <c r="AE261" s="970">
        <f t="shared" si="293"/>
        <v>11.864279792427915</v>
      </c>
    </row>
    <row r="262" spans="1:36">
      <c r="A262" s="970" t="str">
        <f t="shared" si="294"/>
        <v>MP-517-20</v>
      </c>
      <c r="B262" s="970" t="str">
        <f t="shared" si="255"/>
        <v>[weeks B]</v>
      </c>
      <c r="C262" s="970" t="str">
        <f t="shared" si="256"/>
        <v>Lipid#2</v>
      </c>
      <c r="D262" s="970" t="str">
        <f t="shared" si="257"/>
        <v>[diet B]</v>
      </c>
      <c r="E262" s="970" t="str">
        <f t="shared" si="258"/>
        <v>[treatment B]</v>
      </c>
      <c r="F262" s="970" t="str">
        <f t="shared" si="295"/>
        <v>[sex]</v>
      </c>
      <c r="G262" s="970">
        <f t="shared" si="296"/>
        <v>22.2</v>
      </c>
      <c r="H262" s="970">
        <f t="shared" si="278"/>
        <v>2.5</v>
      </c>
      <c r="I262" s="44"/>
      <c r="J262" s="970">
        <f>'plasma (Lipid#2)'!B60</f>
        <v>110</v>
      </c>
      <c r="K262" s="970">
        <f>'plasma (Lipid#2)'!C60</f>
        <v>97</v>
      </c>
      <c r="L262" s="970">
        <f>'plasma (Lipid#2)'!E60</f>
        <v>40</v>
      </c>
      <c r="M262" s="44"/>
      <c r="N262" s="44"/>
      <c r="O262" s="970"/>
      <c r="P262" s="970">
        <f t="shared" si="297"/>
        <v>153.46114458642157</v>
      </c>
      <c r="Q262" s="970">
        <f t="shared" si="279"/>
        <v>29.272139621204634</v>
      </c>
      <c r="R262" s="970">
        <f t="shared" si="280"/>
        <v>17.237189252276242</v>
      </c>
      <c r="S262" s="970">
        <f t="shared" si="281"/>
        <v>3.046617564952065</v>
      </c>
      <c r="T262" s="970">
        <f t="shared" si="282"/>
        <v>12.071740041381272</v>
      </c>
      <c r="U262" s="970">
        <f t="shared" si="283"/>
        <v>134.63731167417725</v>
      </c>
      <c r="V262" s="970">
        <f t="shared" si="284"/>
        <v>286.24754323415749</v>
      </c>
      <c r="W262" s="970">
        <f t="shared" si="285"/>
        <v>61.430604258571229</v>
      </c>
      <c r="X262" s="970">
        <f t="shared" si="286"/>
        <v>29.638418482356087</v>
      </c>
      <c r="Y262" s="970">
        <f t="shared" si="287"/>
        <v>5.6534175234086188</v>
      </c>
      <c r="Z262" s="970">
        <f t="shared" si="288"/>
        <v>3.3290708856327509</v>
      </c>
      <c r="AA262" s="970">
        <f t="shared" si="289"/>
        <v>0.58840253400361775</v>
      </c>
      <c r="AB262" s="970">
        <f t="shared" si="290"/>
        <v>2.3314519393225628</v>
      </c>
      <c r="AC262" s="970">
        <f t="shared" si="291"/>
        <v>26.002914271836801</v>
      </c>
      <c r="AD262" s="970">
        <f t="shared" si="292"/>
        <v>55.283860281275032</v>
      </c>
      <c r="AE262" s="970">
        <f t="shared" si="293"/>
        <v>11.864279792427915</v>
      </c>
    </row>
    <row r="263" spans="1:36">
      <c r="A263" s="970" t="str">
        <f t="shared" si="294"/>
        <v>MP-517-20</v>
      </c>
      <c r="B263" s="970" t="str">
        <f t="shared" si="255"/>
        <v>[weeks B]</v>
      </c>
      <c r="C263" s="970" t="str">
        <f t="shared" si="256"/>
        <v>Lipid#2</v>
      </c>
      <c r="D263" s="970" t="str">
        <f t="shared" si="257"/>
        <v>[diet B]</v>
      </c>
      <c r="E263" s="970" t="str">
        <f t="shared" si="258"/>
        <v>[treatment B]</v>
      </c>
      <c r="F263" s="970" t="str">
        <f t="shared" si="295"/>
        <v>[sex]</v>
      </c>
      <c r="G263" s="970">
        <f t="shared" si="296"/>
        <v>22.2</v>
      </c>
      <c r="H263" s="970">
        <f t="shared" si="278"/>
        <v>2.5</v>
      </c>
      <c r="I263" s="44"/>
      <c r="J263" s="970">
        <f>'plasma (Lipid#2)'!B61</f>
        <v>120</v>
      </c>
      <c r="K263" s="970">
        <f>'plasma (Lipid#2)'!C61</f>
        <v>91</v>
      </c>
      <c r="L263" s="970">
        <f>'plasma (Lipid#2)'!E61</f>
        <v>40</v>
      </c>
      <c r="M263" s="971">
        <f>'plasma (Lipid#2)'!X55</f>
        <v>59.867738298489208</v>
      </c>
      <c r="N263" s="971">
        <f>'plasma (Lipid#2)'!Y55</f>
        <v>19.867738298489208</v>
      </c>
      <c r="O263" s="970">
        <f>'plasma (Lipid#2)'!M61</f>
        <v>0.74770000000000003</v>
      </c>
      <c r="P263" s="970">
        <f t="shared" si="297"/>
        <v>153.46114458642157</v>
      </c>
      <c r="Q263" s="970">
        <f t="shared" si="279"/>
        <v>29.272139621204634</v>
      </c>
      <c r="R263" s="970">
        <f t="shared" si="280"/>
        <v>17.237189252276242</v>
      </c>
      <c r="S263" s="970">
        <f t="shared" si="281"/>
        <v>3.046617564952065</v>
      </c>
      <c r="T263" s="970">
        <f t="shared" si="282"/>
        <v>12.071740041381272</v>
      </c>
      <c r="U263" s="970">
        <f t="shared" si="283"/>
        <v>134.63731167417725</v>
      </c>
      <c r="V263" s="970">
        <f t="shared" si="284"/>
        <v>286.24754323415749</v>
      </c>
      <c r="W263" s="970">
        <f t="shared" si="285"/>
        <v>61.430604258571229</v>
      </c>
      <c r="X263" s="970">
        <f t="shared" si="286"/>
        <v>29.638418482356087</v>
      </c>
      <c r="Y263" s="970">
        <f t="shared" si="287"/>
        <v>5.6534175234086188</v>
      </c>
      <c r="Z263" s="970">
        <f t="shared" si="288"/>
        <v>3.3290708856327509</v>
      </c>
      <c r="AA263" s="970">
        <f t="shared" si="289"/>
        <v>0.58840253400361775</v>
      </c>
      <c r="AB263" s="970">
        <f t="shared" si="290"/>
        <v>2.3314519393225628</v>
      </c>
      <c r="AC263" s="970">
        <f t="shared" si="291"/>
        <v>26.002914271836801</v>
      </c>
      <c r="AD263" s="970">
        <f t="shared" si="292"/>
        <v>55.283860281275032</v>
      </c>
      <c r="AE263" s="970">
        <f t="shared" si="293"/>
        <v>11.864279792427915</v>
      </c>
    </row>
    <row r="264" spans="1:36">
      <c r="A264" s="970" t="str">
        <f t="shared" si="294"/>
        <v>MP-517-20</v>
      </c>
      <c r="B264" s="970" t="str">
        <f t="shared" si="255"/>
        <v>[weeks B]</v>
      </c>
      <c r="C264" s="970" t="str">
        <f t="shared" si="256"/>
        <v>Lipid#2</v>
      </c>
      <c r="D264" s="970" t="str">
        <f t="shared" si="257"/>
        <v>[diet B]</v>
      </c>
      <c r="E264" s="970" t="str">
        <f t="shared" si="258"/>
        <v>[treatment B]</v>
      </c>
      <c r="F264" s="970" t="str">
        <f t="shared" si="295"/>
        <v>[sex]</v>
      </c>
      <c r="G264" s="970">
        <f t="shared" si="296"/>
        <v>22.2</v>
      </c>
      <c r="H264" s="970">
        <f t="shared" si="278"/>
        <v>2.5</v>
      </c>
      <c r="I264" s="44"/>
      <c r="J264" s="970">
        <v>122</v>
      </c>
      <c r="K264" s="970">
        <f>'plasma (Lipid#2)'!C62</f>
        <v>97</v>
      </c>
      <c r="L264" s="970">
        <f>'plasma (Lipid#2)'!E62</f>
        <v>40</v>
      </c>
      <c r="M264" s="44"/>
      <c r="N264" s="44"/>
      <c r="O264" s="970"/>
      <c r="P264" s="970">
        <f t="shared" si="297"/>
        <v>153.46114458642157</v>
      </c>
      <c r="Q264" s="970">
        <f t="shared" si="279"/>
        <v>29.272139621204634</v>
      </c>
      <c r="R264" s="970">
        <f t="shared" si="280"/>
        <v>17.237189252276242</v>
      </c>
      <c r="S264" s="970">
        <f t="shared" si="281"/>
        <v>3.046617564952065</v>
      </c>
      <c r="T264" s="970">
        <f t="shared" si="282"/>
        <v>12.071740041381272</v>
      </c>
      <c r="U264" s="970">
        <f t="shared" si="283"/>
        <v>134.63731167417725</v>
      </c>
      <c r="V264" s="970">
        <f t="shared" si="284"/>
        <v>286.24754323415749</v>
      </c>
      <c r="W264" s="970">
        <f t="shared" si="285"/>
        <v>61.430604258571229</v>
      </c>
      <c r="X264" s="970">
        <f t="shared" si="286"/>
        <v>29.638418482356087</v>
      </c>
      <c r="Y264" s="970">
        <f t="shared" si="287"/>
        <v>5.6534175234086188</v>
      </c>
      <c r="Z264" s="970">
        <f t="shared" si="288"/>
        <v>3.3290708856327509</v>
      </c>
      <c r="AA264" s="970">
        <f t="shared" si="289"/>
        <v>0.58840253400361775</v>
      </c>
      <c r="AB264" s="970">
        <f t="shared" si="290"/>
        <v>2.3314519393225628</v>
      </c>
      <c r="AC264" s="970">
        <f t="shared" si="291"/>
        <v>26.002914271836801</v>
      </c>
      <c r="AD264" s="970">
        <f t="shared" si="292"/>
        <v>55.283860281275032</v>
      </c>
      <c r="AE264" s="970">
        <f t="shared" si="293"/>
        <v>11.864279792427915</v>
      </c>
    </row>
    <row r="265" spans="1:36">
      <c r="A265" s="970" t="str">
        <f t="shared" si="294"/>
        <v>MP-517-20</v>
      </c>
      <c r="B265" s="970" t="str">
        <f t="shared" si="255"/>
        <v>[weeks B]</v>
      </c>
      <c r="C265" s="970" t="str">
        <f t="shared" si="256"/>
        <v>Lipid#2</v>
      </c>
      <c r="D265" s="970" t="str">
        <f t="shared" si="257"/>
        <v>[diet B]</v>
      </c>
      <c r="E265" s="970" t="str">
        <f t="shared" si="258"/>
        <v>[treatment B]</v>
      </c>
      <c r="F265" s="970" t="str">
        <f t="shared" si="295"/>
        <v>[sex]</v>
      </c>
      <c r="G265" s="970">
        <f t="shared" si="296"/>
        <v>22.2</v>
      </c>
      <c r="H265" s="970">
        <f t="shared" si="278"/>
        <v>2.5</v>
      </c>
      <c r="I265" s="44"/>
      <c r="J265" s="970">
        <v>125</v>
      </c>
      <c r="K265" s="970">
        <f>'plasma (Lipid#2)'!C63</f>
        <v>83</v>
      </c>
      <c r="L265" s="970">
        <f>'plasma (Lipid#2)'!E63</f>
        <v>40</v>
      </c>
      <c r="M265" s="44"/>
      <c r="N265" s="44"/>
      <c r="O265" s="970"/>
      <c r="P265" s="970">
        <f t="shared" si="297"/>
        <v>153.46114458642157</v>
      </c>
      <c r="Q265" s="970">
        <f t="shared" si="279"/>
        <v>29.272139621204634</v>
      </c>
      <c r="R265" s="970">
        <f t="shared" si="280"/>
        <v>17.237189252276242</v>
      </c>
      <c r="S265" s="970">
        <f t="shared" si="281"/>
        <v>3.046617564952065</v>
      </c>
      <c r="T265" s="970">
        <f t="shared" si="282"/>
        <v>12.071740041381272</v>
      </c>
      <c r="U265" s="970">
        <f t="shared" si="283"/>
        <v>134.63731167417725</v>
      </c>
      <c r="V265" s="970">
        <f t="shared" si="284"/>
        <v>286.24754323415749</v>
      </c>
      <c r="W265" s="970">
        <f t="shared" si="285"/>
        <v>61.430604258571229</v>
      </c>
      <c r="X265" s="970">
        <f t="shared" si="286"/>
        <v>29.638418482356087</v>
      </c>
      <c r="Y265" s="970">
        <f t="shared" si="287"/>
        <v>5.6534175234086188</v>
      </c>
      <c r="Z265" s="970">
        <f t="shared" si="288"/>
        <v>3.3290708856327509</v>
      </c>
      <c r="AA265" s="970">
        <f t="shared" si="289"/>
        <v>0.58840253400361775</v>
      </c>
      <c r="AB265" s="970">
        <f t="shared" si="290"/>
        <v>2.3314519393225628</v>
      </c>
      <c r="AC265" s="970">
        <f t="shared" si="291"/>
        <v>26.002914271836801</v>
      </c>
      <c r="AD265" s="970">
        <f t="shared" si="292"/>
        <v>55.283860281275032</v>
      </c>
      <c r="AE265" s="970">
        <f t="shared" si="293"/>
        <v>11.864279792427915</v>
      </c>
    </row>
    <row r="266" spans="1:36">
      <c r="A266" s="970" t="str">
        <f t="shared" si="294"/>
        <v>MP-517-20</v>
      </c>
      <c r="B266" s="970" t="str">
        <f t="shared" si="255"/>
        <v>[weeks B]</v>
      </c>
      <c r="C266" s="970" t="str">
        <f t="shared" si="256"/>
        <v>Lipid#2</v>
      </c>
      <c r="D266" s="970" t="str">
        <f t="shared" si="257"/>
        <v>[diet B]</v>
      </c>
      <c r="E266" s="970" t="str">
        <f t="shared" si="258"/>
        <v>[treatment B]</v>
      </c>
      <c r="F266" s="970" t="str">
        <f t="shared" si="295"/>
        <v>[sex]</v>
      </c>
      <c r="G266" s="970">
        <f t="shared" si="296"/>
        <v>22.2</v>
      </c>
      <c r="H266" s="970">
        <f t="shared" si="278"/>
        <v>2.5</v>
      </c>
      <c r="I266" s="44"/>
      <c r="J266" s="970">
        <v>130</v>
      </c>
      <c r="K266" s="970">
        <f>'plasma (Lipid#2)'!C64</f>
        <v>94</v>
      </c>
      <c r="L266" s="970">
        <f>'plasma (Lipid#2)'!E64</f>
        <v>40</v>
      </c>
      <c r="M266" s="44"/>
      <c r="N266" s="44"/>
      <c r="O266" s="970"/>
      <c r="P266" s="970">
        <f t="shared" si="297"/>
        <v>153.46114458642157</v>
      </c>
      <c r="Q266" s="970">
        <f t="shared" si="279"/>
        <v>29.272139621204634</v>
      </c>
      <c r="R266" s="970">
        <f t="shared" si="280"/>
        <v>17.237189252276242</v>
      </c>
      <c r="S266" s="970">
        <f t="shared" si="281"/>
        <v>3.046617564952065</v>
      </c>
      <c r="T266" s="970">
        <f t="shared" si="282"/>
        <v>12.071740041381272</v>
      </c>
      <c r="U266" s="970">
        <f t="shared" si="283"/>
        <v>134.63731167417725</v>
      </c>
      <c r="V266" s="970">
        <f t="shared" si="284"/>
        <v>286.24754323415749</v>
      </c>
      <c r="W266" s="970">
        <f t="shared" si="285"/>
        <v>61.430604258571229</v>
      </c>
      <c r="X266" s="970">
        <f t="shared" si="286"/>
        <v>29.638418482356087</v>
      </c>
      <c r="Y266" s="970">
        <f t="shared" si="287"/>
        <v>5.6534175234086188</v>
      </c>
      <c r="Z266" s="970">
        <f t="shared" si="288"/>
        <v>3.3290708856327509</v>
      </c>
      <c r="AA266" s="970">
        <f t="shared" si="289"/>
        <v>0.58840253400361775</v>
      </c>
      <c r="AB266" s="970">
        <f t="shared" si="290"/>
        <v>2.3314519393225628</v>
      </c>
      <c r="AC266" s="970">
        <f t="shared" si="291"/>
        <v>26.002914271836801</v>
      </c>
      <c r="AD266" s="970">
        <f t="shared" si="292"/>
        <v>55.283860281275032</v>
      </c>
      <c r="AE266" s="970">
        <f t="shared" si="293"/>
        <v>11.864279792427915</v>
      </c>
    </row>
    <row r="267" spans="1:36">
      <c r="A267" s="970" t="str">
        <f t="shared" si="294"/>
        <v>MP-517-20</v>
      </c>
      <c r="B267" s="970" t="str">
        <f t="shared" si="255"/>
        <v>[weeks B]</v>
      </c>
      <c r="C267" s="970" t="str">
        <f t="shared" si="256"/>
        <v>Lipid#2</v>
      </c>
      <c r="D267" s="970" t="str">
        <f t="shared" si="257"/>
        <v>[diet B]</v>
      </c>
      <c r="E267" s="970" t="str">
        <f t="shared" si="258"/>
        <v>[treatment B]</v>
      </c>
      <c r="F267" s="970" t="str">
        <f t="shared" si="295"/>
        <v>[sex]</v>
      </c>
      <c r="G267" s="970">
        <f t="shared" si="296"/>
        <v>22.2</v>
      </c>
      <c r="H267" s="970">
        <f t="shared" si="278"/>
        <v>2.5</v>
      </c>
      <c r="I267" s="44"/>
      <c r="J267" s="970">
        <v>135</v>
      </c>
      <c r="K267" s="970">
        <f>'plasma (Lipid#2)'!C65</f>
        <v>95</v>
      </c>
      <c r="L267" s="970">
        <f>'plasma (Lipid#2)'!E65</f>
        <v>40</v>
      </c>
      <c r="M267" s="44"/>
      <c r="N267" s="44"/>
      <c r="O267" s="970"/>
      <c r="P267" s="970">
        <f t="shared" si="297"/>
        <v>153.46114458642157</v>
      </c>
      <c r="Q267" s="970">
        <f t="shared" si="279"/>
        <v>29.272139621204634</v>
      </c>
      <c r="R267" s="970">
        <f t="shared" si="280"/>
        <v>17.237189252276242</v>
      </c>
      <c r="S267" s="970">
        <f t="shared" si="281"/>
        <v>3.046617564952065</v>
      </c>
      <c r="T267" s="970">
        <f t="shared" si="282"/>
        <v>12.071740041381272</v>
      </c>
      <c r="U267" s="970">
        <f t="shared" si="283"/>
        <v>134.63731167417725</v>
      </c>
      <c r="V267" s="970">
        <f t="shared" si="284"/>
        <v>286.24754323415749</v>
      </c>
      <c r="W267" s="970">
        <f t="shared" si="285"/>
        <v>61.430604258571229</v>
      </c>
      <c r="X267" s="970">
        <f t="shared" si="286"/>
        <v>29.638418482356087</v>
      </c>
      <c r="Y267" s="970">
        <f t="shared" si="287"/>
        <v>5.6534175234086188</v>
      </c>
      <c r="Z267" s="970">
        <f t="shared" si="288"/>
        <v>3.3290708856327509</v>
      </c>
      <c r="AA267" s="970">
        <f t="shared" si="289"/>
        <v>0.58840253400361775</v>
      </c>
      <c r="AB267" s="970">
        <f t="shared" si="290"/>
        <v>2.3314519393225628</v>
      </c>
      <c r="AC267" s="970">
        <f t="shared" si="291"/>
        <v>26.002914271836801</v>
      </c>
      <c r="AD267" s="970">
        <f t="shared" si="292"/>
        <v>55.283860281275032</v>
      </c>
      <c r="AE267" s="970">
        <f t="shared" si="293"/>
        <v>11.864279792427915</v>
      </c>
    </row>
    <row r="268" spans="1:36">
      <c r="A268" s="970" t="str">
        <f t="shared" si="294"/>
        <v>MP-517-20</v>
      </c>
      <c r="B268" s="970" t="str">
        <f t="shared" si="255"/>
        <v>[weeks B]</v>
      </c>
      <c r="C268" s="970" t="str">
        <f t="shared" si="256"/>
        <v>Lipid#2</v>
      </c>
      <c r="D268" s="970" t="str">
        <f t="shared" si="257"/>
        <v>[diet B]</v>
      </c>
      <c r="E268" s="970" t="str">
        <f t="shared" si="258"/>
        <v>[treatment B]</v>
      </c>
      <c r="F268" s="970" t="str">
        <f t="shared" si="295"/>
        <v>[sex]</v>
      </c>
      <c r="G268" s="970">
        <f t="shared" si="296"/>
        <v>22.2</v>
      </c>
      <c r="H268" s="970">
        <f t="shared" si="278"/>
        <v>2.5</v>
      </c>
      <c r="I268" s="44"/>
      <c r="J268" s="970">
        <v>145</v>
      </c>
      <c r="K268" s="970">
        <f>'plasma (Lipid#2)'!C66</f>
        <v>97</v>
      </c>
      <c r="L268" s="970">
        <f>'plasma (Lipid#2)'!E66</f>
        <v>40</v>
      </c>
      <c r="M268" s="44"/>
      <c r="N268" s="44"/>
      <c r="O268" s="970"/>
      <c r="P268" s="970">
        <f t="shared" si="297"/>
        <v>153.46114458642157</v>
      </c>
      <c r="Q268" s="970">
        <f t="shared" si="279"/>
        <v>29.272139621204634</v>
      </c>
      <c r="R268" s="970">
        <f t="shared" si="280"/>
        <v>17.237189252276242</v>
      </c>
      <c r="S268" s="970">
        <f t="shared" si="281"/>
        <v>3.046617564952065</v>
      </c>
      <c r="T268" s="970">
        <f t="shared" si="282"/>
        <v>12.071740041381272</v>
      </c>
      <c r="U268" s="970">
        <f t="shared" si="283"/>
        <v>134.63731167417725</v>
      </c>
      <c r="V268" s="970">
        <f t="shared" si="284"/>
        <v>286.24754323415749</v>
      </c>
      <c r="W268" s="970">
        <f t="shared" si="285"/>
        <v>61.430604258571229</v>
      </c>
      <c r="X268" s="970">
        <f t="shared" si="286"/>
        <v>29.638418482356087</v>
      </c>
      <c r="Y268" s="970">
        <f t="shared" si="287"/>
        <v>5.6534175234086188</v>
      </c>
      <c r="Z268" s="970">
        <f t="shared" si="288"/>
        <v>3.3290708856327509</v>
      </c>
      <c r="AA268" s="970">
        <f t="shared" si="289"/>
        <v>0.58840253400361775</v>
      </c>
      <c r="AB268" s="970">
        <f t="shared" si="290"/>
        <v>2.3314519393225628</v>
      </c>
      <c r="AC268" s="970">
        <f t="shared" si="291"/>
        <v>26.002914271836801</v>
      </c>
      <c r="AD268" s="970">
        <f t="shared" si="292"/>
        <v>55.283860281275032</v>
      </c>
      <c r="AE268" s="970">
        <f t="shared" si="293"/>
        <v>11.864279792427915</v>
      </c>
    </row>
    <row r="269" spans="1:36">
      <c r="A269" s="966" t="str">
        <f>'plasma (Lipid#2)'!A69</f>
        <v>MP-520-20</v>
      </c>
      <c r="B269" s="966" t="str">
        <f t="shared" si="255"/>
        <v>[weeks B]</v>
      </c>
      <c r="C269" s="966" t="str">
        <f t="shared" si="256"/>
        <v>Lipid#2</v>
      </c>
      <c r="D269" s="966" t="str">
        <f t="shared" si="257"/>
        <v>[diet B]</v>
      </c>
      <c r="E269" s="966" t="str">
        <f t="shared" si="258"/>
        <v>[treatment B]</v>
      </c>
      <c r="F269" s="966" t="str">
        <f>'plasma (Lipid#2)'!A74</f>
        <v>[sex]</v>
      </c>
      <c r="G269" s="966">
        <f>'plasma (Lipid#2)'!A70</f>
        <v>21.7</v>
      </c>
      <c r="H269" s="966">
        <f t="shared" si="278"/>
        <v>0</v>
      </c>
      <c r="I269" s="966">
        <f>'plasma (Lipid#2)'!A79</f>
        <v>38</v>
      </c>
      <c r="J269" s="966">
        <f>'plasma (Lipid#2)'!B68</f>
        <v>-10</v>
      </c>
      <c r="K269" s="966">
        <f>'plasma (Lipid#2)'!C68</f>
        <v>81</v>
      </c>
      <c r="L269" s="966">
        <f>'plasma (Lipid#2)'!E68</f>
        <v>0</v>
      </c>
      <c r="M269" s="967">
        <f>'plasma (Lipid#2)'!X70</f>
        <v>17.034761335836606</v>
      </c>
      <c r="N269" s="967">
        <f>'plasma (Lipid#2)'!Y70</f>
        <v>17.034761335836606</v>
      </c>
      <c r="O269" s="966">
        <f>'plasma (Lipid#2)'!M68</f>
        <v>9.9099999999999994E-2</v>
      </c>
      <c r="P269" s="966">
        <f>'tissues (Lipid#2)'!O29</f>
        <v>78.780327071317899</v>
      </c>
      <c r="Q269" s="966">
        <f>'tissues (Lipid#2)'!O30</f>
        <v>13.961726258382933</v>
      </c>
      <c r="R269" s="966">
        <f>'tissues (Lipid#2)'!O31</f>
        <v>15.679541526089567</v>
      </c>
      <c r="S269" s="966">
        <f>'tissues (Lipid#2)'!O32</f>
        <v>8.0576870192303787</v>
      </c>
      <c r="T269" s="966">
        <f>'tissues (Lipid#2)'!O33</f>
        <v>11.805599026206542</v>
      </c>
      <c r="U269" s="966">
        <f>'tissues (Lipid#2)'!O34</f>
        <v>271.88413979905158</v>
      </c>
      <c r="V269" s="966">
        <f>'tissues (Lipid#2)'!O35</f>
        <v>303.60736513844091</v>
      </c>
      <c r="W269" s="966">
        <f>'tissues (Lipid#2)'!O36</f>
        <v>63.795159913224786</v>
      </c>
      <c r="X269" s="966">
        <f>'tissues (Lipid#2)'!P29</f>
        <v>10.187111259222142</v>
      </c>
      <c r="Y269" s="968">
        <f>'tissues (Lipid#2)'!P30</f>
        <v>1.8053956368598623</v>
      </c>
      <c r="Z269" s="966">
        <f>'tissues (Lipid#2)'!P31</f>
        <v>2.027526921477099</v>
      </c>
      <c r="AA269" s="966">
        <f>'tissues (Lipid#2)'!P32</f>
        <v>1.0419422869694457</v>
      </c>
      <c r="AB269" s="966">
        <f>'tissues (Lipid#2)'!P33</f>
        <v>1.526586080974984</v>
      </c>
      <c r="AC269" s="966">
        <f>'tissues (Lipid#2)'!P34</f>
        <v>35.157431870567024</v>
      </c>
      <c r="AD269" s="966">
        <f>'tissues (Lipid#2)'!P35</f>
        <v>39.259573078246667</v>
      </c>
      <c r="AE269" s="966">
        <f>'tissues (Lipid#2)'!P36</f>
        <v>8.2493741267101033</v>
      </c>
    </row>
    <row r="270" spans="1:36">
      <c r="A270" s="966" t="str">
        <f>A269</f>
        <v>MP-520-20</v>
      </c>
      <c r="B270" s="966" t="str">
        <f t="shared" si="255"/>
        <v>[weeks B]</v>
      </c>
      <c r="C270" s="966" t="str">
        <f t="shared" si="256"/>
        <v>Lipid#2</v>
      </c>
      <c r="D270" s="966" t="str">
        <f t="shared" si="257"/>
        <v>[diet B]</v>
      </c>
      <c r="E270" s="966" t="str">
        <f t="shared" si="258"/>
        <v>[treatment B]</v>
      </c>
      <c r="F270" s="966" t="str">
        <f>F269</f>
        <v>[sex]</v>
      </c>
      <c r="G270" s="966">
        <f>G269</f>
        <v>21.7</v>
      </c>
      <c r="H270" s="966">
        <f t="shared" si="278"/>
        <v>0</v>
      </c>
      <c r="I270" s="966"/>
      <c r="J270" s="966">
        <f>'plasma (Lipid#2)'!B69</f>
        <v>0</v>
      </c>
      <c r="K270" s="966">
        <f>'plasma (Lipid#2)'!C69</f>
        <v>91</v>
      </c>
      <c r="L270" s="966">
        <f>'plasma (Lipid#2)'!E69</f>
        <v>0</v>
      </c>
      <c r="M270" s="967">
        <f>'plasma (Lipid#2)'!X71</f>
        <v>19.49478998503038</v>
      </c>
      <c r="N270" s="967">
        <f>'plasma (Lipid#2)'!Y71</f>
        <v>19.49478998503038</v>
      </c>
      <c r="O270" s="966"/>
      <c r="P270" s="966">
        <f>P269</f>
        <v>78.780327071317899</v>
      </c>
      <c r="Q270" s="966">
        <f t="shared" ref="Q270:Q287" si="298">Q269</f>
        <v>13.961726258382933</v>
      </c>
      <c r="R270" s="966">
        <f t="shared" ref="R270:R287" si="299">R269</f>
        <v>15.679541526089567</v>
      </c>
      <c r="S270" s="966">
        <f t="shared" ref="S270:S287" si="300">S269</f>
        <v>8.0576870192303787</v>
      </c>
      <c r="T270" s="966">
        <f t="shared" ref="T270:T287" si="301">T269</f>
        <v>11.805599026206542</v>
      </c>
      <c r="U270" s="966">
        <f t="shared" ref="U270:U287" si="302">U269</f>
        <v>271.88413979905158</v>
      </c>
      <c r="V270" s="966">
        <f t="shared" ref="V270:V287" si="303">V269</f>
        <v>303.60736513844091</v>
      </c>
      <c r="W270" s="966">
        <f t="shared" ref="W270:W287" si="304">W269</f>
        <v>63.795159913224786</v>
      </c>
      <c r="X270" s="966">
        <f t="shared" ref="X270:X287" si="305">X269</f>
        <v>10.187111259222142</v>
      </c>
      <c r="Y270" s="966">
        <f t="shared" ref="Y270:Y287" si="306">Y269</f>
        <v>1.8053956368598623</v>
      </c>
      <c r="Z270" s="966">
        <f t="shared" ref="Z270:Z287" si="307">Z269</f>
        <v>2.027526921477099</v>
      </c>
      <c r="AA270" s="966">
        <f t="shared" ref="AA270:AA287" si="308">AA269</f>
        <v>1.0419422869694457</v>
      </c>
      <c r="AB270" s="966">
        <f t="shared" ref="AB270:AB287" si="309">AB269</f>
        <v>1.526586080974984</v>
      </c>
      <c r="AC270" s="966">
        <f t="shared" ref="AC270:AC287" si="310">AC269</f>
        <v>35.157431870567024</v>
      </c>
      <c r="AD270" s="966">
        <f t="shared" ref="AD270:AD287" si="311">AD269</f>
        <v>39.259573078246667</v>
      </c>
      <c r="AE270" s="966">
        <f t="shared" ref="AE270:AE287" si="312">AE269</f>
        <v>8.2493741267101033</v>
      </c>
    </row>
    <row r="271" spans="1:36">
      <c r="A271" s="966" t="str">
        <f t="shared" ref="A271:A287" si="313">A270</f>
        <v>MP-520-20</v>
      </c>
      <c r="B271" s="966" t="str">
        <f t="shared" si="255"/>
        <v>[weeks B]</v>
      </c>
      <c r="C271" s="966" t="str">
        <f t="shared" si="256"/>
        <v>Lipid#2</v>
      </c>
      <c r="D271" s="966" t="str">
        <f t="shared" si="257"/>
        <v>[diet B]</v>
      </c>
      <c r="E271" s="966" t="str">
        <f t="shared" si="258"/>
        <v>[treatment B]</v>
      </c>
      <c r="F271" s="966" t="str">
        <f t="shared" ref="F271:F287" si="314">F270</f>
        <v>[sex]</v>
      </c>
      <c r="G271" s="966">
        <f t="shared" ref="G271:G287" si="315">G270</f>
        <v>21.7</v>
      </c>
      <c r="H271" s="966">
        <f t="shared" si="278"/>
        <v>2.5</v>
      </c>
      <c r="I271" s="966"/>
      <c r="J271" s="966">
        <f>'plasma (Lipid#2)'!B70</f>
        <v>10</v>
      </c>
      <c r="K271" s="966">
        <f>'plasma (Lipid#2)'!C70</f>
        <v>108</v>
      </c>
      <c r="L271" s="966">
        <f>'plasma (Lipid#2)'!E70</f>
        <v>25</v>
      </c>
      <c r="M271" s="966"/>
      <c r="N271" s="966"/>
      <c r="O271" s="966"/>
      <c r="P271" s="966">
        <f t="shared" ref="P271:P287" si="316">P270</f>
        <v>78.780327071317899</v>
      </c>
      <c r="Q271" s="966">
        <f t="shared" si="298"/>
        <v>13.961726258382933</v>
      </c>
      <c r="R271" s="966">
        <f t="shared" si="299"/>
        <v>15.679541526089567</v>
      </c>
      <c r="S271" s="966">
        <f t="shared" si="300"/>
        <v>8.0576870192303787</v>
      </c>
      <c r="T271" s="966">
        <f t="shared" si="301"/>
        <v>11.805599026206542</v>
      </c>
      <c r="U271" s="966">
        <f t="shared" si="302"/>
        <v>271.88413979905158</v>
      </c>
      <c r="V271" s="966">
        <f t="shared" si="303"/>
        <v>303.60736513844091</v>
      </c>
      <c r="W271" s="966">
        <f t="shared" si="304"/>
        <v>63.795159913224786</v>
      </c>
      <c r="X271" s="966">
        <f t="shared" si="305"/>
        <v>10.187111259222142</v>
      </c>
      <c r="Y271" s="966">
        <f t="shared" si="306"/>
        <v>1.8053956368598623</v>
      </c>
      <c r="Z271" s="966">
        <f t="shared" si="307"/>
        <v>2.027526921477099</v>
      </c>
      <c r="AA271" s="966">
        <f t="shared" si="308"/>
        <v>1.0419422869694457</v>
      </c>
      <c r="AB271" s="966">
        <f t="shared" si="309"/>
        <v>1.526586080974984</v>
      </c>
      <c r="AC271" s="966">
        <f t="shared" si="310"/>
        <v>35.157431870567024</v>
      </c>
      <c r="AD271" s="966">
        <f t="shared" si="311"/>
        <v>39.259573078246667</v>
      </c>
      <c r="AE271" s="966">
        <f t="shared" si="312"/>
        <v>8.2493741267101033</v>
      </c>
    </row>
    <row r="272" spans="1:36">
      <c r="A272" s="966" t="str">
        <f t="shared" si="313"/>
        <v>MP-520-20</v>
      </c>
      <c r="B272" s="966" t="str">
        <f t="shared" si="255"/>
        <v>[weeks B]</v>
      </c>
      <c r="C272" s="966" t="str">
        <f t="shared" si="256"/>
        <v>Lipid#2</v>
      </c>
      <c r="D272" s="966" t="str">
        <f t="shared" si="257"/>
        <v>[diet B]</v>
      </c>
      <c r="E272" s="966" t="str">
        <f t="shared" si="258"/>
        <v>[treatment B]</v>
      </c>
      <c r="F272" s="966" t="str">
        <f t="shared" si="314"/>
        <v>[sex]</v>
      </c>
      <c r="G272" s="966">
        <f t="shared" si="315"/>
        <v>21.7</v>
      </c>
      <c r="H272" s="966">
        <f t="shared" si="278"/>
        <v>2.5</v>
      </c>
      <c r="I272" s="966"/>
      <c r="J272" s="966">
        <f>'plasma (Lipid#2)'!B71</f>
        <v>20</v>
      </c>
      <c r="K272" s="966">
        <f>'plasma (Lipid#2)'!C71</f>
        <v>116</v>
      </c>
      <c r="L272" s="966">
        <f>'plasma (Lipid#2)'!E71</f>
        <v>27</v>
      </c>
      <c r="M272" s="966"/>
      <c r="N272" s="966"/>
      <c r="O272" s="966"/>
      <c r="P272" s="966">
        <f t="shared" si="316"/>
        <v>78.780327071317899</v>
      </c>
      <c r="Q272" s="966">
        <f t="shared" si="298"/>
        <v>13.961726258382933</v>
      </c>
      <c r="R272" s="966">
        <f t="shared" si="299"/>
        <v>15.679541526089567</v>
      </c>
      <c r="S272" s="966">
        <f t="shared" si="300"/>
        <v>8.0576870192303787</v>
      </c>
      <c r="T272" s="966">
        <f t="shared" si="301"/>
        <v>11.805599026206542</v>
      </c>
      <c r="U272" s="966">
        <f t="shared" si="302"/>
        <v>271.88413979905158</v>
      </c>
      <c r="V272" s="966">
        <f t="shared" si="303"/>
        <v>303.60736513844091</v>
      </c>
      <c r="W272" s="966">
        <f t="shared" si="304"/>
        <v>63.795159913224786</v>
      </c>
      <c r="X272" s="966">
        <f t="shared" si="305"/>
        <v>10.187111259222142</v>
      </c>
      <c r="Y272" s="966">
        <f t="shared" si="306"/>
        <v>1.8053956368598623</v>
      </c>
      <c r="Z272" s="966">
        <f t="shared" si="307"/>
        <v>2.027526921477099</v>
      </c>
      <c r="AA272" s="966">
        <f t="shared" si="308"/>
        <v>1.0419422869694457</v>
      </c>
      <c r="AB272" s="966">
        <f t="shared" si="309"/>
        <v>1.526586080974984</v>
      </c>
      <c r="AC272" s="966">
        <f t="shared" si="310"/>
        <v>35.157431870567024</v>
      </c>
      <c r="AD272" s="966">
        <f t="shared" si="311"/>
        <v>39.259573078246667</v>
      </c>
      <c r="AE272" s="966">
        <f t="shared" si="312"/>
        <v>8.2493741267101033</v>
      </c>
    </row>
    <row r="273" spans="1:31">
      <c r="A273" s="966" t="str">
        <f t="shared" si="313"/>
        <v>MP-520-20</v>
      </c>
      <c r="B273" s="966" t="str">
        <f t="shared" si="255"/>
        <v>[weeks B]</v>
      </c>
      <c r="C273" s="966" t="str">
        <f t="shared" si="256"/>
        <v>Lipid#2</v>
      </c>
      <c r="D273" s="966" t="str">
        <f t="shared" si="257"/>
        <v>[diet B]</v>
      </c>
      <c r="E273" s="966" t="str">
        <f t="shared" si="258"/>
        <v>[treatment B]</v>
      </c>
      <c r="F273" s="966" t="str">
        <f t="shared" si="314"/>
        <v>[sex]</v>
      </c>
      <c r="G273" s="966">
        <f t="shared" si="315"/>
        <v>21.7</v>
      </c>
      <c r="H273" s="966">
        <f t="shared" si="278"/>
        <v>2.5</v>
      </c>
      <c r="I273" s="966"/>
      <c r="J273" s="966">
        <f>'plasma (Lipid#2)'!B72</f>
        <v>30</v>
      </c>
      <c r="K273" s="966">
        <f>'plasma (Lipid#2)'!C72</f>
        <v>103</v>
      </c>
      <c r="L273" s="966">
        <f>'plasma (Lipid#2)'!E72</f>
        <v>27</v>
      </c>
      <c r="M273" s="966"/>
      <c r="N273" s="966"/>
      <c r="O273" s="966"/>
      <c r="P273" s="966">
        <f t="shared" si="316"/>
        <v>78.780327071317899</v>
      </c>
      <c r="Q273" s="966">
        <f t="shared" si="298"/>
        <v>13.961726258382933</v>
      </c>
      <c r="R273" s="966">
        <f t="shared" si="299"/>
        <v>15.679541526089567</v>
      </c>
      <c r="S273" s="966">
        <f t="shared" si="300"/>
        <v>8.0576870192303787</v>
      </c>
      <c r="T273" s="966">
        <f t="shared" si="301"/>
        <v>11.805599026206542</v>
      </c>
      <c r="U273" s="966">
        <f t="shared" si="302"/>
        <v>271.88413979905158</v>
      </c>
      <c r="V273" s="966">
        <f t="shared" si="303"/>
        <v>303.60736513844091</v>
      </c>
      <c r="W273" s="966">
        <f t="shared" si="304"/>
        <v>63.795159913224786</v>
      </c>
      <c r="X273" s="966">
        <f t="shared" si="305"/>
        <v>10.187111259222142</v>
      </c>
      <c r="Y273" s="966">
        <f t="shared" si="306"/>
        <v>1.8053956368598623</v>
      </c>
      <c r="Z273" s="966">
        <f t="shared" si="307"/>
        <v>2.027526921477099</v>
      </c>
      <c r="AA273" s="966">
        <f t="shared" si="308"/>
        <v>1.0419422869694457</v>
      </c>
      <c r="AB273" s="966">
        <f t="shared" si="309"/>
        <v>1.526586080974984</v>
      </c>
      <c r="AC273" s="966">
        <f t="shared" si="310"/>
        <v>35.157431870567024</v>
      </c>
      <c r="AD273" s="966">
        <f t="shared" si="311"/>
        <v>39.259573078246667</v>
      </c>
      <c r="AE273" s="966">
        <f t="shared" si="312"/>
        <v>8.2493741267101033</v>
      </c>
    </row>
    <row r="274" spans="1:31">
      <c r="A274" s="966" t="str">
        <f t="shared" si="313"/>
        <v>MP-520-20</v>
      </c>
      <c r="B274" s="966" t="str">
        <f t="shared" si="255"/>
        <v>[weeks B]</v>
      </c>
      <c r="C274" s="966" t="str">
        <f t="shared" si="256"/>
        <v>Lipid#2</v>
      </c>
      <c r="D274" s="966" t="str">
        <f t="shared" si="257"/>
        <v>[diet B]</v>
      </c>
      <c r="E274" s="966" t="str">
        <f t="shared" si="258"/>
        <v>[treatment B]</v>
      </c>
      <c r="F274" s="966" t="str">
        <f t="shared" si="314"/>
        <v>[sex]</v>
      </c>
      <c r="G274" s="966">
        <f t="shared" si="315"/>
        <v>21.7</v>
      </c>
      <c r="H274" s="966">
        <f t="shared" si="278"/>
        <v>2.5</v>
      </c>
      <c r="I274" s="966"/>
      <c r="J274" s="966">
        <f>'plasma (Lipid#2)'!B73</f>
        <v>40</v>
      </c>
      <c r="K274" s="966">
        <f>'plasma (Lipid#2)'!C73</f>
        <v>119</v>
      </c>
      <c r="L274" s="966">
        <f>'plasma (Lipid#2)'!E73</f>
        <v>33</v>
      </c>
      <c r="M274" s="966"/>
      <c r="N274" s="966"/>
      <c r="O274" s="966"/>
      <c r="P274" s="966">
        <f t="shared" si="316"/>
        <v>78.780327071317899</v>
      </c>
      <c r="Q274" s="966">
        <f t="shared" si="298"/>
        <v>13.961726258382933</v>
      </c>
      <c r="R274" s="966">
        <f t="shared" si="299"/>
        <v>15.679541526089567</v>
      </c>
      <c r="S274" s="966">
        <f t="shared" si="300"/>
        <v>8.0576870192303787</v>
      </c>
      <c r="T274" s="966">
        <f t="shared" si="301"/>
        <v>11.805599026206542</v>
      </c>
      <c r="U274" s="966">
        <f t="shared" si="302"/>
        <v>271.88413979905158</v>
      </c>
      <c r="V274" s="966">
        <f t="shared" si="303"/>
        <v>303.60736513844091</v>
      </c>
      <c r="W274" s="966">
        <f t="shared" si="304"/>
        <v>63.795159913224786</v>
      </c>
      <c r="X274" s="966">
        <f t="shared" si="305"/>
        <v>10.187111259222142</v>
      </c>
      <c r="Y274" s="966">
        <f t="shared" si="306"/>
        <v>1.8053956368598623</v>
      </c>
      <c r="Z274" s="966">
        <f t="shared" si="307"/>
        <v>2.027526921477099</v>
      </c>
      <c r="AA274" s="966">
        <f t="shared" si="308"/>
        <v>1.0419422869694457</v>
      </c>
      <c r="AB274" s="966">
        <f t="shared" si="309"/>
        <v>1.526586080974984</v>
      </c>
      <c r="AC274" s="966">
        <f t="shared" si="310"/>
        <v>35.157431870567024</v>
      </c>
      <c r="AD274" s="966">
        <f t="shared" si="311"/>
        <v>39.259573078246667</v>
      </c>
      <c r="AE274" s="966">
        <f t="shared" si="312"/>
        <v>8.2493741267101033</v>
      </c>
    </row>
    <row r="275" spans="1:31">
      <c r="A275" s="966" t="str">
        <f t="shared" si="313"/>
        <v>MP-520-20</v>
      </c>
      <c r="B275" s="966" t="str">
        <f t="shared" si="255"/>
        <v>[weeks B]</v>
      </c>
      <c r="C275" s="966" t="str">
        <f t="shared" si="256"/>
        <v>Lipid#2</v>
      </c>
      <c r="D275" s="966" t="str">
        <f t="shared" si="257"/>
        <v>[diet B]</v>
      </c>
      <c r="E275" s="966" t="str">
        <f t="shared" si="258"/>
        <v>[treatment B]</v>
      </c>
      <c r="F275" s="966" t="str">
        <f t="shared" si="314"/>
        <v>[sex]</v>
      </c>
      <c r="G275" s="966">
        <f t="shared" si="315"/>
        <v>21.7</v>
      </c>
      <c r="H275" s="966">
        <f t="shared" si="278"/>
        <v>2.5</v>
      </c>
      <c r="I275" s="966"/>
      <c r="J275" s="966">
        <f>'plasma (Lipid#2)'!B74</f>
        <v>50</v>
      </c>
      <c r="K275" s="966">
        <f>'plasma (Lipid#2)'!C74</f>
        <v>116</v>
      </c>
      <c r="L275" s="966">
        <f>'plasma (Lipid#2)'!E74</f>
        <v>33</v>
      </c>
      <c r="M275" s="966"/>
      <c r="N275" s="966"/>
      <c r="O275" s="966"/>
      <c r="P275" s="966">
        <f t="shared" si="316"/>
        <v>78.780327071317899</v>
      </c>
      <c r="Q275" s="966">
        <f t="shared" si="298"/>
        <v>13.961726258382933</v>
      </c>
      <c r="R275" s="966">
        <f t="shared" si="299"/>
        <v>15.679541526089567</v>
      </c>
      <c r="S275" s="966">
        <f t="shared" si="300"/>
        <v>8.0576870192303787</v>
      </c>
      <c r="T275" s="966">
        <f t="shared" si="301"/>
        <v>11.805599026206542</v>
      </c>
      <c r="U275" s="966">
        <f t="shared" si="302"/>
        <v>271.88413979905158</v>
      </c>
      <c r="V275" s="966">
        <f t="shared" si="303"/>
        <v>303.60736513844091</v>
      </c>
      <c r="W275" s="966">
        <f t="shared" si="304"/>
        <v>63.795159913224786</v>
      </c>
      <c r="X275" s="966">
        <f t="shared" si="305"/>
        <v>10.187111259222142</v>
      </c>
      <c r="Y275" s="966">
        <f t="shared" si="306"/>
        <v>1.8053956368598623</v>
      </c>
      <c r="Z275" s="966">
        <f t="shared" si="307"/>
        <v>2.027526921477099</v>
      </c>
      <c r="AA275" s="966">
        <f t="shared" si="308"/>
        <v>1.0419422869694457</v>
      </c>
      <c r="AB275" s="966">
        <f t="shared" si="309"/>
        <v>1.526586080974984</v>
      </c>
      <c r="AC275" s="966">
        <f t="shared" si="310"/>
        <v>35.157431870567024</v>
      </c>
      <c r="AD275" s="966">
        <f t="shared" si="311"/>
        <v>39.259573078246667</v>
      </c>
      <c r="AE275" s="966">
        <f t="shared" si="312"/>
        <v>8.2493741267101033</v>
      </c>
    </row>
    <row r="276" spans="1:31">
      <c r="A276" s="966" t="str">
        <f t="shared" si="313"/>
        <v>MP-520-20</v>
      </c>
      <c r="B276" s="966" t="str">
        <f t="shared" si="255"/>
        <v>[weeks B]</v>
      </c>
      <c r="C276" s="966" t="str">
        <f t="shared" si="256"/>
        <v>Lipid#2</v>
      </c>
      <c r="D276" s="966" t="str">
        <f t="shared" si="257"/>
        <v>[diet B]</v>
      </c>
      <c r="E276" s="966" t="str">
        <f t="shared" si="258"/>
        <v>[treatment B]</v>
      </c>
      <c r="F276" s="966" t="str">
        <f t="shared" si="314"/>
        <v>[sex]</v>
      </c>
      <c r="G276" s="966">
        <f t="shared" si="315"/>
        <v>21.7</v>
      </c>
      <c r="H276" s="966">
        <f t="shared" si="278"/>
        <v>2.5</v>
      </c>
      <c r="I276" s="966"/>
      <c r="J276" s="966">
        <f>'plasma (Lipid#2)'!B75</f>
        <v>60</v>
      </c>
      <c r="K276" s="966">
        <f>'plasma (Lipid#2)'!C75</f>
        <v>106</v>
      </c>
      <c r="L276" s="966">
        <f>'plasma (Lipid#2)'!E75</f>
        <v>33</v>
      </c>
      <c r="M276" s="966"/>
      <c r="N276" s="966"/>
      <c r="O276" s="966"/>
      <c r="P276" s="966">
        <f t="shared" si="316"/>
        <v>78.780327071317899</v>
      </c>
      <c r="Q276" s="966">
        <f t="shared" si="298"/>
        <v>13.961726258382933</v>
      </c>
      <c r="R276" s="966">
        <f t="shared" si="299"/>
        <v>15.679541526089567</v>
      </c>
      <c r="S276" s="966">
        <f t="shared" si="300"/>
        <v>8.0576870192303787</v>
      </c>
      <c r="T276" s="966">
        <f t="shared" si="301"/>
        <v>11.805599026206542</v>
      </c>
      <c r="U276" s="966">
        <f t="shared" si="302"/>
        <v>271.88413979905158</v>
      </c>
      <c r="V276" s="966">
        <f t="shared" si="303"/>
        <v>303.60736513844091</v>
      </c>
      <c r="W276" s="966">
        <f t="shared" si="304"/>
        <v>63.795159913224786</v>
      </c>
      <c r="X276" s="966">
        <f t="shared" si="305"/>
        <v>10.187111259222142</v>
      </c>
      <c r="Y276" s="966">
        <f t="shared" si="306"/>
        <v>1.8053956368598623</v>
      </c>
      <c r="Z276" s="966">
        <f t="shared" si="307"/>
        <v>2.027526921477099</v>
      </c>
      <c r="AA276" s="966">
        <f t="shared" si="308"/>
        <v>1.0419422869694457</v>
      </c>
      <c r="AB276" s="966">
        <f t="shared" si="309"/>
        <v>1.526586080974984</v>
      </c>
      <c r="AC276" s="966">
        <f t="shared" si="310"/>
        <v>35.157431870567024</v>
      </c>
      <c r="AD276" s="966">
        <f t="shared" si="311"/>
        <v>39.259573078246667</v>
      </c>
      <c r="AE276" s="966">
        <f t="shared" si="312"/>
        <v>8.2493741267101033</v>
      </c>
    </row>
    <row r="277" spans="1:31">
      <c r="A277" s="966" t="str">
        <f t="shared" si="313"/>
        <v>MP-520-20</v>
      </c>
      <c r="B277" s="966" t="str">
        <f t="shared" si="255"/>
        <v>[weeks B]</v>
      </c>
      <c r="C277" s="966" t="str">
        <f t="shared" si="256"/>
        <v>Lipid#2</v>
      </c>
      <c r="D277" s="966" t="str">
        <f t="shared" si="257"/>
        <v>[diet B]</v>
      </c>
      <c r="E277" s="966" t="str">
        <f t="shared" si="258"/>
        <v>[treatment B]</v>
      </c>
      <c r="F277" s="966" t="str">
        <f t="shared" si="314"/>
        <v>[sex]</v>
      </c>
      <c r="G277" s="966">
        <f t="shared" si="315"/>
        <v>21.7</v>
      </c>
      <c r="H277" s="966">
        <f t="shared" si="278"/>
        <v>2.5</v>
      </c>
      <c r="I277" s="966"/>
      <c r="J277" s="966">
        <f>'plasma (Lipid#2)'!B76</f>
        <v>70</v>
      </c>
      <c r="K277" s="966">
        <f>'plasma (Lipid#2)'!C76</f>
        <v>92</v>
      </c>
      <c r="L277" s="966">
        <f>'plasma (Lipid#2)'!E76</f>
        <v>34</v>
      </c>
      <c r="M277" s="966"/>
      <c r="N277" s="966"/>
      <c r="O277" s="966"/>
      <c r="P277" s="966">
        <f t="shared" si="316"/>
        <v>78.780327071317899</v>
      </c>
      <c r="Q277" s="966">
        <f t="shared" si="298"/>
        <v>13.961726258382933</v>
      </c>
      <c r="R277" s="966">
        <f t="shared" si="299"/>
        <v>15.679541526089567</v>
      </c>
      <c r="S277" s="966">
        <f t="shared" si="300"/>
        <v>8.0576870192303787</v>
      </c>
      <c r="T277" s="966">
        <f t="shared" si="301"/>
        <v>11.805599026206542</v>
      </c>
      <c r="U277" s="966">
        <f t="shared" si="302"/>
        <v>271.88413979905158</v>
      </c>
      <c r="V277" s="966">
        <f t="shared" si="303"/>
        <v>303.60736513844091</v>
      </c>
      <c r="W277" s="966">
        <f t="shared" si="304"/>
        <v>63.795159913224786</v>
      </c>
      <c r="X277" s="966">
        <f t="shared" si="305"/>
        <v>10.187111259222142</v>
      </c>
      <c r="Y277" s="966">
        <f t="shared" si="306"/>
        <v>1.8053956368598623</v>
      </c>
      <c r="Z277" s="966">
        <f t="shared" si="307"/>
        <v>2.027526921477099</v>
      </c>
      <c r="AA277" s="966">
        <f t="shared" si="308"/>
        <v>1.0419422869694457</v>
      </c>
      <c r="AB277" s="966">
        <f t="shared" si="309"/>
        <v>1.526586080974984</v>
      </c>
      <c r="AC277" s="966">
        <f t="shared" si="310"/>
        <v>35.157431870567024</v>
      </c>
      <c r="AD277" s="966">
        <f t="shared" si="311"/>
        <v>39.259573078246667</v>
      </c>
      <c r="AE277" s="966">
        <f t="shared" si="312"/>
        <v>8.2493741267101033</v>
      </c>
    </row>
    <row r="278" spans="1:31">
      <c r="A278" s="966" t="str">
        <f t="shared" si="313"/>
        <v>MP-520-20</v>
      </c>
      <c r="B278" s="966" t="str">
        <f t="shared" si="255"/>
        <v>[weeks B]</v>
      </c>
      <c r="C278" s="966" t="str">
        <f t="shared" si="256"/>
        <v>Lipid#2</v>
      </c>
      <c r="D278" s="966" t="str">
        <f t="shared" si="257"/>
        <v>[diet B]</v>
      </c>
      <c r="E278" s="966" t="str">
        <f t="shared" si="258"/>
        <v>[treatment B]</v>
      </c>
      <c r="F278" s="966" t="str">
        <f t="shared" si="314"/>
        <v>[sex]</v>
      </c>
      <c r="G278" s="966">
        <f t="shared" si="315"/>
        <v>21.7</v>
      </c>
      <c r="H278" s="966">
        <f t="shared" si="278"/>
        <v>2.5</v>
      </c>
      <c r="I278" s="969"/>
      <c r="J278" s="966">
        <f>'plasma (Lipid#2)'!B77</f>
        <v>80</v>
      </c>
      <c r="K278" s="966">
        <f>'plasma (Lipid#2)'!C77</f>
        <v>118</v>
      </c>
      <c r="L278" s="966">
        <f>'plasma (Lipid#2)'!E77</f>
        <v>36</v>
      </c>
      <c r="M278" s="967">
        <f>'plasma (Lipid#2)'!X72</f>
        <v>52.408147950669949</v>
      </c>
      <c r="N278" s="967">
        <f>'plasma (Lipid#2)'!Y72</f>
        <v>16.408147950669949</v>
      </c>
      <c r="O278" s="966"/>
      <c r="P278" s="966">
        <f t="shared" si="316"/>
        <v>78.780327071317899</v>
      </c>
      <c r="Q278" s="966">
        <f t="shared" si="298"/>
        <v>13.961726258382933</v>
      </c>
      <c r="R278" s="966">
        <f t="shared" si="299"/>
        <v>15.679541526089567</v>
      </c>
      <c r="S278" s="966">
        <f t="shared" si="300"/>
        <v>8.0576870192303787</v>
      </c>
      <c r="T278" s="966">
        <f t="shared" si="301"/>
        <v>11.805599026206542</v>
      </c>
      <c r="U278" s="966">
        <f t="shared" si="302"/>
        <v>271.88413979905158</v>
      </c>
      <c r="V278" s="966">
        <f t="shared" si="303"/>
        <v>303.60736513844091</v>
      </c>
      <c r="W278" s="966">
        <f t="shared" si="304"/>
        <v>63.795159913224786</v>
      </c>
      <c r="X278" s="966">
        <f t="shared" si="305"/>
        <v>10.187111259222142</v>
      </c>
      <c r="Y278" s="966">
        <f t="shared" si="306"/>
        <v>1.8053956368598623</v>
      </c>
      <c r="Z278" s="966">
        <f t="shared" si="307"/>
        <v>2.027526921477099</v>
      </c>
      <c r="AA278" s="966">
        <f t="shared" si="308"/>
        <v>1.0419422869694457</v>
      </c>
      <c r="AB278" s="966">
        <f t="shared" si="309"/>
        <v>1.526586080974984</v>
      </c>
      <c r="AC278" s="966">
        <f t="shared" si="310"/>
        <v>35.157431870567024</v>
      </c>
      <c r="AD278" s="966">
        <f t="shared" si="311"/>
        <v>39.259573078246667</v>
      </c>
      <c r="AE278" s="966">
        <f t="shared" si="312"/>
        <v>8.2493741267101033</v>
      </c>
    </row>
    <row r="279" spans="1:31">
      <c r="A279" s="966" t="str">
        <f t="shared" si="313"/>
        <v>MP-520-20</v>
      </c>
      <c r="B279" s="966" t="str">
        <f t="shared" si="255"/>
        <v>[weeks B]</v>
      </c>
      <c r="C279" s="966" t="str">
        <f t="shared" si="256"/>
        <v>Lipid#2</v>
      </c>
      <c r="D279" s="966" t="str">
        <f t="shared" si="257"/>
        <v>[diet B]</v>
      </c>
      <c r="E279" s="966" t="str">
        <f t="shared" si="258"/>
        <v>[treatment B]</v>
      </c>
      <c r="F279" s="966" t="str">
        <f t="shared" si="314"/>
        <v>[sex]</v>
      </c>
      <c r="G279" s="966">
        <f t="shared" si="315"/>
        <v>21.7</v>
      </c>
      <c r="H279" s="966">
        <f t="shared" si="278"/>
        <v>2.5</v>
      </c>
      <c r="I279" s="969">
        <f>'plasma (Lipid#2)'!A81</f>
        <v>40</v>
      </c>
      <c r="J279" s="966">
        <f>'plasma (Lipid#2)'!B78</f>
        <v>90</v>
      </c>
      <c r="K279" s="966">
        <f>'plasma (Lipid#2)'!C78</f>
        <v>121</v>
      </c>
      <c r="L279" s="966">
        <f>'plasma (Lipid#2)'!E78</f>
        <v>35</v>
      </c>
      <c r="M279" s="967">
        <f>'plasma (Lipid#2)'!X73</f>
        <v>52.472432816345417</v>
      </c>
      <c r="N279" s="967">
        <f>'plasma (Lipid#2)'!Y73</f>
        <v>17.472432816345417</v>
      </c>
      <c r="O279" s="966"/>
      <c r="P279" s="966">
        <f t="shared" si="316"/>
        <v>78.780327071317899</v>
      </c>
      <c r="Q279" s="966">
        <f t="shared" si="298"/>
        <v>13.961726258382933</v>
      </c>
      <c r="R279" s="966">
        <f t="shared" si="299"/>
        <v>15.679541526089567</v>
      </c>
      <c r="S279" s="966">
        <f t="shared" si="300"/>
        <v>8.0576870192303787</v>
      </c>
      <c r="T279" s="966">
        <f t="shared" si="301"/>
        <v>11.805599026206542</v>
      </c>
      <c r="U279" s="966">
        <f t="shared" si="302"/>
        <v>271.88413979905158</v>
      </c>
      <c r="V279" s="966">
        <f t="shared" si="303"/>
        <v>303.60736513844091</v>
      </c>
      <c r="W279" s="966">
        <f t="shared" si="304"/>
        <v>63.795159913224786</v>
      </c>
      <c r="X279" s="966">
        <f t="shared" si="305"/>
        <v>10.187111259222142</v>
      </c>
      <c r="Y279" s="966">
        <f t="shared" si="306"/>
        <v>1.8053956368598623</v>
      </c>
      <c r="Z279" s="966">
        <f t="shared" si="307"/>
        <v>2.027526921477099</v>
      </c>
      <c r="AA279" s="966">
        <f t="shared" si="308"/>
        <v>1.0419422869694457</v>
      </c>
      <c r="AB279" s="966">
        <f t="shared" si="309"/>
        <v>1.526586080974984</v>
      </c>
      <c r="AC279" s="966">
        <f t="shared" si="310"/>
        <v>35.157431870567024</v>
      </c>
      <c r="AD279" s="966">
        <f t="shared" si="311"/>
        <v>39.259573078246667</v>
      </c>
      <c r="AE279" s="966">
        <f t="shared" si="312"/>
        <v>8.2493741267101033</v>
      </c>
    </row>
    <row r="280" spans="1:31">
      <c r="A280" s="966" t="str">
        <f t="shared" si="313"/>
        <v>MP-520-20</v>
      </c>
      <c r="B280" s="966" t="str">
        <f t="shared" si="255"/>
        <v>[weeks B]</v>
      </c>
      <c r="C280" s="966" t="str">
        <f t="shared" si="256"/>
        <v>Lipid#2</v>
      </c>
      <c r="D280" s="966" t="str">
        <f t="shared" si="257"/>
        <v>[diet B]</v>
      </c>
      <c r="E280" s="966" t="str">
        <f t="shared" si="258"/>
        <v>[treatment B]</v>
      </c>
      <c r="F280" s="966" t="str">
        <f t="shared" si="314"/>
        <v>[sex]</v>
      </c>
      <c r="G280" s="966">
        <f t="shared" si="315"/>
        <v>21.7</v>
      </c>
      <c r="H280" s="966">
        <f t="shared" si="278"/>
        <v>2.5</v>
      </c>
      <c r="I280" s="966"/>
      <c r="J280" s="966">
        <f>'plasma (Lipid#2)'!B79</f>
        <v>100</v>
      </c>
      <c r="K280" s="966">
        <f>'plasma (Lipid#2)'!C79</f>
        <v>109</v>
      </c>
      <c r="L280" s="966">
        <f>'plasma (Lipid#2)'!E79</f>
        <v>33</v>
      </c>
      <c r="M280" s="967">
        <f>'plasma (Lipid#2)'!X74</f>
        <v>46.301717472590163</v>
      </c>
      <c r="N280" s="967">
        <f>'plasma (Lipid#2)'!Y74</f>
        <v>13.301717472590163</v>
      </c>
      <c r="O280" s="966">
        <f>'plasma (Lipid#2)'!M79</f>
        <v>1.4984</v>
      </c>
      <c r="P280" s="966">
        <f t="shared" si="316"/>
        <v>78.780327071317899</v>
      </c>
      <c r="Q280" s="966">
        <f t="shared" si="298"/>
        <v>13.961726258382933</v>
      </c>
      <c r="R280" s="966">
        <f t="shared" si="299"/>
        <v>15.679541526089567</v>
      </c>
      <c r="S280" s="966">
        <f t="shared" si="300"/>
        <v>8.0576870192303787</v>
      </c>
      <c r="T280" s="966">
        <f t="shared" si="301"/>
        <v>11.805599026206542</v>
      </c>
      <c r="U280" s="966">
        <f t="shared" si="302"/>
        <v>271.88413979905158</v>
      </c>
      <c r="V280" s="966">
        <f t="shared" si="303"/>
        <v>303.60736513844091</v>
      </c>
      <c r="W280" s="966">
        <f t="shared" si="304"/>
        <v>63.795159913224786</v>
      </c>
      <c r="X280" s="966">
        <f t="shared" si="305"/>
        <v>10.187111259222142</v>
      </c>
      <c r="Y280" s="966">
        <f t="shared" si="306"/>
        <v>1.8053956368598623</v>
      </c>
      <c r="Z280" s="966">
        <f t="shared" si="307"/>
        <v>2.027526921477099</v>
      </c>
      <c r="AA280" s="966">
        <f t="shared" si="308"/>
        <v>1.0419422869694457</v>
      </c>
      <c r="AB280" s="966">
        <f t="shared" si="309"/>
        <v>1.526586080974984</v>
      </c>
      <c r="AC280" s="966">
        <f t="shared" si="310"/>
        <v>35.157431870567024</v>
      </c>
      <c r="AD280" s="966">
        <f t="shared" si="311"/>
        <v>39.259573078246667</v>
      </c>
      <c r="AE280" s="966">
        <f t="shared" si="312"/>
        <v>8.2493741267101033</v>
      </c>
    </row>
    <row r="281" spans="1:31">
      <c r="A281" s="966" t="str">
        <f t="shared" si="313"/>
        <v>MP-520-20</v>
      </c>
      <c r="B281" s="966" t="str">
        <f t="shared" si="255"/>
        <v>[weeks B]</v>
      </c>
      <c r="C281" s="966" t="str">
        <f t="shared" si="256"/>
        <v>Lipid#2</v>
      </c>
      <c r="D281" s="966" t="str">
        <f t="shared" si="257"/>
        <v>[diet B]</v>
      </c>
      <c r="E281" s="966" t="str">
        <f t="shared" si="258"/>
        <v>[treatment B]</v>
      </c>
      <c r="F281" s="966" t="str">
        <f t="shared" si="314"/>
        <v>[sex]</v>
      </c>
      <c r="G281" s="966">
        <f t="shared" si="315"/>
        <v>21.7</v>
      </c>
      <c r="H281" s="966">
        <f t="shared" si="278"/>
        <v>2.5</v>
      </c>
      <c r="I281" s="966"/>
      <c r="J281" s="966">
        <f>'plasma (Lipid#2)'!B80</f>
        <v>110</v>
      </c>
      <c r="K281" s="966">
        <f>'plasma (Lipid#2)'!C80</f>
        <v>115</v>
      </c>
      <c r="L281" s="966">
        <f>'plasma (Lipid#2)'!E80</f>
        <v>33</v>
      </c>
      <c r="M281" s="966"/>
      <c r="N281" s="966"/>
      <c r="O281" s="966"/>
      <c r="P281" s="966">
        <f t="shared" si="316"/>
        <v>78.780327071317899</v>
      </c>
      <c r="Q281" s="966">
        <f t="shared" si="298"/>
        <v>13.961726258382933</v>
      </c>
      <c r="R281" s="966">
        <f t="shared" si="299"/>
        <v>15.679541526089567</v>
      </c>
      <c r="S281" s="966">
        <f t="shared" si="300"/>
        <v>8.0576870192303787</v>
      </c>
      <c r="T281" s="966">
        <f t="shared" si="301"/>
        <v>11.805599026206542</v>
      </c>
      <c r="U281" s="966">
        <f t="shared" si="302"/>
        <v>271.88413979905158</v>
      </c>
      <c r="V281" s="966">
        <f t="shared" si="303"/>
        <v>303.60736513844091</v>
      </c>
      <c r="W281" s="966">
        <f t="shared" si="304"/>
        <v>63.795159913224786</v>
      </c>
      <c r="X281" s="966">
        <f t="shared" si="305"/>
        <v>10.187111259222142</v>
      </c>
      <c r="Y281" s="966">
        <f t="shared" si="306"/>
        <v>1.8053956368598623</v>
      </c>
      <c r="Z281" s="966">
        <f t="shared" si="307"/>
        <v>2.027526921477099</v>
      </c>
      <c r="AA281" s="966">
        <f t="shared" si="308"/>
        <v>1.0419422869694457</v>
      </c>
      <c r="AB281" s="966">
        <f t="shared" si="309"/>
        <v>1.526586080974984</v>
      </c>
      <c r="AC281" s="966">
        <f t="shared" si="310"/>
        <v>35.157431870567024</v>
      </c>
      <c r="AD281" s="966">
        <f t="shared" si="311"/>
        <v>39.259573078246667</v>
      </c>
      <c r="AE281" s="966">
        <f t="shared" si="312"/>
        <v>8.2493741267101033</v>
      </c>
    </row>
    <row r="282" spans="1:31">
      <c r="A282" s="966" t="str">
        <f t="shared" si="313"/>
        <v>MP-520-20</v>
      </c>
      <c r="B282" s="966" t="str">
        <f t="shared" si="255"/>
        <v>[weeks B]</v>
      </c>
      <c r="C282" s="966" t="str">
        <f t="shared" si="256"/>
        <v>Lipid#2</v>
      </c>
      <c r="D282" s="966" t="str">
        <f t="shared" si="257"/>
        <v>[diet B]</v>
      </c>
      <c r="E282" s="966" t="str">
        <f t="shared" si="258"/>
        <v>[treatment B]</v>
      </c>
      <c r="F282" s="966" t="str">
        <f t="shared" si="314"/>
        <v>[sex]</v>
      </c>
      <c r="G282" s="966">
        <f t="shared" si="315"/>
        <v>21.7</v>
      </c>
      <c r="H282" s="966">
        <f t="shared" si="278"/>
        <v>2.5</v>
      </c>
      <c r="I282" s="966"/>
      <c r="J282" s="966">
        <f>'plasma (Lipid#2)'!B81</f>
        <v>120</v>
      </c>
      <c r="K282" s="966">
        <f>'plasma (Lipid#2)'!C81</f>
        <v>108</v>
      </c>
      <c r="L282" s="966">
        <f>'plasma (Lipid#2)'!E81</f>
        <v>33</v>
      </c>
      <c r="M282" s="967">
        <f>'plasma (Lipid#2)'!X75</f>
        <v>45.430099948408092</v>
      </c>
      <c r="N282" s="967">
        <f>'plasma (Lipid#2)'!Y75</f>
        <v>12.430099948408092</v>
      </c>
      <c r="O282" s="966">
        <f>'plasma (Lipid#2)'!M81</f>
        <v>1.5153000000000001</v>
      </c>
      <c r="P282" s="966">
        <f t="shared" si="316"/>
        <v>78.780327071317899</v>
      </c>
      <c r="Q282" s="966">
        <f t="shared" si="298"/>
        <v>13.961726258382933</v>
      </c>
      <c r="R282" s="966">
        <f t="shared" si="299"/>
        <v>15.679541526089567</v>
      </c>
      <c r="S282" s="966">
        <f t="shared" si="300"/>
        <v>8.0576870192303787</v>
      </c>
      <c r="T282" s="966">
        <f t="shared" si="301"/>
        <v>11.805599026206542</v>
      </c>
      <c r="U282" s="966">
        <f t="shared" si="302"/>
        <v>271.88413979905158</v>
      </c>
      <c r="V282" s="966">
        <f t="shared" si="303"/>
        <v>303.60736513844091</v>
      </c>
      <c r="W282" s="966">
        <f t="shared" si="304"/>
        <v>63.795159913224786</v>
      </c>
      <c r="X282" s="966">
        <f t="shared" si="305"/>
        <v>10.187111259222142</v>
      </c>
      <c r="Y282" s="966">
        <f t="shared" si="306"/>
        <v>1.8053956368598623</v>
      </c>
      <c r="Z282" s="966">
        <f t="shared" si="307"/>
        <v>2.027526921477099</v>
      </c>
      <c r="AA282" s="966">
        <f t="shared" si="308"/>
        <v>1.0419422869694457</v>
      </c>
      <c r="AB282" s="966">
        <f t="shared" si="309"/>
        <v>1.526586080974984</v>
      </c>
      <c r="AC282" s="966">
        <f t="shared" si="310"/>
        <v>35.157431870567024</v>
      </c>
      <c r="AD282" s="966">
        <f t="shared" si="311"/>
        <v>39.259573078246667</v>
      </c>
      <c r="AE282" s="966">
        <f t="shared" si="312"/>
        <v>8.2493741267101033</v>
      </c>
    </row>
    <row r="283" spans="1:31">
      <c r="A283" s="966" t="str">
        <f t="shared" si="313"/>
        <v>MP-520-20</v>
      </c>
      <c r="B283" s="966" t="str">
        <f t="shared" si="255"/>
        <v>[weeks B]</v>
      </c>
      <c r="C283" s="966" t="str">
        <f t="shared" si="256"/>
        <v>Lipid#2</v>
      </c>
      <c r="D283" s="966" t="str">
        <f t="shared" si="257"/>
        <v>[diet B]</v>
      </c>
      <c r="E283" s="966" t="str">
        <f t="shared" si="258"/>
        <v>[treatment B]</v>
      </c>
      <c r="F283" s="966" t="str">
        <f t="shared" si="314"/>
        <v>[sex]</v>
      </c>
      <c r="G283" s="966">
        <f t="shared" si="315"/>
        <v>21.7</v>
      </c>
      <c r="H283" s="966">
        <f t="shared" si="278"/>
        <v>2.5</v>
      </c>
      <c r="I283" s="966"/>
      <c r="J283" s="966">
        <v>122</v>
      </c>
      <c r="K283" s="966">
        <f>'plasma (Lipid#2)'!C82</f>
        <v>114</v>
      </c>
      <c r="L283" s="966">
        <f>'plasma (Lipid#2)'!E82</f>
        <v>33</v>
      </c>
      <c r="M283" s="967"/>
      <c r="N283" s="967"/>
      <c r="O283" s="966"/>
      <c r="P283" s="966">
        <f t="shared" si="316"/>
        <v>78.780327071317899</v>
      </c>
      <c r="Q283" s="966">
        <f t="shared" si="298"/>
        <v>13.961726258382933</v>
      </c>
      <c r="R283" s="966">
        <f t="shared" si="299"/>
        <v>15.679541526089567</v>
      </c>
      <c r="S283" s="966">
        <f t="shared" si="300"/>
        <v>8.0576870192303787</v>
      </c>
      <c r="T283" s="966">
        <f t="shared" si="301"/>
        <v>11.805599026206542</v>
      </c>
      <c r="U283" s="966">
        <f t="shared" si="302"/>
        <v>271.88413979905158</v>
      </c>
      <c r="V283" s="966">
        <f t="shared" si="303"/>
        <v>303.60736513844091</v>
      </c>
      <c r="W283" s="966">
        <f t="shared" si="304"/>
        <v>63.795159913224786</v>
      </c>
      <c r="X283" s="966">
        <f t="shared" si="305"/>
        <v>10.187111259222142</v>
      </c>
      <c r="Y283" s="966">
        <f t="shared" si="306"/>
        <v>1.8053956368598623</v>
      </c>
      <c r="Z283" s="966">
        <f t="shared" si="307"/>
        <v>2.027526921477099</v>
      </c>
      <c r="AA283" s="966">
        <f t="shared" si="308"/>
        <v>1.0419422869694457</v>
      </c>
      <c r="AB283" s="966">
        <f t="shared" si="309"/>
        <v>1.526586080974984</v>
      </c>
      <c r="AC283" s="966">
        <f t="shared" si="310"/>
        <v>35.157431870567024</v>
      </c>
      <c r="AD283" s="966">
        <f t="shared" si="311"/>
        <v>39.259573078246667</v>
      </c>
      <c r="AE283" s="966">
        <f t="shared" si="312"/>
        <v>8.2493741267101033</v>
      </c>
    </row>
    <row r="284" spans="1:31">
      <c r="A284" s="966" t="str">
        <f t="shared" si="313"/>
        <v>MP-520-20</v>
      </c>
      <c r="B284" s="966" t="str">
        <f t="shared" si="255"/>
        <v>[weeks B]</v>
      </c>
      <c r="C284" s="966" t="str">
        <f t="shared" si="256"/>
        <v>Lipid#2</v>
      </c>
      <c r="D284" s="966" t="str">
        <f t="shared" si="257"/>
        <v>[diet B]</v>
      </c>
      <c r="E284" s="966" t="str">
        <f t="shared" si="258"/>
        <v>[treatment B]</v>
      </c>
      <c r="F284" s="966" t="str">
        <f t="shared" si="314"/>
        <v>[sex]</v>
      </c>
      <c r="G284" s="966">
        <f t="shared" si="315"/>
        <v>21.7</v>
      </c>
      <c r="H284" s="966">
        <f t="shared" si="278"/>
        <v>2.5</v>
      </c>
      <c r="I284" s="966"/>
      <c r="J284" s="966">
        <v>125</v>
      </c>
      <c r="K284" s="966">
        <f>'plasma (Lipid#2)'!C83</f>
        <v>120</v>
      </c>
      <c r="L284" s="966">
        <f>'plasma (Lipid#2)'!E83</f>
        <v>33</v>
      </c>
      <c r="M284" s="967"/>
      <c r="N284" s="967"/>
      <c r="O284" s="966"/>
      <c r="P284" s="966">
        <f t="shared" si="316"/>
        <v>78.780327071317899</v>
      </c>
      <c r="Q284" s="966">
        <f t="shared" si="298"/>
        <v>13.961726258382933</v>
      </c>
      <c r="R284" s="966">
        <f t="shared" si="299"/>
        <v>15.679541526089567</v>
      </c>
      <c r="S284" s="966">
        <f t="shared" si="300"/>
        <v>8.0576870192303787</v>
      </c>
      <c r="T284" s="966">
        <f t="shared" si="301"/>
        <v>11.805599026206542</v>
      </c>
      <c r="U284" s="966">
        <f t="shared" si="302"/>
        <v>271.88413979905158</v>
      </c>
      <c r="V284" s="966">
        <f t="shared" si="303"/>
        <v>303.60736513844091</v>
      </c>
      <c r="W284" s="966">
        <f t="shared" si="304"/>
        <v>63.795159913224786</v>
      </c>
      <c r="X284" s="966">
        <f t="shared" si="305"/>
        <v>10.187111259222142</v>
      </c>
      <c r="Y284" s="966">
        <f t="shared" si="306"/>
        <v>1.8053956368598623</v>
      </c>
      <c r="Z284" s="966">
        <f t="shared" si="307"/>
        <v>2.027526921477099</v>
      </c>
      <c r="AA284" s="966">
        <f t="shared" si="308"/>
        <v>1.0419422869694457</v>
      </c>
      <c r="AB284" s="966">
        <f t="shared" si="309"/>
        <v>1.526586080974984</v>
      </c>
      <c r="AC284" s="966">
        <f t="shared" si="310"/>
        <v>35.157431870567024</v>
      </c>
      <c r="AD284" s="966">
        <f t="shared" si="311"/>
        <v>39.259573078246667</v>
      </c>
      <c r="AE284" s="966">
        <f t="shared" si="312"/>
        <v>8.2493741267101033</v>
      </c>
    </row>
    <row r="285" spans="1:31">
      <c r="A285" s="966" t="str">
        <f t="shared" si="313"/>
        <v>MP-520-20</v>
      </c>
      <c r="B285" s="966" t="str">
        <f t="shared" si="255"/>
        <v>[weeks B]</v>
      </c>
      <c r="C285" s="966" t="str">
        <f t="shared" si="256"/>
        <v>Lipid#2</v>
      </c>
      <c r="D285" s="966" t="str">
        <f t="shared" si="257"/>
        <v>[diet B]</v>
      </c>
      <c r="E285" s="966" t="str">
        <f t="shared" si="258"/>
        <v>[treatment B]</v>
      </c>
      <c r="F285" s="966" t="str">
        <f t="shared" si="314"/>
        <v>[sex]</v>
      </c>
      <c r="G285" s="966">
        <f t="shared" si="315"/>
        <v>21.7</v>
      </c>
      <c r="H285" s="966">
        <f t="shared" si="278"/>
        <v>2.5</v>
      </c>
      <c r="I285" s="966"/>
      <c r="J285" s="966">
        <v>130</v>
      </c>
      <c r="K285" s="966">
        <f>'plasma (Lipid#2)'!C84</f>
        <v>142</v>
      </c>
      <c r="L285" s="966">
        <f>'plasma (Lipid#2)'!E84</f>
        <v>30</v>
      </c>
      <c r="M285" s="967"/>
      <c r="N285" s="967"/>
      <c r="O285" s="966"/>
      <c r="P285" s="966">
        <f t="shared" si="316"/>
        <v>78.780327071317899</v>
      </c>
      <c r="Q285" s="966">
        <f t="shared" si="298"/>
        <v>13.961726258382933</v>
      </c>
      <c r="R285" s="966">
        <f t="shared" si="299"/>
        <v>15.679541526089567</v>
      </c>
      <c r="S285" s="966">
        <f t="shared" si="300"/>
        <v>8.0576870192303787</v>
      </c>
      <c r="T285" s="966">
        <f t="shared" si="301"/>
        <v>11.805599026206542</v>
      </c>
      <c r="U285" s="966">
        <f t="shared" si="302"/>
        <v>271.88413979905158</v>
      </c>
      <c r="V285" s="966">
        <f t="shared" si="303"/>
        <v>303.60736513844091</v>
      </c>
      <c r="W285" s="966">
        <f t="shared" si="304"/>
        <v>63.795159913224786</v>
      </c>
      <c r="X285" s="966">
        <f t="shared" si="305"/>
        <v>10.187111259222142</v>
      </c>
      <c r="Y285" s="966">
        <f t="shared" si="306"/>
        <v>1.8053956368598623</v>
      </c>
      <c r="Z285" s="966">
        <f t="shared" si="307"/>
        <v>2.027526921477099</v>
      </c>
      <c r="AA285" s="966">
        <f t="shared" si="308"/>
        <v>1.0419422869694457</v>
      </c>
      <c r="AB285" s="966">
        <f t="shared" si="309"/>
        <v>1.526586080974984</v>
      </c>
      <c r="AC285" s="966">
        <f t="shared" si="310"/>
        <v>35.157431870567024</v>
      </c>
      <c r="AD285" s="966">
        <f t="shared" si="311"/>
        <v>39.259573078246667</v>
      </c>
      <c r="AE285" s="966">
        <f t="shared" si="312"/>
        <v>8.2493741267101033</v>
      </c>
    </row>
    <row r="286" spans="1:31">
      <c r="A286" s="966" t="str">
        <f t="shared" si="313"/>
        <v>MP-520-20</v>
      </c>
      <c r="B286" s="966" t="str">
        <f t="shared" si="255"/>
        <v>[weeks B]</v>
      </c>
      <c r="C286" s="966" t="str">
        <f t="shared" si="256"/>
        <v>Lipid#2</v>
      </c>
      <c r="D286" s="966" t="str">
        <f t="shared" si="257"/>
        <v>[diet B]</v>
      </c>
      <c r="E286" s="966" t="str">
        <f t="shared" si="258"/>
        <v>[treatment B]</v>
      </c>
      <c r="F286" s="966" t="str">
        <f t="shared" si="314"/>
        <v>[sex]</v>
      </c>
      <c r="G286" s="966">
        <f t="shared" si="315"/>
        <v>21.7</v>
      </c>
      <c r="H286" s="966">
        <f t="shared" si="278"/>
        <v>2.5</v>
      </c>
      <c r="I286" s="966"/>
      <c r="J286" s="966">
        <v>135</v>
      </c>
      <c r="K286" s="966">
        <f>'plasma (Lipid#2)'!C85</f>
        <v>165</v>
      </c>
      <c r="L286" s="966">
        <f>'plasma (Lipid#2)'!E85</f>
        <v>27</v>
      </c>
      <c r="M286" s="967"/>
      <c r="N286" s="967"/>
      <c r="O286" s="966"/>
      <c r="P286" s="966">
        <f t="shared" si="316"/>
        <v>78.780327071317899</v>
      </c>
      <c r="Q286" s="966">
        <f t="shared" si="298"/>
        <v>13.961726258382933</v>
      </c>
      <c r="R286" s="966">
        <f t="shared" si="299"/>
        <v>15.679541526089567</v>
      </c>
      <c r="S286" s="966">
        <f t="shared" si="300"/>
        <v>8.0576870192303787</v>
      </c>
      <c r="T286" s="966">
        <f t="shared" si="301"/>
        <v>11.805599026206542</v>
      </c>
      <c r="U286" s="966">
        <f t="shared" si="302"/>
        <v>271.88413979905158</v>
      </c>
      <c r="V286" s="966">
        <f t="shared" si="303"/>
        <v>303.60736513844091</v>
      </c>
      <c r="W286" s="966">
        <f t="shared" si="304"/>
        <v>63.795159913224786</v>
      </c>
      <c r="X286" s="966">
        <f t="shared" si="305"/>
        <v>10.187111259222142</v>
      </c>
      <c r="Y286" s="966">
        <f t="shared" si="306"/>
        <v>1.8053956368598623</v>
      </c>
      <c r="Z286" s="966">
        <f t="shared" si="307"/>
        <v>2.027526921477099</v>
      </c>
      <c r="AA286" s="966">
        <f t="shared" si="308"/>
        <v>1.0419422869694457</v>
      </c>
      <c r="AB286" s="966">
        <f t="shared" si="309"/>
        <v>1.526586080974984</v>
      </c>
      <c r="AC286" s="966">
        <f t="shared" si="310"/>
        <v>35.157431870567024</v>
      </c>
      <c r="AD286" s="966">
        <f t="shared" si="311"/>
        <v>39.259573078246667</v>
      </c>
      <c r="AE286" s="966">
        <f t="shared" si="312"/>
        <v>8.2493741267101033</v>
      </c>
    </row>
    <row r="287" spans="1:31">
      <c r="A287" s="966" t="str">
        <f t="shared" si="313"/>
        <v>MP-520-20</v>
      </c>
      <c r="B287" s="966" t="str">
        <f t="shared" si="255"/>
        <v>[weeks B]</v>
      </c>
      <c r="C287" s="966" t="str">
        <f t="shared" si="256"/>
        <v>Lipid#2</v>
      </c>
      <c r="D287" s="966" t="str">
        <f t="shared" si="257"/>
        <v>[diet B]</v>
      </c>
      <c r="E287" s="966" t="str">
        <f t="shared" si="258"/>
        <v>[treatment B]</v>
      </c>
      <c r="F287" s="966" t="str">
        <f t="shared" si="314"/>
        <v>[sex]</v>
      </c>
      <c r="G287" s="966">
        <f t="shared" si="315"/>
        <v>21.7</v>
      </c>
      <c r="H287" s="966">
        <f t="shared" si="278"/>
        <v>2.5</v>
      </c>
      <c r="I287" s="966"/>
      <c r="J287" s="966">
        <v>145</v>
      </c>
      <c r="K287" s="966">
        <f>'plasma (Lipid#2)'!C86</f>
        <v>155</v>
      </c>
      <c r="L287" s="966">
        <f>'plasma (Lipid#2)'!E86</f>
        <v>20</v>
      </c>
      <c r="M287" s="967"/>
      <c r="N287" s="967"/>
      <c r="O287" s="966"/>
      <c r="P287" s="966">
        <f t="shared" si="316"/>
        <v>78.780327071317899</v>
      </c>
      <c r="Q287" s="966">
        <f t="shared" si="298"/>
        <v>13.961726258382933</v>
      </c>
      <c r="R287" s="966">
        <f t="shared" si="299"/>
        <v>15.679541526089567</v>
      </c>
      <c r="S287" s="966">
        <f t="shared" si="300"/>
        <v>8.0576870192303787</v>
      </c>
      <c r="T287" s="966">
        <f t="shared" si="301"/>
        <v>11.805599026206542</v>
      </c>
      <c r="U287" s="966">
        <f t="shared" si="302"/>
        <v>271.88413979905158</v>
      </c>
      <c r="V287" s="966">
        <f t="shared" si="303"/>
        <v>303.60736513844091</v>
      </c>
      <c r="W287" s="966">
        <f t="shared" si="304"/>
        <v>63.795159913224786</v>
      </c>
      <c r="X287" s="966">
        <f t="shared" si="305"/>
        <v>10.187111259222142</v>
      </c>
      <c r="Y287" s="966">
        <f t="shared" si="306"/>
        <v>1.8053956368598623</v>
      </c>
      <c r="Z287" s="966">
        <f t="shared" si="307"/>
        <v>2.027526921477099</v>
      </c>
      <c r="AA287" s="966">
        <f t="shared" si="308"/>
        <v>1.0419422869694457</v>
      </c>
      <c r="AB287" s="966">
        <f t="shared" si="309"/>
        <v>1.526586080974984</v>
      </c>
      <c r="AC287" s="966">
        <f t="shared" si="310"/>
        <v>35.157431870567024</v>
      </c>
      <c r="AD287" s="966">
        <f t="shared" si="311"/>
        <v>39.259573078246667</v>
      </c>
      <c r="AE287" s="966">
        <f t="shared" si="312"/>
        <v>8.2493741267101033</v>
      </c>
    </row>
    <row r="288" spans="1:31">
      <c r="A288" s="970" t="str">
        <f>'plasma (Lipid#2)'!A89</f>
        <v>MP-524-20</v>
      </c>
      <c r="B288" s="970" t="str">
        <f t="shared" si="255"/>
        <v>[weeks B]</v>
      </c>
      <c r="C288" s="970" t="str">
        <f t="shared" si="256"/>
        <v>Lipid#2</v>
      </c>
      <c r="D288" s="970" t="str">
        <f t="shared" si="257"/>
        <v>[diet B]</v>
      </c>
      <c r="E288" s="970" t="str">
        <f t="shared" si="258"/>
        <v>[treatment B]</v>
      </c>
      <c r="F288" s="970" t="str">
        <f>'plasma (Lipid#2)'!A94</f>
        <v>[sex]</v>
      </c>
      <c r="G288" s="970">
        <f>'plasma (Lipid#2)'!A90</f>
        <v>21.3</v>
      </c>
      <c r="H288" s="970">
        <f t="shared" si="278"/>
        <v>0</v>
      </c>
      <c r="I288" s="970">
        <f>'plasma (Lipid#2)'!A99</f>
        <v>44</v>
      </c>
      <c r="J288" s="970">
        <f>'plasma (Lipid#2)'!B88</f>
        <v>-10</v>
      </c>
      <c r="K288" s="970">
        <f>'plasma (Lipid#2)'!C88</f>
        <v>91</v>
      </c>
      <c r="L288" s="970">
        <f>'plasma (Lipid#2)'!E88</f>
        <v>0</v>
      </c>
      <c r="M288" s="971">
        <f>'plasma (Lipid#2)'!X90</f>
        <v>21.958535017165868</v>
      </c>
      <c r="N288" s="971">
        <f>'plasma (Lipid#2)'!Y90</f>
        <v>21.958535017165868</v>
      </c>
      <c r="O288" s="970">
        <f>'plasma (Lipid#2)'!M88</f>
        <v>0.30969999999999998</v>
      </c>
      <c r="P288" s="970">
        <f>'tissues (Lipid#2)'!O37</f>
        <v>108.04097818473194</v>
      </c>
      <c r="Q288" s="970">
        <f>'tissues (Lipid#2)'!O38</f>
        <v>9.8491943997969429</v>
      </c>
      <c r="R288" s="970">
        <f>'tissues (Lipid#2)'!O39</f>
        <v>13.135898538150979</v>
      </c>
      <c r="S288" s="970">
        <f>'tissues (Lipid#2)'!O40</f>
        <v>6.1013297739217487</v>
      </c>
      <c r="T288" s="970">
        <f>'tissues (Lipid#2)'!O41</f>
        <v>10.910497308516216</v>
      </c>
      <c r="U288" s="970">
        <f>'tissues (Lipid#2)'!O42</f>
        <v>103.76103268992134</v>
      </c>
      <c r="V288" s="970">
        <f>'tissues (Lipid#2)'!O43</f>
        <v>205.15217333063202</v>
      </c>
      <c r="W288" s="970">
        <f>'tissues (Lipid#2)'!O44</f>
        <v>49.412999779342485</v>
      </c>
      <c r="X288" s="970">
        <f>'tissues (Lipid#2)'!P37</f>
        <v>18.209153626640219</v>
      </c>
      <c r="Y288" s="970">
        <f>'tissues (Lipid#2)'!P38</f>
        <v>1.6599765842354401</v>
      </c>
      <c r="Z288" s="970">
        <f>'tissues (Lipid#2)'!P39</f>
        <v>2.2139154839580302</v>
      </c>
      <c r="AA288" s="970">
        <f>'tissues (Lipid#2)'!P40</f>
        <v>1.0283140068407441</v>
      </c>
      <c r="AB288" s="970">
        <f>'tissues (Lipid#2)'!P41</f>
        <v>1.8388478609858792</v>
      </c>
      <c r="AC288" s="970">
        <f>'tissues (Lipid#2)'!P42</f>
        <v>17.487814498301351</v>
      </c>
      <c r="AD288" s="970">
        <f>'tissues (Lipid#2)'!P43</f>
        <v>34.576208988308771</v>
      </c>
      <c r="AE288" s="970">
        <f>'tissues (Lipid#2)'!P44</f>
        <v>8.3280336706757012</v>
      </c>
    </row>
    <row r="289" spans="1:31">
      <c r="A289" s="970" t="str">
        <f>A288</f>
        <v>MP-524-20</v>
      </c>
      <c r="B289" s="970" t="str">
        <f t="shared" si="255"/>
        <v>[weeks B]</v>
      </c>
      <c r="C289" s="970" t="str">
        <f t="shared" si="256"/>
        <v>Lipid#2</v>
      </c>
      <c r="D289" s="970" t="str">
        <f t="shared" si="257"/>
        <v>[diet B]</v>
      </c>
      <c r="E289" s="970" t="str">
        <f t="shared" si="258"/>
        <v>[treatment B]</v>
      </c>
      <c r="F289" s="970" t="str">
        <f>F288</f>
        <v>[sex]</v>
      </c>
      <c r="G289" s="970">
        <f>G288</f>
        <v>21.3</v>
      </c>
      <c r="H289" s="970">
        <f t="shared" si="278"/>
        <v>0</v>
      </c>
      <c r="I289" s="44"/>
      <c r="J289" s="970">
        <f>'plasma (Lipid#2)'!B89</f>
        <v>0</v>
      </c>
      <c r="K289" s="970">
        <f>'plasma (Lipid#2)'!C89</f>
        <v>96</v>
      </c>
      <c r="L289" s="970">
        <f>'plasma (Lipid#2)'!E89</f>
        <v>0</v>
      </c>
      <c r="M289" s="971">
        <f>'plasma (Lipid#2)'!X91</f>
        <v>23.094321311157206</v>
      </c>
      <c r="N289" s="971">
        <f>'plasma (Lipid#2)'!Y91</f>
        <v>23.094321311157206</v>
      </c>
      <c r="O289" s="970"/>
      <c r="P289" s="970">
        <f>P288</f>
        <v>108.04097818473194</v>
      </c>
      <c r="Q289" s="970">
        <f t="shared" ref="Q289:Q306" si="317">Q288</f>
        <v>9.8491943997969429</v>
      </c>
      <c r="R289" s="970">
        <f t="shared" ref="R289:R306" si="318">R288</f>
        <v>13.135898538150979</v>
      </c>
      <c r="S289" s="970">
        <f t="shared" ref="S289:S306" si="319">S288</f>
        <v>6.1013297739217487</v>
      </c>
      <c r="T289" s="970">
        <f t="shared" ref="T289:T306" si="320">T288</f>
        <v>10.910497308516216</v>
      </c>
      <c r="U289" s="970">
        <f t="shared" ref="U289:U306" si="321">U288</f>
        <v>103.76103268992134</v>
      </c>
      <c r="V289" s="970">
        <f t="shared" ref="V289:V306" si="322">V288</f>
        <v>205.15217333063202</v>
      </c>
      <c r="W289" s="970">
        <f t="shared" ref="W289:W306" si="323">W288</f>
        <v>49.412999779342485</v>
      </c>
      <c r="X289" s="970">
        <f t="shared" ref="X289:X306" si="324">X288</f>
        <v>18.209153626640219</v>
      </c>
      <c r="Y289" s="970">
        <f t="shared" ref="Y289:Y306" si="325">Y288</f>
        <v>1.6599765842354401</v>
      </c>
      <c r="Z289" s="970">
        <f t="shared" ref="Z289:Z306" si="326">Z288</f>
        <v>2.2139154839580302</v>
      </c>
      <c r="AA289" s="970">
        <f t="shared" ref="AA289:AA306" si="327">AA288</f>
        <v>1.0283140068407441</v>
      </c>
      <c r="AB289" s="970">
        <f t="shared" ref="AB289:AB306" si="328">AB288</f>
        <v>1.8388478609858792</v>
      </c>
      <c r="AC289" s="970">
        <f t="shared" ref="AC289:AC306" si="329">AC288</f>
        <v>17.487814498301351</v>
      </c>
      <c r="AD289" s="970">
        <f t="shared" ref="AD289:AD306" si="330">AD288</f>
        <v>34.576208988308771</v>
      </c>
      <c r="AE289" s="970">
        <f t="shared" ref="AE289:AE306" si="331">AE288</f>
        <v>8.3280336706757012</v>
      </c>
    </row>
    <row r="290" spans="1:31">
      <c r="A290" s="970" t="str">
        <f t="shared" ref="A290:A306" si="332">A289</f>
        <v>MP-524-20</v>
      </c>
      <c r="B290" s="970" t="str">
        <f t="shared" si="255"/>
        <v>[weeks B]</v>
      </c>
      <c r="C290" s="970" t="str">
        <f t="shared" si="256"/>
        <v>Lipid#2</v>
      </c>
      <c r="D290" s="970" t="str">
        <f t="shared" si="257"/>
        <v>[diet B]</v>
      </c>
      <c r="E290" s="970" t="str">
        <f t="shared" si="258"/>
        <v>[treatment B]</v>
      </c>
      <c r="F290" s="970" t="str">
        <f t="shared" ref="F290:F306" si="333">F289</f>
        <v>[sex]</v>
      </c>
      <c r="G290" s="970">
        <f t="shared" ref="G290:G306" si="334">G289</f>
        <v>21.3</v>
      </c>
      <c r="H290" s="970">
        <f t="shared" si="278"/>
        <v>2.5</v>
      </c>
      <c r="I290" s="44"/>
      <c r="J290" s="970">
        <f>'plasma (Lipid#2)'!B90</f>
        <v>10</v>
      </c>
      <c r="K290" s="970">
        <f>'plasma (Lipid#2)'!C90</f>
        <v>131</v>
      </c>
      <c r="L290" s="970">
        <f>'plasma (Lipid#2)'!E90</f>
        <v>25</v>
      </c>
      <c r="M290" s="44"/>
      <c r="N290" s="44"/>
      <c r="O290" s="970"/>
      <c r="P290" s="970">
        <f t="shared" ref="P290:P306" si="335">P289</f>
        <v>108.04097818473194</v>
      </c>
      <c r="Q290" s="970">
        <f t="shared" si="317"/>
        <v>9.8491943997969429</v>
      </c>
      <c r="R290" s="970">
        <f t="shared" si="318"/>
        <v>13.135898538150979</v>
      </c>
      <c r="S290" s="970">
        <f t="shared" si="319"/>
        <v>6.1013297739217487</v>
      </c>
      <c r="T290" s="970">
        <f t="shared" si="320"/>
        <v>10.910497308516216</v>
      </c>
      <c r="U290" s="970">
        <f t="shared" si="321"/>
        <v>103.76103268992134</v>
      </c>
      <c r="V290" s="970">
        <f t="shared" si="322"/>
        <v>205.15217333063202</v>
      </c>
      <c r="W290" s="970">
        <f t="shared" si="323"/>
        <v>49.412999779342485</v>
      </c>
      <c r="X290" s="970">
        <f t="shared" si="324"/>
        <v>18.209153626640219</v>
      </c>
      <c r="Y290" s="970">
        <f t="shared" si="325"/>
        <v>1.6599765842354401</v>
      </c>
      <c r="Z290" s="970">
        <f t="shared" si="326"/>
        <v>2.2139154839580302</v>
      </c>
      <c r="AA290" s="970">
        <f t="shared" si="327"/>
        <v>1.0283140068407441</v>
      </c>
      <c r="AB290" s="970">
        <f t="shared" si="328"/>
        <v>1.8388478609858792</v>
      </c>
      <c r="AC290" s="970">
        <f t="shared" si="329"/>
        <v>17.487814498301351</v>
      </c>
      <c r="AD290" s="970">
        <f t="shared" si="330"/>
        <v>34.576208988308771</v>
      </c>
      <c r="AE290" s="970">
        <f t="shared" si="331"/>
        <v>8.3280336706757012</v>
      </c>
    </row>
    <row r="291" spans="1:31">
      <c r="A291" s="970" t="str">
        <f t="shared" si="332"/>
        <v>MP-524-20</v>
      </c>
      <c r="B291" s="970" t="str">
        <f t="shared" si="255"/>
        <v>[weeks B]</v>
      </c>
      <c r="C291" s="970" t="str">
        <f t="shared" si="256"/>
        <v>Lipid#2</v>
      </c>
      <c r="D291" s="970" t="str">
        <f t="shared" si="257"/>
        <v>[diet B]</v>
      </c>
      <c r="E291" s="970" t="str">
        <f t="shared" si="258"/>
        <v>[treatment B]</v>
      </c>
      <c r="F291" s="970" t="str">
        <f t="shared" si="333"/>
        <v>[sex]</v>
      </c>
      <c r="G291" s="970">
        <f t="shared" si="334"/>
        <v>21.3</v>
      </c>
      <c r="H291" s="970">
        <f t="shared" si="278"/>
        <v>2.5</v>
      </c>
      <c r="I291" s="44"/>
      <c r="J291" s="970">
        <f>'plasma (Lipid#2)'!B91</f>
        <v>20</v>
      </c>
      <c r="K291" s="970">
        <f>'plasma (Lipid#2)'!C91</f>
        <v>97</v>
      </c>
      <c r="L291" s="970">
        <f>'plasma (Lipid#2)'!E91</f>
        <v>25</v>
      </c>
      <c r="M291" s="44"/>
      <c r="N291" s="44"/>
      <c r="O291" s="970"/>
      <c r="P291" s="970">
        <f t="shared" si="335"/>
        <v>108.04097818473194</v>
      </c>
      <c r="Q291" s="970">
        <f t="shared" si="317"/>
        <v>9.8491943997969429</v>
      </c>
      <c r="R291" s="970">
        <f t="shared" si="318"/>
        <v>13.135898538150979</v>
      </c>
      <c r="S291" s="970">
        <f t="shared" si="319"/>
        <v>6.1013297739217487</v>
      </c>
      <c r="T291" s="970">
        <f t="shared" si="320"/>
        <v>10.910497308516216</v>
      </c>
      <c r="U291" s="970">
        <f t="shared" si="321"/>
        <v>103.76103268992134</v>
      </c>
      <c r="V291" s="970">
        <f t="shared" si="322"/>
        <v>205.15217333063202</v>
      </c>
      <c r="W291" s="970">
        <f t="shared" si="323"/>
        <v>49.412999779342485</v>
      </c>
      <c r="X291" s="970">
        <f t="shared" si="324"/>
        <v>18.209153626640219</v>
      </c>
      <c r="Y291" s="970">
        <f t="shared" si="325"/>
        <v>1.6599765842354401</v>
      </c>
      <c r="Z291" s="970">
        <f t="shared" si="326"/>
        <v>2.2139154839580302</v>
      </c>
      <c r="AA291" s="970">
        <f t="shared" si="327"/>
        <v>1.0283140068407441</v>
      </c>
      <c r="AB291" s="970">
        <f t="shared" si="328"/>
        <v>1.8388478609858792</v>
      </c>
      <c r="AC291" s="970">
        <f t="shared" si="329"/>
        <v>17.487814498301351</v>
      </c>
      <c r="AD291" s="970">
        <f t="shared" si="330"/>
        <v>34.576208988308771</v>
      </c>
      <c r="AE291" s="970">
        <f t="shared" si="331"/>
        <v>8.3280336706757012</v>
      </c>
    </row>
    <row r="292" spans="1:31">
      <c r="A292" s="970" t="str">
        <f t="shared" si="332"/>
        <v>MP-524-20</v>
      </c>
      <c r="B292" s="970" t="str">
        <f t="shared" si="255"/>
        <v>[weeks B]</v>
      </c>
      <c r="C292" s="970" t="str">
        <f t="shared" si="256"/>
        <v>Lipid#2</v>
      </c>
      <c r="D292" s="970" t="str">
        <f t="shared" si="257"/>
        <v>[diet B]</v>
      </c>
      <c r="E292" s="970" t="str">
        <f t="shared" si="258"/>
        <v>[treatment B]</v>
      </c>
      <c r="F292" s="970" t="str">
        <f t="shared" si="333"/>
        <v>[sex]</v>
      </c>
      <c r="G292" s="970">
        <f t="shared" si="334"/>
        <v>21.3</v>
      </c>
      <c r="H292" s="970">
        <f t="shared" si="278"/>
        <v>2.5</v>
      </c>
      <c r="I292" s="44"/>
      <c r="J292" s="970">
        <f>'plasma (Lipid#2)'!B92</f>
        <v>30</v>
      </c>
      <c r="K292" s="970">
        <f>'plasma (Lipid#2)'!C92</f>
        <v>101</v>
      </c>
      <c r="L292" s="970">
        <f>'plasma (Lipid#2)'!E92</f>
        <v>30</v>
      </c>
      <c r="M292" s="44"/>
      <c r="N292" s="44"/>
      <c r="O292" s="970"/>
      <c r="P292" s="970">
        <f t="shared" si="335"/>
        <v>108.04097818473194</v>
      </c>
      <c r="Q292" s="970">
        <f t="shared" si="317"/>
        <v>9.8491943997969429</v>
      </c>
      <c r="R292" s="970">
        <f t="shared" si="318"/>
        <v>13.135898538150979</v>
      </c>
      <c r="S292" s="970">
        <f t="shared" si="319"/>
        <v>6.1013297739217487</v>
      </c>
      <c r="T292" s="970">
        <f t="shared" si="320"/>
        <v>10.910497308516216</v>
      </c>
      <c r="U292" s="970">
        <f t="shared" si="321"/>
        <v>103.76103268992134</v>
      </c>
      <c r="V292" s="970">
        <f t="shared" si="322"/>
        <v>205.15217333063202</v>
      </c>
      <c r="W292" s="970">
        <f t="shared" si="323"/>
        <v>49.412999779342485</v>
      </c>
      <c r="X292" s="970">
        <f t="shared" si="324"/>
        <v>18.209153626640219</v>
      </c>
      <c r="Y292" s="970">
        <f t="shared" si="325"/>
        <v>1.6599765842354401</v>
      </c>
      <c r="Z292" s="970">
        <f t="shared" si="326"/>
        <v>2.2139154839580302</v>
      </c>
      <c r="AA292" s="970">
        <f t="shared" si="327"/>
        <v>1.0283140068407441</v>
      </c>
      <c r="AB292" s="970">
        <f t="shared" si="328"/>
        <v>1.8388478609858792</v>
      </c>
      <c r="AC292" s="970">
        <f t="shared" si="329"/>
        <v>17.487814498301351</v>
      </c>
      <c r="AD292" s="970">
        <f t="shared" si="330"/>
        <v>34.576208988308771</v>
      </c>
      <c r="AE292" s="970">
        <f t="shared" si="331"/>
        <v>8.3280336706757012</v>
      </c>
    </row>
    <row r="293" spans="1:31">
      <c r="A293" s="970" t="str">
        <f t="shared" si="332"/>
        <v>MP-524-20</v>
      </c>
      <c r="B293" s="970" t="str">
        <f t="shared" si="255"/>
        <v>[weeks B]</v>
      </c>
      <c r="C293" s="970" t="str">
        <f t="shared" si="256"/>
        <v>Lipid#2</v>
      </c>
      <c r="D293" s="970" t="str">
        <f t="shared" si="257"/>
        <v>[diet B]</v>
      </c>
      <c r="E293" s="970" t="str">
        <f t="shared" si="258"/>
        <v>[treatment B]</v>
      </c>
      <c r="F293" s="970" t="str">
        <f t="shared" si="333"/>
        <v>[sex]</v>
      </c>
      <c r="G293" s="970">
        <f t="shared" si="334"/>
        <v>21.3</v>
      </c>
      <c r="H293" s="970">
        <f t="shared" si="278"/>
        <v>2.5</v>
      </c>
      <c r="I293" s="44"/>
      <c r="J293" s="970">
        <f>'plasma (Lipid#2)'!B93</f>
        <v>40</v>
      </c>
      <c r="K293" s="970">
        <f>'plasma (Lipid#2)'!C93</f>
        <v>125</v>
      </c>
      <c r="L293" s="970">
        <f>'plasma (Lipid#2)'!E93</f>
        <v>33</v>
      </c>
      <c r="M293" s="44"/>
      <c r="N293" s="44"/>
      <c r="O293" s="970"/>
      <c r="P293" s="970">
        <f t="shared" si="335"/>
        <v>108.04097818473194</v>
      </c>
      <c r="Q293" s="970">
        <f t="shared" si="317"/>
        <v>9.8491943997969429</v>
      </c>
      <c r="R293" s="970">
        <f t="shared" si="318"/>
        <v>13.135898538150979</v>
      </c>
      <c r="S293" s="970">
        <f t="shared" si="319"/>
        <v>6.1013297739217487</v>
      </c>
      <c r="T293" s="970">
        <f t="shared" si="320"/>
        <v>10.910497308516216</v>
      </c>
      <c r="U293" s="970">
        <f t="shared" si="321"/>
        <v>103.76103268992134</v>
      </c>
      <c r="V293" s="970">
        <f t="shared" si="322"/>
        <v>205.15217333063202</v>
      </c>
      <c r="W293" s="970">
        <f t="shared" si="323"/>
        <v>49.412999779342485</v>
      </c>
      <c r="X293" s="970">
        <f t="shared" si="324"/>
        <v>18.209153626640219</v>
      </c>
      <c r="Y293" s="970">
        <f t="shared" si="325"/>
        <v>1.6599765842354401</v>
      </c>
      <c r="Z293" s="970">
        <f t="shared" si="326"/>
        <v>2.2139154839580302</v>
      </c>
      <c r="AA293" s="970">
        <f t="shared" si="327"/>
        <v>1.0283140068407441</v>
      </c>
      <c r="AB293" s="970">
        <f t="shared" si="328"/>
        <v>1.8388478609858792</v>
      </c>
      <c r="AC293" s="970">
        <f t="shared" si="329"/>
        <v>17.487814498301351</v>
      </c>
      <c r="AD293" s="970">
        <f t="shared" si="330"/>
        <v>34.576208988308771</v>
      </c>
      <c r="AE293" s="970">
        <f t="shared" si="331"/>
        <v>8.3280336706757012</v>
      </c>
    </row>
    <row r="294" spans="1:31">
      <c r="A294" s="970" t="str">
        <f t="shared" si="332"/>
        <v>MP-524-20</v>
      </c>
      <c r="B294" s="970" t="str">
        <f t="shared" si="255"/>
        <v>[weeks B]</v>
      </c>
      <c r="C294" s="970" t="str">
        <f t="shared" si="256"/>
        <v>Lipid#2</v>
      </c>
      <c r="D294" s="970" t="str">
        <f t="shared" si="257"/>
        <v>[diet B]</v>
      </c>
      <c r="E294" s="970" t="str">
        <f t="shared" si="258"/>
        <v>[treatment B]</v>
      </c>
      <c r="F294" s="970" t="str">
        <f t="shared" si="333"/>
        <v>[sex]</v>
      </c>
      <c r="G294" s="970">
        <f t="shared" si="334"/>
        <v>21.3</v>
      </c>
      <c r="H294" s="970">
        <f t="shared" si="278"/>
        <v>2.5</v>
      </c>
      <c r="I294" s="44"/>
      <c r="J294" s="970">
        <f>'plasma (Lipid#2)'!B94</f>
        <v>50</v>
      </c>
      <c r="K294" s="970">
        <f>'plasma (Lipid#2)'!C94</f>
        <v>120</v>
      </c>
      <c r="L294" s="970">
        <f>'plasma (Lipid#2)'!E94</f>
        <v>33</v>
      </c>
      <c r="M294" s="44"/>
      <c r="N294" s="44"/>
      <c r="O294" s="970"/>
      <c r="P294" s="970">
        <f t="shared" si="335"/>
        <v>108.04097818473194</v>
      </c>
      <c r="Q294" s="970">
        <f t="shared" si="317"/>
        <v>9.8491943997969429</v>
      </c>
      <c r="R294" s="970">
        <f t="shared" si="318"/>
        <v>13.135898538150979</v>
      </c>
      <c r="S294" s="970">
        <f t="shared" si="319"/>
        <v>6.1013297739217487</v>
      </c>
      <c r="T294" s="970">
        <f t="shared" si="320"/>
        <v>10.910497308516216</v>
      </c>
      <c r="U294" s="970">
        <f t="shared" si="321"/>
        <v>103.76103268992134</v>
      </c>
      <c r="V294" s="970">
        <f t="shared" si="322"/>
        <v>205.15217333063202</v>
      </c>
      <c r="W294" s="970">
        <f t="shared" si="323"/>
        <v>49.412999779342485</v>
      </c>
      <c r="X294" s="970">
        <f t="shared" si="324"/>
        <v>18.209153626640219</v>
      </c>
      <c r="Y294" s="970">
        <f t="shared" si="325"/>
        <v>1.6599765842354401</v>
      </c>
      <c r="Z294" s="970">
        <f t="shared" si="326"/>
        <v>2.2139154839580302</v>
      </c>
      <c r="AA294" s="970">
        <f t="shared" si="327"/>
        <v>1.0283140068407441</v>
      </c>
      <c r="AB294" s="970">
        <f t="shared" si="328"/>
        <v>1.8388478609858792</v>
      </c>
      <c r="AC294" s="970">
        <f t="shared" si="329"/>
        <v>17.487814498301351</v>
      </c>
      <c r="AD294" s="970">
        <f t="shared" si="330"/>
        <v>34.576208988308771</v>
      </c>
      <c r="AE294" s="970">
        <f t="shared" si="331"/>
        <v>8.3280336706757012</v>
      </c>
    </row>
    <row r="295" spans="1:31">
      <c r="A295" s="970" t="str">
        <f t="shared" si="332"/>
        <v>MP-524-20</v>
      </c>
      <c r="B295" s="970" t="str">
        <f t="shared" si="255"/>
        <v>[weeks B]</v>
      </c>
      <c r="C295" s="970" t="str">
        <f t="shared" si="256"/>
        <v>Lipid#2</v>
      </c>
      <c r="D295" s="970" t="str">
        <f t="shared" si="257"/>
        <v>[diet B]</v>
      </c>
      <c r="E295" s="970" t="str">
        <f t="shared" si="258"/>
        <v>[treatment B]</v>
      </c>
      <c r="F295" s="970" t="str">
        <f t="shared" si="333"/>
        <v>[sex]</v>
      </c>
      <c r="G295" s="970">
        <f t="shared" si="334"/>
        <v>21.3</v>
      </c>
      <c r="H295" s="970">
        <f t="shared" si="278"/>
        <v>2.5</v>
      </c>
      <c r="I295" s="44"/>
      <c r="J295" s="970">
        <f>'plasma (Lipid#2)'!B95</f>
        <v>60</v>
      </c>
      <c r="K295" s="970">
        <f>'plasma (Lipid#2)'!C95</f>
        <v>124</v>
      </c>
      <c r="L295" s="970">
        <f>'plasma (Lipid#2)'!E95</f>
        <v>33</v>
      </c>
      <c r="M295" s="44"/>
      <c r="N295" s="44"/>
      <c r="O295" s="970"/>
      <c r="P295" s="970">
        <f t="shared" si="335"/>
        <v>108.04097818473194</v>
      </c>
      <c r="Q295" s="970">
        <f t="shared" si="317"/>
        <v>9.8491943997969429</v>
      </c>
      <c r="R295" s="970">
        <f t="shared" si="318"/>
        <v>13.135898538150979</v>
      </c>
      <c r="S295" s="970">
        <f t="shared" si="319"/>
        <v>6.1013297739217487</v>
      </c>
      <c r="T295" s="970">
        <f t="shared" si="320"/>
        <v>10.910497308516216</v>
      </c>
      <c r="U295" s="970">
        <f t="shared" si="321"/>
        <v>103.76103268992134</v>
      </c>
      <c r="V295" s="970">
        <f t="shared" si="322"/>
        <v>205.15217333063202</v>
      </c>
      <c r="W295" s="970">
        <f t="shared" si="323"/>
        <v>49.412999779342485</v>
      </c>
      <c r="X295" s="970">
        <f t="shared" si="324"/>
        <v>18.209153626640219</v>
      </c>
      <c r="Y295" s="970">
        <f t="shared" si="325"/>
        <v>1.6599765842354401</v>
      </c>
      <c r="Z295" s="970">
        <f t="shared" si="326"/>
        <v>2.2139154839580302</v>
      </c>
      <c r="AA295" s="970">
        <f t="shared" si="327"/>
        <v>1.0283140068407441</v>
      </c>
      <c r="AB295" s="970">
        <f t="shared" si="328"/>
        <v>1.8388478609858792</v>
      </c>
      <c r="AC295" s="970">
        <f t="shared" si="329"/>
        <v>17.487814498301351</v>
      </c>
      <c r="AD295" s="970">
        <f t="shared" si="330"/>
        <v>34.576208988308771</v>
      </c>
      <c r="AE295" s="970">
        <f t="shared" si="331"/>
        <v>8.3280336706757012</v>
      </c>
    </row>
    <row r="296" spans="1:31">
      <c r="A296" s="970" t="str">
        <f t="shared" si="332"/>
        <v>MP-524-20</v>
      </c>
      <c r="B296" s="970" t="str">
        <f t="shared" si="255"/>
        <v>[weeks B]</v>
      </c>
      <c r="C296" s="970" t="str">
        <f t="shared" si="256"/>
        <v>Lipid#2</v>
      </c>
      <c r="D296" s="970" t="str">
        <f t="shared" si="257"/>
        <v>[diet B]</v>
      </c>
      <c r="E296" s="970" t="str">
        <f t="shared" si="258"/>
        <v>[treatment B]</v>
      </c>
      <c r="F296" s="970" t="str">
        <f t="shared" si="333"/>
        <v>[sex]</v>
      </c>
      <c r="G296" s="970">
        <f t="shared" si="334"/>
        <v>21.3</v>
      </c>
      <c r="H296" s="970">
        <f t="shared" si="278"/>
        <v>2.5</v>
      </c>
      <c r="I296" s="44"/>
      <c r="J296" s="970">
        <f>'plasma (Lipid#2)'!B96</f>
        <v>70</v>
      </c>
      <c r="K296" s="970">
        <f>'plasma (Lipid#2)'!C96</f>
        <v>123</v>
      </c>
      <c r="L296" s="970">
        <f>'plasma (Lipid#2)'!E96</f>
        <v>31</v>
      </c>
      <c r="M296" s="44"/>
      <c r="N296" s="44"/>
      <c r="O296" s="970"/>
      <c r="P296" s="970">
        <f t="shared" si="335"/>
        <v>108.04097818473194</v>
      </c>
      <c r="Q296" s="970">
        <f t="shared" si="317"/>
        <v>9.8491943997969429</v>
      </c>
      <c r="R296" s="970">
        <f t="shared" si="318"/>
        <v>13.135898538150979</v>
      </c>
      <c r="S296" s="970">
        <f t="shared" si="319"/>
        <v>6.1013297739217487</v>
      </c>
      <c r="T296" s="970">
        <f t="shared" si="320"/>
        <v>10.910497308516216</v>
      </c>
      <c r="U296" s="970">
        <f t="shared" si="321"/>
        <v>103.76103268992134</v>
      </c>
      <c r="V296" s="970">
        <f t="shared" si="322"/>
        <v>205.15217333063202</v>
      </c>
      <c r="W296" s="970">
        <f t="shared" si="323"/>
        <v>49.412999779342485</v>
      </c>
      <c r="X296" s="970">
        <f t="shared" si="324"/>
        <v>18.209153626640219</v>
      </c>
      <c r="Y296" s="970">
        <f t="shared" si="325"/>
        <v>1.6599765842354401</v>
      </c>
      <c r="Z296" s="970">
        <f t="shared" si="326"/>
        <v>2.2139154839580302</v>
      </c>
      <c r="AA296" s="970">
        <f t="shared" si="327"/>
        <v>1.0283140068407441</v>
      </c>
      <c r="AB296" s="970">
        <f t="shared" si="328"/>
        <v>1.8388478609858792</v>
      </c>
      <c r="AC296" s="970">
        <f t="shared" si="329"/>
        <v>17.487814498301351</v>
      </c>
      <c r="AD296" s="970">
        <f t="shared" si="330"/>
        <v>34.576208988308771</v>
      </c>
      <c r="AE296" s="970">
        <f t="shared" si="331"/>
        <v>8.3280336706757012</v>
      </c>
    </row>
    <row r="297" spans="1:31">
      <c r="A297" s="970" t="str">
        <f t="shared" si="332"/>
        <v>MP-524-20</v>
      </c>
      <c r="B297" s="970" t="str">
        <f t="shared" ref="B297:B360" si="336">B296</f>
        <v>[weeks B]</v>
      </c>
      <c r="C297" s="970" t="str">
        <f t="shared" ref="C297:C360" si="337">C296</f>
        <v>Lipid#2</v>
      </c>
      <c r="D297" s="970" t="str">
        <f t="shared" ref="D297:D360" si="338">D296</f>
        <v>[diet B]</v>
      </c>
      <c r="E297" s="970" t="str">
        <f t="shared" ref="E297:E360" si="339">E296</f>
        <v>[treatment B]</v>
      </c>
      <c r="F297" s="970" t="str">
        <f t="shared" si="333"/>
        <v>[sex]</v>
      </c>
      <c r="G297" s="970">
        <f t="shared" si="334"/>
        <v>21.3</v>
      </c>
      <c r="H297" s="970">
        <f t="shared" si="278"/>
        <v>2.5</v>
      </c>
      <c r="I297" s="44"/>
      <c r="J297" s="970">
        <f>'plasma (Lipid#2)'!B97</f>
        <v>80</v>
      </c>
      <c r="K297" s="970">
        <f>'plasma (Lipid#2)'!C97</f>
        <v>95</v>
      </c>
      <c r="L297" s="970">
        <f>'plasma (Lipid#2)'!E97</f>
        <v>31</v>
      </c>
      <c r="M297" s="971">
        <f>'plasma (Lipid#2)'!X92</f>
        <v>41.994297908664102</v>
      </c>
      <c r="N297" s="971">
        <f>'plasma (Lipid#2)'!Y92</f>
        <v>10.994297908664102</v>
      </c>
      <c r="O297" s="970"/>
      <c r="P297" s="970">
        <f t="shared" si="335"/>
        <v>108.04097818473194</v>
      </c>
      <c r="Q297" s="970">
        <f t="shared" si="317"/>
        <v>9.8491943997969429</v>
      </c>
      <c r="R297" s="970">
        <f t="shared" si="318"/>
        <v>13.135898538150979</v>
      </c>
      <c r="S297" s="970">
        <f t="shared" si="319"/>
        <v>6.1013297739217487</v>
      </c>
      <c r="T297" s="970">
        <f t="shared" si="320"/>
        <v>10.910497308516216</v>
      </c>
      <c r="U297" s="970">
        <f t="shared" si="321"/>
        <v>103.76103268992134</v>
      </c>
      <c r="V297" s="970">
        <f t="shared" si="322"/>
        <v>205.15217333063202</v>
      </c>
      <c r="W297" s="970">
        <f t="shared" si="323"/>
        <v>49.412999779342485</v>
      </c>
      <c r="X297" s="970">
        <f t="shared" si="324"/>
        <v>18.209153626640219</v>
      </c>
      <c r="Y297" s="970">
        <f t="shared" si="325"/>
        <v>1.6599765842354401</v>
      </c>
      <c r="Z297" s="970">
        <f t="shared" si="326"/>
        <v>2.2139154839580302</v>
      </c>
      <c r="AA297" s="970">
        <f t="shared" si="327"/>
        <v>1.0283140068407441</v>
      </c>
      <c r="AB297" s="970">
        <f t="shared" si="328"/>
        <v>1.8388478609858792</v>
      </c>
      <c r="AC297" s="970">
        <f t="shared" si="329"/>
        <v>17.487814498301351</v>
      </c>
      <c r="AD297" s="970">
        <f t="shared" si="330"/>
        <v>34.576208988308771</v>
      </c>
      <c r="AE297" s="970">
        <f t="shared" si="331"/>
        <v>8.3280336706757012</v>
      </c>
    </row>
    <row r="298" spans="1:31">
      <c r="A298" s="970" t="str">
        <f t="shared" si="332"/>
        <v>MP-524-20</v>
      </c>
      <c r="B298" s="970" t="str">
        <f t="shared" si="336"/>
        <v>[weeks B]</v>
      </c>
      <c r="C298" s="970" t="str">
        <f t="shared" si="337"/>
        <v>Lipid#2</v>
      </c>
      <c r="D298" s="970" t="str">
        <f t="shared" si="338"/>
        <v>[diet B]</v>
      </c>
      <c r="E298" s="970" t="str">
        <f t="shared" si="339"/>
        <v>[treatment B]</v>
      </c>
      <c r="F298" s="970" t="str">
        <f t="shared" si="333"/>
        <v>[sex]</v>
      </c>
      <c r="G298" s="970">
        <f t="shared" si="334"/>
        <v>21.3</v>
      </c>
      <c r="H298" s="970">
        <f t="shared" si="278"/>
        <v>2.5</v>
      </c>
      <c r="I298" s="970">
        <f>'plasma (Lipid#2)'!A101</f>
        <v>39</v>
      </c>
      <c r="J298" s="970">
        <f>'plasma (Lipid#2)'!B98</f>
        <v>90</v>
      </c>
      <c r="K298" s="970">
        <f>'plasma (Lipid#2)'!C98</f>
        <v>80</v>
      </c>
      <c r="L298" s="970">
        <f>'plasma (Lipid#2)'!E98</f>
        <v>33</v>
      </c>
      <c r="M298" s="971">
        <f>'plasma (Lipid#2)'!X93</f>
        <v>45.296297224260421</v>
      </c>
      <c r="N298" s="971">
        <f>'plasma (Lipid#2)'!Y93</f>
        <v>12.296297224260421</v>
      </c>
      <c r="O298" s="970"/>
      <c r="P298" s="970">
        <f t="shared" si="335"/>
        <v>108.04097818473194</v>
      </c>
      <c r="Q298" s="970">
        <f t="shared" si="317"/>
        <v>9.8491943997969429</v>
      </c>
      <c r="R298" s="970">
        <f t="shared" si="318"/>
        <v>13.135898538150979</v>
      </c>
      <c r="S298" s="970">
        <f t="shared" si="319"/>
        <v>6.1013297739217487</v>
      </c>
      <c r="T298" s="970">
        <f t="shared" si="320"/>
        <v>10.910497308516216</v>
      </c>
      <c r="U298" s="970">
        <f t="shared" si="321"/>
        <v>103.76103268992134</v>
      </c>
      <c r="V298" s="970">
        <f t="shared" si="322"/>
        <v>205.15217333063202</v>
      </c>
      <c r="W298" s="970">
        <f t="shared" si="323"/>
        <v>49.412999779342485</v>
      </c>
      <c r="X298" s="970">
        <f t="shared" si="324"/>
        <v>18.209153626640219</v>
      </c>
      <c r="Y298" s="970">
        <f t="shared" si="325"/>
        <v>1.6599765842354401</v>
      </c>
      <c r="Z298" s="970">
        <f t="shared" si="326"/>
        <v>2.2139154839580302</v>
      </c>
      <c r="AA298" s="970">
        <f t="shared" si="327"/>
        <v>1.0283140068407441</v>
      </c>
      <c r="AB298" s="970">
        <f t="shared" si="328"/>
        <v>1.8388478609858792</v>
      </c>
      <c r="AC298" s="970">
        <f t="shared" si="329"/>
        <v>17.487814498301351</v>
      </c>
      <c r="AD298" s="970">
        <f t="shared" si="330"/>
        <v>34.576208988308771</v>
      </c>
      <c r="AE298" s="970">
        <f t="shared" si="331"/>
        <v>8.3280336706757012</v>
      </c>
    </row>
    <row r="299" spans="1:31">
      <c r="A299" s="970" t="str">
        <f t="shared" si="332"/>
        <v>MP-524-20</v>
      </c>
      <c r="B299" s="970" t="str">
        <f t="shared" si="336"/>
        <v>[weeks B]</v>
      </c>
      <c r="C299" s="970" t="str">
        <f t="shared" si="337"/>
        <v>Lipid#2</v>
      </c>
      <c r="D299" s="970" t="str">
        <f t="shared" si="338"/>
        <v>[diet B]</v>
      </c>
      <c r="E299" s="970" t="str">
        <f t="shared" si="339"/>
        <v>[treatment B]</v>
      </c>
      <c r="F299" s="970" t="str">
        <f t="shared" si="333"/>
        <v>[sex]</v>
      </c>
      <c r="G299" s="970">
        <f t="shared" si="334"/>
        <v>21.3</v>
      </c>
      <c r="H299" s="970">
        <f t="shared" si="278"/>
        <v>2.5</v>
      </c>
      <c r="I299" s="44"/>
      <c r="J299" s="970">
        <f>'plasma (Lipid#2)'!B99</f>
        <v>100</v>
      </c>
      <c r="K299" s="970">
        <f>'plasma (Lipid#2)'!C99</f>
        <v>81</v>
      </c>
      <c r="L299" s="970">
        <f>'plasma (Lipid#2)'!E99</f>
        <v>35</v>
      </c>
      <c r="M299" s="971">
        <f>'plasma (Lipid#2)'!X94</f>
        <v>54.480728272071445</v>
      </c>
      <c r="N299" s="971">
        <f>'plasma (Lipid#2)'!Y94</f>
        <v>19.480728272071445</v>
      </c>
      <c r="O299" s="970">
        <f>'plasma (Lipid#2)'!M99</f>
        <v>0.86270000000000002</v>
      </c>
      <c r="P299" s="970">
        <f t="shared" si="335"/>
        <v>108.04097818473194</v>
      </c>
      <c r="Q299" s="970">
        <f t="shared" si="317"/>
        <v>9.8491943997969429</v>
      </c>
      <c r="R299" s="970">
        <f t="shared" si="318"/>
        <v>13.135898538150979</v>
      </c>
      <c r="S299" s="970">
        <f t="shared" si="319"/>
        <v>6.1013297739217487</v>
      </c>
      <c r="T299" s="970">
        <f t="shared" si="320"/>
        <v>10.910497308516216</v>
      </c>
      <c r="U299" s="970">
        <f t="shared" si="321"/>
        <v>103.76103268992134</v>
      </c>
      <c r="V299" s="970">
        <f t="shared" si="322"/>
        <v>205.15217333063202</v>
      </c>
      <c r="W299" s="970">
        <f t="shared" si="323"/>
        <v>49.412999779342485</v>
      </c>
      <c r="X299" s="970">
        <f t="shared" si="324"/>
        <v>18.209153626640219</v>
      </c>
      <c r="Y299" s="970">
        <f t="shared" si="325"/>
        <v>1.6599765842354401</v>
      </c>
      <c r="Z299" s="970">
        <f t="shared" si="326"/>
        <v>2.2139154839580302</v>
      </c>
      <c r="AA299" s="970">
        <f t="shared" si="327"/>
        <v>1.0283140068407441</v>
      </c>
      <c r="AB299" s="970">
        <f t="shared" si="328"/>
        <v>1.8388478609858792</v>
      </c>
      <c r="AC299" s="970">
        <f t="shared" si="329"/>
        <v>17.487814498301351</v>
      </c>
      <c r="AD299" s="970">
        <f t="shared" si="330"/>
        <v>34.576208988308771</v>
      </c>
      <c r="AE299" s="970">
        <f t="shared" si="331"/>
        <v>8.3280336706757012</v>
      </c>
    </row>
    <row r="300" spans="1:31">
      <c r="A300" s="970" t="str">
        <f t="shared" si="332"/>
        <v>MP-524-20</v>
      </c>
      <c r="B300" s="970" t="str">
        <f t="shared" si="336"/>
        <v>[weeks B]</v>
      </c>
      <c r="C300" s="970" t="str">
        <f t="shared" si="337"/>
        <v>Lipid#2</v>
      </c>
      <c r="D300" s="970" t="str">
        <f t="shared" si="338"/>
        <v>[diet B]</v>
      </c>
      <c r="E300" s="970" t="str">
        <f t="shared" si="339"/>
        <v>[treatment B]</v>
      </c>
      <c r="F300" s="970" t="str">
        <f t="shared" si="333"/>
        <v>[sex]</v>
      </c>
      <c r="G300" s="970">
        <f t="shared" si="334"/>
        <v>21.3</v>
      </c>
      <c r="H300" s="970">
        <f t="shared" si="278"/>
        <v>2.5</v>
      </c>
      <c r="I300" s="44"/>
      <c r="J300" s="970">
        <f>'plasma (Lipid#2)'!B100</f>
        <v>110</v>
      </c>
      <c r="K300" s="970">
        <f>'plasma (Lipid#2)'!C100</f>
        <v>80</v>
      </c>
      <c r="L300" s="970">
        <f>'plasma (Lipid#2)'!E100</f>
        <v>35</v>
      </c>
      <c r="M300" s="44"/>
      <c r="N300" s="44"/>
      <c r="O300" s="970"/>
      <c r="P300" s="970">
        <f t="shared" si="335"/>
        <v>108.04097818473194</v>
      </c>
      <c r="Q300" s="970">
        <f t="shared" si="317"/>
        <v>9.8491943997969429</v>
      </c>
      <c r="R300" s="970">
        <f t="shared" si="318"/>
        <v>13.135898538150979</v>
      </c>
      <c r="S300" s="970">
        <f t="shared" si="319"/>
        <v>6.1013297739217487</v>
      </c>
      <c r="T300" s="970">
        <f t="shared" si="320"/>
        <v>10.910497308516216</v>
      </c>
      <c r="U300" s="970">
        <f t="shared" si="321"/>
        <v>103.76103268992134</v>
      </c>
      <c r="V300" s="970">
        <f t="shared" si="322"/>
        <v>205.15217333063202</v>
      </c>
      <c r="W300" s="970">
        <f t="shared" si="323"/>
        <v>49.412999779342485</v>
      </c>
      <c r="X300" s="970">
        <f t="shared" si="324"/>
        <v>18.209153626640219</v>
      </c>
      <c r="Y300" s="970">
        <f t="shared" si="325"/>
        <v>1.6599765842354401</v>
      </c>
      <c r="Z300" s="970">
        <f t="shared" si="326"/>
        <v>2.2139154839580302</v>
      </c>
      <c r="AA300" s="970">
        <f t="shared" si="327"/>
        <v>1.0283140068407441</v>
      </c>
      <c r="AB300" s="970">
        <f t="shared" si="328"/>
        <v>1.8388478609858792</v>
      </c>
      <c r="AC300" s="970">
        <f t="shared" si="329"/>
        <v>17.487814498301351</v>
      </c>
      <c r="AD300" s="970">
        <f t="shared" si="330"/>
        <v>34.576208988308771</v>
      </c>
      <c r="AE300" s="970">
        <f t="shared" si="331"/>
        <v>8.3280336706757012</v>
      </c>
    </row>
    <row r="301" spans="1:31">
      <c r="A301" s="970" t="str">
        <f t="shared" si="332"/>
        <v>MP-524-20</v>
      </c>
      <c r="B301" s="970" t="str">
        <f t="shared" si="336"/>
        <v>[weeks B]</v>
      </c>
      <c r="C301" s="970" t="str">
        <f t="shared" si="337"/>
        <v>Lipid#2</v>
      </c>
      <c r="D301" s="970" t="str">
        <f t="shared" si="338"/>
        <v>[diet B]</v>
      </c>
      <c r="E301" s="970" t="str">
        <f t="shared" si="339"/>
        <v>[treatment B]</v>
      </c>
      <c r="F301" s="970" t="str">
        <f t="shared" si="333"/>
        <v>[sex]</v>
      </c>
      <c r="G301" s="970">
        <f t="shared" si="334"/>
        <v>21.3</v>
      </c>
      <c r="H301" s="970">
        <f t="shared" si="278"/>
        <v>2.5</v>
      </c>
      <c r="I301" s="44"/>
      <c r="J301" s="970">
        <f>'plasma (Lipid#2)'!B101</f>
        <v>120</v>
      </c>
      <c r="K301" s="970">
        <f>'plasma (Lipid#2)'!C101</f>
        <v>88</v>
      </c>
      <c r="L301" s="970">
        <f>'plasma (Lipid#2)'!E101</f>
        <v>35</v>
      </c>
      <c r="M301" s="971">
        <f>'plasma (Lipid#2)'!X95</f>
        <v>55.775708367854179</v>
      </c>
      <c r="N301" s="971">
        <f>'plasma (Lipid#2)'!Y95</f>
        <v>20.775708367854179</v>
      </c>
      <c r="O301" s="970">
        <f>'plasma (Lipid#2)'!M101</f>
        <v>0.59860000000000002</v>
      </c>
      <c r="P301" s="970">
        <f t="shared" si="335"/>
        <v>108.04097818473194</v>
      </c>
      <c r="Q301" s="970">
        <f t="shared" si="317"/>
        <v>9.8491943997969429</v>
      </c>
      <c r="R301" s="970">
        <f t="shared" si="318"/>
        <v>13.135898538150979</v>
      </c>
      <c r="S301" s="970">
        <f t="shared" si="319"/>
        <v>6.1013297739217487</v>
      </c>
      <c r="T301" s="970">
        <f t="shared" si="320"/>
        <v>10.910497308516216</v>
      </c>
      <c r="U301" s="970">
        <f t="shared" si="321"/>
        <v>103.76103268992134</v>
      </c>
      <c r="V301" s="970">
        <f t="shared" si="322"/>
        <v>205.15217333063202</v>
      </c>
      <c r="W301" s="970">
        <f t="shared" si="323"/>
        <v>49.412999779342485</v>
      </c>
      <c r="X301" s="970">
        <f t="shared" si="324"/>
        <v>18.209153626640219</v>
      </c>
      <c r="Y301" s="970">
        <f t="shared" si="325"/>
        <v>1.6599765842354401</v>
      </c>
      <c r="Z301" s="970">
        <f t="shared" si="326"/>
        <v>2.2139154839580302</v>
      </c>
      <c r="AA301" s="970">
        <f t="shared" si="327"/>
        <v>1.0283140068407441</v>
      </c>
      <c r="AB301" s="970">
        <f t="shared" si="328"/>
        <v>1.8388478609858792</v>
      </c>
      <c r="AC301" s="970">
        <f t="shared" si="329"/>
        <v>17.487814498301351</v>
      </c>
      <c r="AD301" s="970">
        <f t="shared" si="330"/>
        <v>34.576208988308771</v>
      </c>
      <c r="AE301" s="970">
        <f t="shared" si="331"/>
        <v>8.3280336706757012</v>
      </c>
    </row>
    <row r="302" spans="1:31">
      <c r="A302" s="970" t="str">
        <f t="shared" si="332"/>
        <v>MP-524-20</v>
      </c>
      <c r="B302" s="970" t="str">
        <f t="shared" si="336"/>
        <v>[weeks B]</v>
      </c>
      <c r="C302" s="970" t="str">
        <f t="shared" si="337"/>
        <v>Lipid#2</v>
      </c>
      <c r="D302" s="970" t="str">
        <f t="shared" si="338"/>
        <v>[diet B]</v>
      </c>
      <c r="E302" s="970" t="str">
        <f t="shared" si="339"/>
        <v>[treatment B]</v>
      </c>
      <c r="F302" s="970" t="str">
        <f t="shared" si="333"/>
        <v>[sex]</v>
      </c>
      <c r="G302" s="970">
        <f t="shared" si="334"/>
        <v>21.3</v>
      </c>
      <c r="H302" s="970">
        <f t="shared" si="278"/>
        <v>2.5</v>
      </c>
      <c r="I302" s="44"/>
      <c r="J302" s="970">
        <v>122</v>
      </c>
      <c r="K302" s="970">
        <f>'plasma (Lipid#2)'!C102</f>
        <v>86</v>
      </c>
      <c r="L302" s="970">
        <f>'plasma (Lipid#2)'!E102</f>
        <v>40</v>
      </c>
      <c r="M302" s="44"/>
      <c r="N302" s="44"/>
      <c r="O302" s="970"/>
      <c r="P302" s="970">
        <f t="shared" si="335"/>
        <v>108.04097818473194</v>
      </c>
      <c r="Q302" s="970">
        <f t="shared" si="317"/>
        <v>9.8491943997969429</v>
      </c>
      <c r="R302" s="970">
        <f t="shared" si="318"/>
        <v>13.135898538150979</v>
      </c>
      <c r="S302" s="970">
        <f t="shared" si="319"/>
        <v>6.1013297739217487</v>
      </c>
      <c r="T302" s="970">
        <f t="shared" si="320"/>
        <v>10.910497308516216</v>
      </c>
      <c r="U302" s="970">
        <f t="shared" si="321"/>
        <v>103.76103268992134</v>
      </c>
      <c r="V302" s="970">
        <f t="shared" si="322"/>
        <v>205.15217333063202</v>
      </c>
      <c r="W302" s="970">
        <f t="shared" si="323"/>
        <v>49.412999779342485</v>
      </c>
      <c r="X302" s="970">
        <f t="shared" si="324"/>
        <v>18.209153626640219</v>
      </c>
      <c r="Y302" s="970">
        <f t="shared" si="325"/>
        <v>1.6599765842354401</v>
      </c>
      <c r="Z302" s="970">
        <f t="shared" si="326"/>
        <v>2.2139154839580302</v>
      </c>
      <c r="AA302" s="970">
        <f t="shared" si="327"/>
        <v>1.0283140068407441</v>
      </c>
      <c r="AB302" s="970">
        <f t="shared" si="328"/>
        <v>1.8388478609858792</v>
      </c>
      <c r="AC302" s="970">
        <f t="shared" si="329"/>
        <v>17.487814498301351</v>
      </c>
      <c r="AD302" s="970">
        <f t="shared" si="330"/>
        <v>34.576208988308771</v>
      </c>
      <c r="AE302" s="970">
        <f t="shared" si="331"/>
        <v>8.3280336706757012</v>
      </c>
    </row>
    <row r="303" spans="1:31">
      <c r="A303" s="970" t="str">
        <f t="shared" si="332"/>
        <v>MP-524-20</v>
      </c>
      <c r="B303" s="970" t="str">
        <f t="shared" si="336"/>
        <v>[weeks B]</v>
      </c>
      <c r="C303" s="970" t="str">
        <f t="shared" si="337"/>
        <v>Lipid#2</v>
      </c>
      <c r="D303" s="970" t="str">
        <f t="shared" si="338"/>
        <v>[diet B]</v>
      </c>
      <c r="E303" s="970" t="str">
        <f t="shared" si="339"/>
        <v>[treatment B]</v>
      </c>
      <c r="F303" s="970" t="str">
        <f t="shared" si="333"/>
        <v>[sex]</v>
      </c>
      <c r="G303" s="970">
        <f t="shared" si="334"/>
        <v>21.3</v>
      </c>
      <c r="H303" s="970">
        <f t="shared" si="278"/>
        <v>2.5</v>
      </c>
      <c r="I303" s="44"/>
      <c r="J303" s="970">
        <v>125</v>
      </c>
      <c r="K303" s="970">
        <f>'plasma (Lipid#2)'!C103</f>
        <v>70</v>
      </c>
      <c r="L303" s="970">
        <f>'plasma (Lipid#2)'!E103</f>
        <v>40</v>
      </c>
      <c r="M303" s="44"/>
      <c r="N303" s="44"/>
      <c r="O303" s="970"/>
      <c r="P303" s="970">
        <f t="shared" si="335"/>
        <v>108.04097818473194</v>
      </c>
      <c r="Q303" s="970">
        <f t="shared" si="317"/>
        <v>9.8491943997969429</v>
      </c>
      <c r="R303" s="970">
        <f t="shared" si="318"/>
        <v>13.135898538150979</v>
      </c>
      <c r="S303" s="970">
        <f t="shared" si="319"/>
        <v>6.1013297739217487</v>
      </c>
      <c r="T303" s="970">
        <f t="shared" si="320"/>
        <v>10.910497308516216</v>
      </c>
      <c r="U303" s="970">
        <f t="shared" si="321"/>
        <v>103.76103268992134</v>
      </c>
      <c r="V303" s="970">
        <f t="shared" si="322"/>
        <v>205.15217333063202</v>
      </c>
      <c r="W303" s="970">
        <f t="shared" si="323"/>
        <v>49.412999779342485</v>
      </c>
      <c r="X303" s="970">
        <f t="shared" si="324"/>
        <v>18.209153626640219</v>
      </c>
      <c r="Y303" s="970">
        <f t="shared" si="325"/>
        <v>1.6599765842354401</v>
      </c>
      <c r="Z303" s="970">
        <f t="shared" si="326"/>
        <v>2.2139154839580302</v>
      </c>
      <c r="AA303" s="970">
        <f t="shared" si="327"/>
        <v>1.0283140068407441</v>
      </c>
      <c r="AB303" s="970">
        <f t="shared" si="328"/>
        <v>1.8388478609858792</v>
      </c>
      <c r="AC303" s="970">
        <f t="shared" si="329"/>
        <v>17.487814498301351</v>
      </c>
      <c r="AD303" s="970">
        <f t="shared" si="330"/>
        <v>34.576208988308771</v>
      </c>
      <c r="AE303" s="970">
        <f t="shared" si="331"/>
        <v>8.3280336706757012</v>
      </c>
    </row>
    <row r="304" spans="1:31">
      <c r="A304" s="970" t="str">
        <f t="shared" si="332"/>
        <v>MP-524-20</v>
      </c>
      <c r="B304" s="970" t="str">
        <f t="shared" si="336"/>
        <v>[weeks B]</v>
      </c>
      <c r="C304" s="970" t="str">
        <f t="shared" si="337"/>
        <v>Lipid#2</v>
      </c>
      <c r="D304" s="970" t="str">
        <f t="shared" si="338"/>
        <v>[diet B]</v>
      </c>
      <c r="E304" s="970" t="str">
        <f t="shared" si="339"/>
        <v>[treatment B]</v>
      </c>
      <c r="F304" s="970" t="str">
        <f t="shared" si="333"/>
        <v>[sex]</v>
      </c>
      <c r="G304" s="970">
        <f t="shared" si="334"/>
        <v>21.3</v>
      </c>
      <c r="H304" s="970">
        <f t="shared" si="278"/>
        <v>2.5</v>
      </c>
      <c r="I304" s="44"/>
      <c r="J304" s="970">
        <v>130</v>
      </c>
      <c r="K304" s="970">
        <f>'plasma (Lipid#2)'!C104</f>
        <v>126</v>
      </c>
      <c r="L304" s="970">
        <f>'plasma (Lipid#2)'!E104</f>
        <v>40</v>
      </c>
      <c r="M304" s="44"/>
      <c r="N304" s="44"/>
      <c r="O304" s="970"/>
      <c r="P304" s="970">
        <f t="shared" si="335"/>
        <v>108.04097818473194</v>
      </c>
      <c r="Q304" s="970">
        <f t="shared" si="317"/>
        <v>9.8491943997969429</v>
      </c>
      <c r="R304" s="970">
        <f t="shared" si="318"/>
        <v>13.135898538150979</v>
      </c>
      <c r="S304" s="970">
        <f t="shared" si="319"/>
        <v>6.1013297739217487</v>
      </c>
      <c r="T304" s="970">
        <f t="shared" si="320"/>
        <v>10.910497308516216</v>
      </c>
      <c r="U304" s="970">
        <f t="shared" si="321"/>
        <v>103.76103268992134</v>
      </c>
      <c r="V304" s="970">
        <f t="shared" si="322"/>
        <v>205.15217333063202</v>
      </c>
      <c r="W304" s="970">
        <f t="shared" si="323"/>
        <v>49.412999779342485</v>
      </c>
      <c r="X304" s="970">
        <f t="shared" si="324"/>
        <v>18.209153626640219</v>
      </c>
      <c r="Y304" s="970">
        <f t="shared" si="325"/>
        <v>1.6599765842354401</v>
      </c>
      <c r="Z304" s="970">
        <f t="shared" si="326"/>
        <v>2.2139154839580302</v>
      </c>
      <c r="AA304" s="970">
        <f t="shared" si="327"/>
        <v>1.0283140068407441</v>
      </c>
      <c r="AB304" s="970">
        <f t="shared" si="328"/>
        <v>1.8388478609858792</v>
      </c>
      <c r="AC304" s="970">
        <f t="shared" si="329"/>
        <v>17.487814498301351</v>
      </c>
      <c r="AD304" s="970">
        <f t="shared" si="330"/>
        <v>34.576208988308771</v>
      </c>
      <c r="AE304" s="970">
        <f t="shared" si="331"/>
        <v>8.3280336706757012</v>
      </c>
    </row>
    <row r="305" spans="1:31">
      <c r="A305" s="970" t="str">
        <f t="shared" si="332"/>
        <v>MP-524-20</v>
      </c>
      <c r="B305" s="970" t="str">
        <f t="shared" si="336"/>
        <v>[weeks B]</v>
      </c>
      <c r="C305" s="970" t="str">
        <f t="shared" si="337"/>
        <v>Lipid#2</v>
      </c>
      <c r="D305" s="970" t="str">
        <f t="shared" si="338"/>
        <v>[diet B]</v>
      </c>
      <c r="E305" s="970" t="str">
        <f t="shared" si="339"/>
        <v>[treatment B]</v>
      </c>
      <c r="F305" s="970" t="str">
        <f t="shared" si="333"/>
        <v>[sex]</v>
      </c>
      <c r="G305" s="970">
        <f t="shared" si="334"/>
        <v>21.3</v>
      </c>
      <c r="H305" s="970">
        <f t="shared" si="278"/>
        <v>2.5</v>
      </c>
      <c r="I305" s="44"/>
      <c r="J305" s="970">
        <v>135</v>
      </c>
      <c r="K305" s="970">
        <f>'plasma (Lipid#2)'!C105</f>
        <v>133</v>
      </c>
      <c r="L305" s="970">
        <f>'plasma (Lipid#2)'!E105</f>
        <v>40</v>
      </c>
      <c r="M305" s="44"/>
      <c r="N305" s="44"/>
      <c r="O305" s="970"/>
      <c r="P305" s="970">
        <f t="shared" si="335"/>
        <v>108.04097818473194</v>
      </c>
      <c r="Q305" s="970">
        <f t="shared" si="317"/>
        <v>9.8491943997969429</v>
      </c>
      <c r="R305" s="970">
        <f t="shared" si="318"/>
        <v>13.135898538150979</v>
      </c>
      <c r="S305" s="970">
        <f t="shared" si="319"/>
        <v>6.1013297739217487</v>
      </c>
      <c r="T305" s="970">
        <f t="shared" si="320"/>
        <v>10.910497308516216</v>
      </c>
      <c r="U305" s="970">
        <f t="shared" si="321"/>
        <v>103.76103268992134</v>
      </c>
      <c r="V305" s="970">
        <f t="shared" si="322"/>
        <v>205.15217333063202</v>
      </c>
      <c r="W305" s="970">
        <f t="shared" si="323"/>
        <v>49.412999779342485</v>
      </c>
      <c r="X305" s="970">
        <f t="shared" si="324"/>
        <v>18.209153626640219</v>
      </c>
      <c r="Y305" s="970">
        <f t="shared" si="325"/>
        <v>1.6599765842354401</v>
      </c>
      <c r="Z305" s="970">
        <f t="shared" si="326"/>
        <v>2.2139154839580302</v>
      </c>
      <c r="AA305" s="970">
        <f t="shared" si="327"/>
        <v>1.0283140068407441</v>
      </c>
      <c r="AB305" s="970">
        <f t="shared" si="328"/>
        <v>1.8388478609858792</v>
      </c>
      <c r="AC305" s="970">
        <f t="shared" si="329"/>
        <v>17.487814498301351</v>
      </c>
      <c r="AD305" s="970">
        <f t="shared" si="330"/>
        <v>34.576208988308771</v>
      </c>
      <c r="AE305" s="970">
        <f t="shared" si="331"/>
        <v>8.3280336706757012</v>
      </c>
    </row>
    <row r="306" spans="1:31">
      <c r="A306" s="970" t="str">
        <f t="shared" si="332"/>
        <v>MP-524-20</v>
      </c>
      <c r="B306" s="970" t="str">
        <f t="shared" si="336"/>
        <v>[weeks B]</v>
      </c>
      <c r="C306" s="970" t="str">
        <f t="shared" si="337"/>
        <v>Lipid#2</v>
      </c>
      <c r="D306" s="970" t="str">
        <f t="shared" si="338"/>
        <v>[diet B]</v>
      </c>
      <c r="E306" s="970" t="str">
        <f t="shared" si="339"/>
        <v>[treatment B]</v>
      </c>
      <c r="F306" s="970" t="str">
        <f t="shared" si="333"/>
        <v>[sex]</v>
      </c>
      <c r="G306" s="970">
        <f t="shared" si="334"/>
        <v>21.3</v>
      </c>
      <c r="H306" s="970">
        <f t="shared" si="278"/>
        <v>2.5</v>
      </c>
      <c r="I306" s="44"/>
      <c r="J306" s="970">
        <v>145</v>
      </c>
      <c r="K306" s="970">
        <f>'plasma (Lipid#2)'!C106</f>
        <v>119</v>
      </c>
      <c r="L306" s="970">
        <f>'plasma (Lipid#2)'!E106</f>
        <v>35</v>
      </c>
      <c r="M306" s="44"/>
      <c r="N306" s="44"/>
      <c r="O306" s="970"/>
      <c r="P306" s="970">
        <f t="shared" si="335"/>
        <v>108.04097818473194</v>
      </c>
      <c r="Q306" s="970">
        <f t="shared" si="317"/>
        <v>9.8491943997969429</v>
      </c>
      <c r="R306" s="970">
        <f t="shared" si="318"/>
        <v>13.135898538150979</v>
      </c>
      <c r="S306" s="970">
        <f t="shared" si="319"/>
        <v>6.1013297739217487</v>
      </c>
      <c r="T306" s="970">
        <f t="shared" si="320"/>
        <v>10.910497308516216</v>
      </c>
      <c r="U306" s="970">
        <f t="shared" si="321"/>
        <v>103.76103268992134</v>
      </c>
      <c r="V306" s="970">
        <f t="shared" si="322"/>
        <v>205.15217333063202</v>
      </c>
      <c r="W306" s="970">
        <f t="shared" si="323"/>
        <v>49.412999779342485</v>
      </c>
      <c r="X306" s="970">
        <f t="shared" si="324"/>
        <v>18.209153626640219</v>
      </c>
      <c r="Y306" s="970">
        <f t="shared" si="325"/>
        <v>1.6599765842354401</v>
      </c>
      <c r="Z306" s="970">
        <f t="shared" si="326"/>
        <v>2.2139154839580302</v>
      </c>
      <c r="AA306" s="970">
        <f t="shared" si="327"/>
        <v>1.0283140068407441</v>
      </c>
      <c r="AB306" s="970">
        <f t="shared" si="328"/>
        <v>1.8388478609858792</v>
      </c>
      <c r="AC306" s="970">
        <f t="shared" si="329"/>
        <v>17.487814498301351</v>
      </c>
      <c r="AD306" s="970">
        <f t="shared" si="330"/>
        <v>34.576208988308771</v>
      </c>
      <c r="AE306" s="970">
        <f t="shared" si="331"/>
        <v>8.3280336706757012</v>
      </c>
    </row>
    <row r="307" spans="1:31">
      <c r="A307" s="966" t="str">
        <f>'plasma (Lipid#2)'!A109</f>
        <v>MP-526-20</v>
      </c>
      <c r="B307" s="966" t="str">
        <f t="shared" si="336"/>
        <v>[weeks B]</v>
      </c>
      <c r="C307" s="966" t="str">
        <f t="shared" si="337"/>
        <v>Lipid#2</v>
      </c>
      <c r="D307" s="966" t="str">
        <f t="shared" si="338"/>
        <v>[diet B]</v>
      </c>
      <c r="E307" s="966" t="str">
        <f t="shared" si="339"/>
        <v>[treatment B]</v>
      </c>
      <c r="F307" s="966" t="str">
        <f>'plasma (Lipid#2)'!A114</f>
        <v>[sex]</v>
      </c>
      <c r="G307" s="966">
        <f>'plasma (Lipid#2)'!A110</f>
        <v>23.7</v>
      </c>
      <c r="H307" s="966">
        <f t="shared" si="278"/>
        <v>0</v>
      </c>
      <c r="I307" s="966">
        <f>'plasma (Lipid#2)'!A119</f>
        <v>40</v>
      </c>
      <c r="J307" s="966">
        <f>'plasma (Lipid#2)'!B108</f>
        <v>-10</v>
      </c>
      <c r="K307" s="966">
        <f>'plasma (Lipid#2)'!C108</f>
        <v>76</v>
      </c>
      <c r="L307" s="966">
        <f>'plasma (Lipid#2)'!E108</f>
        <v>0</v>
      </c>
      <c r="M307" s="967">
        <f>'plasma (Lipid#2)'!X110</f>
        <v>18.908522142174235</v>
      </c>
      <c r="N307" s="967">
        <f>'plasma (Lipid#2)'!Y110</f>
        <v>18.908522142174235</v>
      </c>
      <c r="O307" s="966">
        <f>'plasma (Lipid#2)'!M108</f>
        <v>5.0099999999999999E-2</v>
      </c>
      <c r="P307" s="966">
        <f>'tissues (Lipid#2)'!O45</f>
        <v>73.225015837428217</v>
      </c>
      <c r="Q307" s="966">
        <f>'tissues (Lipid#2)'!O46</f>
        <v>12.232184916901627</v>
      </c>
      <c r="R307" s="966">
        <f>'tissues (Lipid#2)'!O47</f>
        <v>12.547958593071856</v>
      </c>
      <c r="S307" s="966">
        <f>'tissues (Lipid#2)'!O48</f>
        <v>9.5914910908867217</v>
      </c>
      <c r="T307" s="966">
        <f>'tissues (Lipid#2)'!O49</f>
        <v>16.344636856556601</v>
      </c>
      <c r="U307" s="966">
        <f>'tissues (Lipid#2)'!O50</f>
        <v>186.16818648359774</v>
      </c>
      <c r="V307" s="966">
        <f>'tissues (Lipid#2)'!O51</f>
        <v>239.79861356687979</v>
      </c>
      <c r="W307" s="966">
        <f>'tissues (Lipid#2)'!O52</f>
        <v>51.790190051313978</v>
      </c>
      <c r="X307" s="966">
        <f>'tissues (Lipid#2)'!P45</f>
        <v>8.5810565434486197</v>
      </c>
      <c r="Y307" s="968">
        <f>'tissues (Lipid#2)'!P46</f>
        <v>1.4334591699494093</v>
      </c>
      <c r="Z307" s="966">
        <f>'tissues (Lipid#2)'!P47</f>
        <v>1.4704638976256079</v>
      </c>
      <c r="AA307" s="966">
        <f>'tissues (Lipid#2)'!P48</f>
        <v>1.1240028622132878</v>
      </c>
      <c r="AB307" s="966">
        <f>'tissues (Lipid#2)'!P49</f>
        <v>1.9153871316277271</v>
      </c>
      <c r="AC307" s="966">
        <f>'tissues (Lipid#2)'!P50</f>
        <v>21.816584353546613</v>
      </c>
      <c r="AD307" s="966">
        <f>'tissues (Lipid#2)'!P51</f>
        <v>28.101400027368726</v>
      </c>
      <c r="AE307" s="966">
        <f>'tissues (Lipid#2)'!P52</f>
        <v>6.0691628966383568</v>
      </c>
    </row>
    <row r="308" spans="1:31">
      <c r="A308" s="966" t="str">
        <f>A307</f>
        <v>MP-526-20</v>
      </c>
      <c r="B308" s="966" t="str">
        <f t="shared" si="336"/>
        <v>[weeks B]</v>
      </c>
      <c r="C308" s="966" t="str">
        <f t="shared" si="337"/>
        <v>Lipid#2</v>
      </c>
      <c r="D308" s="966" t="str">
        <f t="shared" si="338"/>
        <v>[diet B]</v>
      </c>
      <c r="E308" s="966" t="str">
        <f t="shared" si="339"/>
        <v>[treatment B]</v>
      </c>
      <c r="F308" s="966" t="str">
        <f>F307</f>
        <v>[sex]</v>
      </c>
      <c r="G308" s="966">
        <f>G307</f>
        <v>23.7</v>
      </c>
      <c r="H308" s="966">
        <f t="shared" si="278"/>
        <v>0</v>
      </c>
      <c r="I308" s="966"/>
      <c r="J308" s="966">
        <f>'plasma (Lipid#2)'!B109</f>
        <v>0</v>
      </c>
      <c r="K308" s="966">
        <f>'plasma (Lipid#2)'!C109</f>
        <v>85</v>
      </c>
      <c r="L308" s="966">
        <f>'plasma (Lipid#2)'!E109</f>
        <v>0</v>
      </c>
      <c r="M308" s="967">
        <f>'plasma (Lipid#2)'!X111</f>
        <v>20.19916818437197</v>
      </c>
      <c r="N308" s="967">
        <f>'plasma (Lipid#2)'!Y111</f>
        <v>20.19916818437197</v>
      </c>
      <c r="O308" s="966"/>
      <c r="P308" s="966">
        <f>P307</f>
        <v>73.225015837428217</v>
      </c>
      <c r="Q308" s="966">
        <f t="shared" ref="Q308:Q325" si="340">Q307</f>
        <v>12.232184916901627</v>
      </c>
      <c r="R308" s="966">
        <f t="shared" ref="R308:R325" si="341">R307</f>
        <v>12.547958593071856</v>
      </c>
      <c r="S308" s="966">
        <f t="shared" ref="S308:S325" si="342">S307</f>
        <v>9.5914910908867217</v>
      </c>
      <c r="T308" s="966">
        <f t="shared" ref="T308:T325" si="343">T307</f>
        <v>16.344636856556601</v>
      </c>
      <c r="U308" s="966">
        <f t="shared" ref="U308:U325" si="344">U307</f>
        <v>186.16818648359774</v>
      </c>
      <c r="V308" s="966">
        <f t="shared" ref="V308:V325" si="345">V307</f>
        <v>239.79861356687979</v>
      </c>
      <c r="W308" s="966">
        <f t="shared" ref="W308:W325" si="346">W307</f>
        <v>51.790190051313978</v>
      </c>
      <c r="X308" s="966">
        <f t="shared" ref="X308:X325" si="347">X307</f>
        <v>8.5810565434486197</v>
      </c>
      <c r="Y308" s="966">
        <f t="shared" ref="Y308:Y325" si="348">Y307</f>
        <v>1.4334591699494093</v>
      </c>
      <c r="Z308" s="966">
        <f t="shared" ref="Z308:Z325" si="349">Z307</f>
        <v>1.4704638976256079</v>
      </c>
      <c r="AA308" s="966">
        <f t="shared" ref="AA308:AA325" si="350">AA307</f>
        <v>1.1240028622132878</v>
      </c>
      <c r="AB308" s="966">
        <f t="shared" ref="AB308:AB325" si="351">AB307</f>
        <v>1.9153871316277271</v>
      </c>
      <c r="AC308" s="966">
        <f t="shared" ref="AC308:AC325" si="352">AC307</f>
        <v>21.816584353546613</v>
      </c>
      <c r="AD308" s="966">
        <f t="shared" ref="AD308:AD325" si="353">AD307</f>
        <v>28.101400027368726</v>
      </c>
      <c r="AE308" s="966">
        <f t="shared" ref="AE308:AE325" si="354">AE307</f>
        <v>6.0691628966383568</v>
      </c>
    </row>
    <row r="309" spans="1:31">
      <c r="A309" s="966" t="str">
        <f t="shared" ref="A309:A325" si="355">A308</f>
        <v>MP-526-20</v>
      </c>
      <c r="B309" s="966" t="str">
        <f t="shared" si="336"/>
        <v>[weeks B]</v>
      </c>
      <c r="C309" s="966" t="str">
        <f t="shared" si="337"/>
        <v>Lipid#2</v>
      </c>
      <c r="D309" s="966" t="str">
        <f t="shared" si="338"/>
        <v>[diet B]</v>
      </c>
      <c r="E309" s="966" t="str">
        <f t="shared" si="339"/>
        <v>[treatment B]</v>
      </c>
      <c r="F309" s="966" t="str">
        <f t="shared" ref="F309:F325" si="356">F308</f>
        <v>[sex]</v>
      </c>
      <c r="G309" s="966">
        <f t="shared" ref="G309:G325" si="357">G308</f>
        <v>23.7</v>
      </c>
      <c r="H309" s="966">
        <f t="shared" si="278"/>
        <v>2.5</v>
      </c>
      <c r="I309" s="966"/>
      <c r="J309" s="966">
        <f>'plasma (Lipid#2)'!B110</f>
        <v>10</v>
      </c>
      <c r="K309" s="966">
        <f>'plasma (Lipid#2)'!C110</f>
        <v>121</v>
      </c>
      <c r="L309" s="966">
        <f>'plasma (Lipid#2)'!E110</f>
        <v>25</v>
      </c>
      <c r="M309" s="966"/>
      <c r="N309" s="966"/>
      <c r="O309" s="966"/>
      <c r="P309" s="966">
        <f t="shared" ref="P309:P325" si="358">P308</f>
        <v>73.225015837428217</v>
      </c>
      <c r="Q309" s="966">
        <f t="shared" si="340"/>
        <v>12.232184916901627</v>
      </c>
      <c r="R309" s="966">
        <f t="shared" si="341"/>
        <v>12.547958593071856</v>
      </c>
      <c r="S309" s="966">
        <f t="shared" si="342"/>
        <v>9.5914910908867217</v>
      </c>
      <c r="T309" s="966">
        <f t="shared" si="343"/>
        <v>16.344636856556601</v>
      </c>
      <c r="U309" s="966">
        <f t="shared" si="344"/>
        <v>186.16818648359774</v>
      </c>
      <c r="V309" s="966">
        <f t="shared" si="345"/>
        <v>239.79861356687979</v>
      </c>
      <c r="W309" s="966">
        <f t="shared" si="346"/>
        <v>51.790190051313978</v>
      </c>
      <c r="X309" s="966">
        <f t="shared" si="347"/>
        <v>8.5810565434486197</v>
      </c>
      <c r="Y309" s="966">
        <f t="shared" si="348"/>
        <v>1.4334591699494093</v>
      </c>
      <c r="Z309" s="966">
        <f t="shared" si="349"/>
        <v>1.4704638976256079</v>
      </c>
      <c r="AA309" s="966">
        <f t="shared" si="350"/>
        <v>1.1240028622132878</v>
      </c>
      <c r="AB309" s="966">
        <f t="shared" si="351"/>
        <v>1.9153871316277271</v>
      </c>
      <c r="AC309" s="966">
        <f t="shared" si="352"/>
        <v>21.816584353546613</v>
      </c>
      <c r="AD309" s="966">
        <f t="shared" si="353"/>
        <v>28.101400027368726</v>
      </c>
      <c r="AE309" s="966">
        <f t="shared" si="354"/>
        <v>6.0691628966383568</v>
      </c>
    </row>
    <row r="310" spans="1:31">
      <c r="A310" s="966" t="str">
        <f t="shared" si="355"/>
        <v>MP-526-20</v>
      </c>
      <c r="B310" s="966" t="str">
        <f t="shared" si="336"/>
        <v>[weeks B]</v>
      </c>
      <c r="C310" s="966" t="str">
        <f t="shared" si="337"/>
        <v>Lipid#2</v>
      </c>
      <c r="D310" s="966" t="str">
        <f t="shared" si="338"/>
        <v>[diet B]</v>
      </c>
      <c r="E310" s="966" t="str">
        <f t="shared" si="339"/>
        <v>[treatment B]</v>
      </c>
      <c r="F310" s="966" t="str">
        <f t="shared" si="356"/>
        <v>[sex]</v>
      </c>
      <c r="G310" s="966">
        <f t="shared" si="357"/>
        <v>23.7</v>
      </c>
      <c r="H310" s="966">
        <f t="shared" si="278"/>
        <v>2.5</v>
      </c>
      <c r="I310" s="966"/>
      <c r="J310" s="966">
        <f>'plasma (Lipid#2)'!B111</f>
        <v>20</v>
      </c>
      <c r="K310" s="966">
        <f>'plasma (Lipid#2)'!C111</f>
        <v>105</v>
      </c>
      <c r="L310" s="966">
        <f>'plasma (Lipid#2)'!E111</f>
        <v>25</v>
      </c>
      <c r="M310" s="966"/>
      <c r="N310" s="966"/>
      <c r="O310" s="966"/>
      <c r="P310" s="966">
        <f t="shared" si="358"/>
        <v>73.225015837428217</v>
      </c>
      <c r="Q310" s="966">
        <f t="shared" si="340"/>
        <v>12.232184916901627</v>
      </c>
      <c r="R310" s="966">
        <f t="shared" si="341"/>
        <v>12.547958593071856</v>
      </c>
      <c r="S310" s="966">
        <f t="shared" si="342"/>
        <v>9.5914910908867217</v>
      </c>
      <c r="T310" s="966">
        <f t="shared" si="343"/>
        <v>16.344636856556601</v>
      </c>
      <c r="U310" s="966">
        <f t="shared" si="344"/>
        <v>186.16818648359774</v>
      </c>
      <c r="V310" s="966">
        <f t="shared" si="345"/>
        <v>239.79861356687979</v>
      </c>
      <c r="W310" s="966">
        <f t="shared" si="346"/>
        <v>51.790190051313978</v>
      </c>
      <c r="X310" s="966">
        <f t="shared" si="347"/>
        <v>8.5810565434486197</v>
      </c>
      <c r="Y310" s="966">
        <f t="shared" si="348"/>
        <v>1.4334591699494093</v>
      </c>
      <c r="Z310" s="966">
        <f t="shared" si="349"/>
        <v>1.4704638976256079</v>
      </c>
      <c r="AA310" s="966">
        <f t="shared" si="350"/>
        <v>1.1240028622132878</v>
      </c>
      <c r="AB310" s="966">
        <f t="shared" si="351"/>
        <v>1.9153871316277271</v>
      </c>
      <c r="AC310" s="966">
        <f t="shared" si="352"/>
        <v>21.816584353546613</v>
      </c>
      <c r="AD310" s="966">
        <f t="shared" si="353"/>
        <v>28.101400027368726</v>
      </c>
      <c r="AE310" s="966">
        <f t="shared" si="354"/>
        <v>6.0691628966383568</v>
      </c>
    </row>
    <row r="311" spans="1:31">
      <c r="A311" s="966" t="str">
        <f t="shared" si="355"/>
        <v>MP-526-20</v>
      </c>
      <c r="B311" s="966" t="str">
        <f t="shared" si="336"/>
        <v>[weeks B]</v>
      </c>
      <c r="C311" s="966" t="str">
        <f t="shared" si="337"/>
        <v>Lipid#2</v>
      </c>
      <c r="D311" s="966" t="str">
        <f t="shared" si="338"/>
        <v>[diet B]</v>
      </c>
      <c r="E311" s="966" t="str">
        <f t="shared" si="339"/>
        <v>[treatment B]</v>
      </c>
      <c r="F311" s="966" t="str">
        <f t="shared" si="356"/>
        <v>[sex]</v>
      </c>
      <c r="G311" s="966">
        <f t="shared" si="357"/>
        <v>23.7</v>
      </c>
      <c r="H311" s="966">
        <f t="shared" si="278"/>
        <v>2.5</v>
      </c>
      <c r="I311" s="966"/>
      <c r="J311" s="966">
        <f>'plasma (Lipid#2)'!B112</f>
        <v>30</v>
      </c>
      <c r="K311" s="966">
        <f>'plasma (Lipid#2)'!C112</f>
        <v>91</v>
      </c>
      <c r="L311" s="966">
        <f>'plasma (Lipid#2)'!E112</f>
        <v>27</v>
      </c>
      <c r="M311" s="966"/>
      <c r="N311" s="966"/>
      <c r="O311" s="966"/>
      <c r="P311" s="966">
        <f t="shared" si="358"/>
        <v>73.225015837428217</v>
      </c>
      <c r="Q311" s="966">
        <f t="shared" si="340"/>
        <v>12.232184916901627</v>
      </c>
      <c r="R311" s="966">
        <f t="shared" si="341"/>
        <v>12.547958593071856</v>
      </c>
      <c r="S311" s="966">
        <f t="shared" si="342"/>
        <v>9.5914910908867217</v>
      </c>
      <c r="T311" s="966">
        <f t="shared" si="343"/>
        <v>16.344636856556601</v>
      </c>
      <c r="U311" s="966">
        <f t="shared" si="344"/>
        <v>186.16818648359774</v>
      </c>
      <c r="V311" s="966">
        <f t="shared" si="345"/>
        <v>239.79861356687979</v>
      </c>
      <c r="W311" s="966">
        <f t="shared" si="346"/>
        <v>51.790190051313978</v>
      </c>
      <c r="X311" s="966">
        <f t="shared" si="347"/>
        <v>8.5810565434486197</v>
      </c>
      <c r="Y311" s="966">
        <f t="shared" si="348"/>
        <v>1.4334591699494093</v>
      </c>
      <c r="Z311" s="966">
        <f t="shared" si="349"/>
        <v>1.4704638976256079</v>
      </c>
      <c r="AA311" s="966">
        <f t="shared" si="350"/>
        <v>1.1240028622132878</v>
      </c>
      <c r="AB311" s="966">
        <f t="shared" si="351"/>
        <v>1.9153871316277271</v>
      </c>
      <c r="AC311" s="966">
        <f t="shared" si="352"/>
        <v>21.816584353546613</v>
      </c>
      <c r="AD311" s="966">
        <f t="shared" si="353"/>
        <v>28.101400027368726</v>
      </c>
      <c r="AE311" s="966">
        <f t="shared" si="354"/>
        <v>6.0691628966383568</v>
      </c>
    </row>
    <row r="312" spans="1:31">
      <c r="A312" s="966" t="str">
        <f t="shared" si="355"/>
        <v>MP-526-20</v>
      </c>
      <c r="B312" s="966" t="str">
        <f t="shared" si="336"/>
        <v>[weeks B]</v>
      </c>
      <c r="C312" s="966" t="str">
        <f t="shared" si="337"/>
        <v>Lipid#2</v>
      </c>
      <c r="D312" s="966" t="str">
        <f t="shared" si="338"/>
        <v>[diet B]</v>
      </c>
      <c r="E312" s="966" t="str">
        <f t="shared" si="339"/>
        <v>[treatment B]</v>
      </c>
      <c r="F312" s="966" t="str">
        <f t="shared" si="356"/>
        <v>[sex]</v>
      </c>
      <c r="G312" s="966">
        <f t="shared" si="357"/>
        <v>23.7</v>
      </c>
      <c r="H312" s="966">
        <f t="shared" si="278"/>
        <v>2.5</v>
      </c>
      <c r="I312" s="966"/>
      <c r="J312" s="966">
        <f>'plasma (Lipid#2)'!B113</f>
        <v>40</v>
      </c>
      <c r="K312" s="966">
        <f>'plasma (Lipid#2)'!C113</f>
        <v>111</v>
      </c>
      <c r="L312" s="966">
        <f>'plasma (Lipid#2)'!E113</f>
        <v>32</v>
      </c>
      <c r="M312" s="966"/>
      <c r="N312" s="966"/>
      <c r="O312" s="966"/>
      <c r="P312" s="966">
        <f t="shared" si="358"/>
        <v>73.225015837428217</v>
      </c>
      <c r="Q312" s="966">
        <f t="shared" si="340"/>
        <v>12.232184916901627</v>
      </c>
      <c r="R312" s="966">
        <f t="shared" si="341"/>
        <v>12.547958593071856</v>
      </c>
      <c r="S312" s="966">
        <f t="shared" si="342"/>
        <v>9.5914910908867217</v>
      </c>
      <c r="T312" s="966">
        <f t="shared" si="343"/>
        <v>16.344636856556601</v>
      </c>
      <c r="U312" s="966">
        <f t="shared" si="344"/>
        <v>186.16818648359774</v>
      </c>
      <c r="V312" s="966">
        <f t="shared" si="345"/>
        <v>239.79861356687979</v>
      </c>
      <c r="W312" s="966">
        <f t="shared" si="346"/>
        <v>51.790190051313978</v>
      </c>
      <c r="X312" s="966">
        <f t="shared" si="347"/>
        <v>8.5810565434486197</v>
      </c>
      <c r="Y312" s="966">
        <f t="shared" si="348"/>
        <v>1.4334591699494093</v>
      </c>
      <c r="Z312" s="966">
        <f t="shared" si="349"/>
        <v>1.4704638976256079</v>
      </c>
      <c r="AA312" s="966">
        <f t="shared" si="350"/>
        <v>1.1240028622132878</v>
      </c>
      <c r="AB312" s="966">
        <f t="shared" si="351"/>
        <v>1.9153871316277271</v>
      </c>
      <c r="AC312" s="966">
        <f t="shared" si="352"/>
        <v>21.816584353546613</v>
      </c>
      <c r="AD312" s="966">
        <f t="shared" si="353"/>
        <v>28.101400027368726</v>
      </c>
      <c r="AE312" s="966">
        <f t="shared" si="354"/>
        <v>6.0691628966383568</v>
      </c>
    </row>
    <row r="313" spans="1:31">
      <c r="A313" s="966" t="str">
        <f t="shared" si="355"/>
        <v>MP-526-20</v>
      </c>
      <c r="B313" s="966" t="str">
        <f t="shared" si="336"/>
        <v>[weeks B]</v>
      </c>
      <c r="C313" s="966" t="str">
        <f t="shared" si="337"/>
        <v>Lipid#2</v>
      </c>
      <c r="D313" s="966" t="str">
        <f t="shared" si="338"/>
        <v>[diet B]</v>
      </c>
      <c r="E313" s="966" t="str">
        <f t="shared" si="339"/>
        <v>[treatment B]</v>
      </c>
      <c r="F313" s="966" t="str">
        <f t="shared" si="356"/>
        <v>[sex]</v>
      </c>
      <c r="G313" s="966">
        <f t="shared" si="357"/>
        <v>23.7</v>
      </c>
      <c r="H313" s="966">
        <f t="shared" si="278"/>
        <v>2.5</v>
      </c>
      <c r="I313" s="966"/>
      <c r="J313" s="966">
        <f>'plasma (Lipid#2)'!B114</f>
        <v>50</v>
      </c>
      <c r="K313" s="966">
        <f>'plasma (Lipid#2)'!C114</f>
        <v>121</v>
      </c>
      <c r="L313" s="966">
        <f>'plasma (Lipid#2)'!E114</f>
        <v>32</v>
      </c>
      <c r="M313" s="966"/>
      <c r="N313" s="966"/>
      <c r="O313" s="966"/>
      <c r="P313" s="966">
        <f t="shared" si="358"/>
        <v>73.225015837428217</v>
      </c>
      <c r="Q313" s="966">
        <f t="shared" si="340"/>
        <v>12.232184916901627</v>
      </c>
      <c r="R313" s="966">
        <f t="shared" si="341"/>
        <v>12.547958593071856</v>
      </c>
      <c r="S313" s="966">
        <f t="shared" si="342"/>
        <v>9.5914910908867217</v>
      </c>
      <c r="T313" s="966">
        <f t="shared" si="343"/>
        <v>16.344636856556601</v>
      </c>
      <c r="U313" s="966">
        <f t="shared" si="344"/>
        <v>186.16818648359774</v>
      </c>
      <c r="V313" s="966">
        <f t="shared" si="345"/>
        <v>239.79861356687979</v>
      </c>
      <c r="W313" s="966">
        <f t="shared" si="346"/>
        <v>51.790190051313978</v>
      </c>
      <c r="X313" s="966">
        <f t="shared" si="347"/>
        <v>8.5810565434486197</v>
      </c>
      <c r="Y313" s="966">
        <f t="shared" si="348"/>
        <v>1.4334591699494093</v>
      </c>
      <c r="Z313" s="966">
        <f t="shared" si="349"/>
        <v>1.4704638976256079</v>
      </c>
      <c r="AA313" s="966">
        <f t="shared" si="350"/>
        <v>1.1240028622132878</v>
      </c>
      <c r="AB313" s="966">
        <f t="shared" si="351"/>
        <v>1.9153871316277271</v>
      </c>
      <c r="AC313" s="966">
        <f t="shared" si="352"/>
        <v>21.816584353546613</v>
      </c>
      <c r="AD313" s="966">
        <f t="shared" si="353"/>
        <v>28.101400027368726</v>
      </c>
      <c r="AE313" s="966">
        <f t="shared" si="354"/>
        <v>6.0691628966383568</v>
      </c>
    </row>
    <row r="314" spans="1:31">
      <c r="A314" s="966" t="str">
        <f t="shared" si="355"/>
        <v>MP-526-20</v>
      </c>
      <c r="B314" s="966" t="str">
        <f t="shared" si="336"/>
        <v>[weeks B]</v>
      </c>
      <c r="C314" s="966" t="str">
        <f t="shared" si="337"/>
        <v>Lipid#2</v>
      </c>
      <c r="D314" s="966" t="str">
        <f t="shared" si="338"/>
        <v>[diet B]</v>
      </c>
      <c r="E314" s="966" t="str">
        <f t="shared" si="339"/>
        <v>[treatment B]</v>
      </c>
      <c r="F314" s="966" t="str">
        <f t="shared" si="356"/>
        <v>[sex]</v>
      </c>
      <c r="G314" s="966">
        <f t="shared" si="357"/>
        <v>23.7</v>
      </c>
      <c r="H314" s="966">
        <f t="shared" si="278"/>
        <v>2.5</v>
      </c>
      <c r="I314" s="966"/>
      <c r="J314" s="966">
        <f>'plasma (Lipid#2)'!B115</f>
        <v>60</v>
      </c>
      <c r="K314" s="966">
        <f>'plasma (Lipid#2)'!C115</f>
        <v>114</v>
      </c>
      <c r="L314" s="966">
        <f>'plasma (Lipid#2)'!E115</f>
        <v>32</v>
      </c>
      <c r="M314" s="966"/>
      <c r="N314" s="966"/>
      <c r="O314" s="966"/>
      <c r="P314" s="966">
        <f t="shared" si="358"/>
        <v>73.225015837428217</v>
      </c>
      <c r="Q314" s="966">
        <f t="shared" si="340"/>
        <v>12.232184916901627</v>
      </c>
      <c r="R314" s="966">
        <f t="shared" si="341"/>
        <v>12.547958593071856</v>
      </c>
      <c r="S314" s="966">
        <f t="shared" si="342"/>
        <v>9.5914910908867217</v>
      </c>
      <c r="T314" s="966">
        <f t="shared" si="343"/>
        <v>16.344636856556601</v>
      </c>
      <c r="U314" s="966">
        <f t="shared" si="344"/>
        <v>186.16818648359774</v>
      </c>
      <c r="V314" s="966">
        <f t="shared" si="345"/>
        <v>239.79861356687979</v>
      </c>
      <c r="W314" s="966">
        <f t="shared" si="346"/>
        <v>51.790190051313978</v>
      </c>
      <c r="X314" s="966">
        <f t="shared" si="347"/>
        <v>8.5810565434486197</v>
      </c>
      <c r="Y314" s="966">
        <f t="shared" si="348"/>
        <v>1.4334591699494093</v>
      </c>
      <c r="Z314" s="966">
        <f t="shared" si="349"/>
        <v>1.4704638976256079</v>
      </c>
      <c r="AA314" s="966">
        <f t="shared" si="350"/>
        <v>1.1240028622132878</v>
      </c>
      <c r="AB314" s="966">
        <f t="shared" si="351"/>
        <v>1.9153871316277271</v>
      </c>
      <c r="AC314" s="966">
        <f t="shared" si="352"/>
        <v>21.816584353546613</v>
      </c>
      <c r="AD314" s="966">
        <f t="shared" si="353"/>
        <v>28.101400027368726</v>
      </c>
      <c r="AE314" s="966">
        <f t="shared" si="354"/>
        <v>6.0691628966383568</v>
      </c>
    </row>
    <row r="315" spans="1:31">
      <c r="A315" s="966" t="str">
        <f t="shared" si="355"/>
        <v>MP-526-20</v>
      </c>
      <c r="B315" s="966" t="str">
        <f t="shared" si="336"/>
        <v>[weeks B]</v>
      </c>
      <c r="C315" s="966" t="str">
        <f t="shared" si="337"/>
        <v>Lipid#2</v>
      </c>
      <c r="D315" s="966" t="str">
        <f t="shared" si="338"/>
        <v>[diet B]</v>
      </c>
      <c r="E315" s="966" t="str">
        <f t="shared" si="339"/>
        <v>[treatment B]</v>
      </c>
      <c r="F315" s="966" t="str">
        <f t="shared" si="356"/>
        <v>[sex]</v>
      </c>
      <c r="G315" s="966">
        <f t="shared" si="357"/>
        <v>23.7</v>
      </c>
      <c r="H315" s="966">
        <f t="shared" ref="H315:H378" si="359">H296</f>
        <v>2.5</v>
      </c>
      <c r="I315" s="966"/>
      <c r="J315" s="966">
        <f>'plasma (Lipid#2)'!B116</f>
        <v>70</v>
      </c>
      <c r="K315" s="966">
        <f>'plasma (Lipid#2)'!C116</f>
        <v>108</v>
      </c>
      <c r="L315" s="966">
        <f>'plasma (Lipid#2)'!E116</f>
        <v>32</v>
      </c>
      <c r="M315" s="966"/>
      <c r="N315" s="966"/>
      <c r="O315" s="966"/>
      <c r="P315" s="966">
        <f t="shared" si="358"/>
        <v>73.225015837428217</v>
      </c>
      <c r="Q315" s="966">
        <f t="shared" si="340"/>
        <v>12.232184916901627</v>
      </c>
      <c r="R315" s="966">
        <f t="shared" si="341"/>
        <v>12.547958593071856</v>
      </c>
      <c r="S315" s="966">
        <f t="shared" si="342"/>
        <v>9.5914910908867217</v>
      </c>
      <c r="T315" s="966">
        <f t="shared" si="343"/>
        <v>16.344636856556601</v>
      </c>
      <c r="U315" s="966">
        <f t="shared" si="344"/>
        <v>186.16818648359774</v>
      </c>
      <c r="V315" s="966">
        <f t="shared" si="345"/>
        <v>239.79861356687979</v>
      </c>
      <c r="W315" s="966">
        <f t="shared" si="346"/>
        <v>51.790190051313978</v>
      </c>
      <c r="X315" s="966">
        <f t="shared" si="347"/>
        <v>8.5810565434486197</v>
      </c>
      <c r="Y315" s="966">
        <f t="shared" si="348"/>
        <v>1.4334591699494093</v>
      </c>
      <c r="Z315" s="966">
        <f t="shared" si="349"/>
        <v>1.4704638976256079</v>
      </c>
      <c r="AA315" s="966">
        <f t="shared" si="350"/>
        <v>1.1240028622132878</v>
      </c>
      <c r="AB315" s="966">
        <f t="shared" si="351"/>
        <v>1.9153871316277271</v>
      </c>
      <c r="AC315" s="966">
        <f t="shared" si="352"/>
        <v>21.816584353546613</v>
      </c>
      <c r="AD315" s="966">
        <f t="shared" si="353"/>
        <v>28.101400027368726</v>
      </c>
      <c r="AE315" s="966">
        <f t="shared" si="354"/>
        <v>6.0691628966383568</v>
      </c>
    </row>
    <row r="316" spans="1:31">
      <c r="A316" s="966" t="str">
        <f t="shared" si="355"/>
        <v>MP-526-20</v>
      </c>
      <c r="B316" s="966" t="str">
        <f t="shared" si="336"/>
        <v>[weeks B]</v>
      </c>
      <c r="C316" s="966" t="str">
        <f t="shared" si="337"/>
        <v>Lipid#2</v>
      </c>
      <c r="D316" s="966" t="str">
        <f t="shared" si="338"/>
        <v>[diet B]</v>
      </c>
      <c r="E316" s="966" t="str">
        <f t="shared" si="339"/>
        <v>[treatment B]</v>
      </c>
      <c r="F316" s="966" t="str">
        <f t="shared" si="356"/>
        <v>[sex]</v>
      </c>
      <c r="G316" s="966">
        <f t="shared" si="357"/>
        <v>23.7</v>
      </c>
      <c r="H316" s="966">
        <f t="shared" si="359"/>
        <v>2.5</v>
      </c>
      <c r="I316" s="969"/>
      <c r="J316" s="966">
        <f>'plasma (Lipid#2)'!B117</f>
        <v>80</v>
      </c>
      <c r="K316" s="966">
        <f>'plasma (Lipid#2)'!C117</f>
        <v>103</v>
      </c>
      <c r="L316" s="966">
        <f>'plasma (Lipid#2)'!E117</f>
        <v>35</v>
      </c>
      <c r="M316" s="967">
        <f>'plasma (Lipid#2)'!X112</f>
        <v>48.628943888154161</v>
      </c>
      <c r="N316" s="967">
        <f>'plasma (Lipid#2)'!Y112</f>
        <v>13.628943888154161</v>
      </c>
      <c r="O316" s="966"/>
      <c r="P316" s="966">
        <f t="shared" si="358"/>
        <v>73.225015837428217</v>
      </c>
      <c r="Q316" s="966">
        <f t="shared" si="340"/>
        <v>12.232184916901627</v>
      </c>
      <c r="R316" s="966">
        <f t="shared" si="341"/>
        <v>12.547958593071856</v>
      </c>
      <c r="S316" s="966">
        <f t="shared" si="342"/>
        <v>9.5914910908867217</v>
      </c>
      <c r="T316" s="966">
        <f t="shared" si="343"/>
        <v>16.344636856556601</v>
      </c>
      <c r="U316" s="966">
        <f t="shared" si="344"/>
        <v>186.16818648359774</v>
      </c>
      <c r="V316" s="966">
        <f t="shared" si="345"/>
        <v>239.79861356687979</v>
      </c>
      <c r="W316" s="966">
        <f t="shared" si="346"/>
        <v>51.790190051313978</v>
      </c>
      <c r="X316" s="966">
        <f t="shared" si="347"/>
        <v>8.5810565434486197</v>
      </c>
      <c r="Y316" s="966">
        <f t="shared" si="348"/>
        <v>1.4334591699494093</v>
      </c>
      <c r="Z316" s="966">
        <f t="shared" si="349"/>
        <v>1.4704638976256079</v>
      </c>
      <c r="AA316" s="966">
        <f t="shared" si="350"/>
        <v>1.1240028622132878</v>
      </c>
      <c r="AB316" s="966">
        <f t="shared" si="351"/>
        <v>1.9153871316277271</v>
      </c>
      <c r="AC316" s="966">
        <f t="shared" si="352"/>
        <v>21.816584353546613</v>
      </c>
      <c r="AD316" s="966">
        <f t="shared" si="353"/>
        <v>28.101400027368726</v>
      </c>
      <c r="AE316" s="966">
        <f t="shared" si="354"/>
        <v>6.0691628966383568</v>
      </c>
    </row>
    <row r="317" spans="1:31">
      <c r="A317" s="966" t="str">
        <f t="shared" si="355"/>
        <v>MP-526-20</v>
      </c>
      <c r="B317" s="966" t="str">
        <f t="shared" si="336"/>
        <v>[weeks B]</v>
      </c>
      <c r="C317" s="966" t="str">
        <f t="shared" si="337"/>
        <v>Lipid#2</v>
      </c>
      <c r="D317" s="966" t="str">
        <f t="shared" si="338"/>
        <v>[diet B]</v>
      </c>
      <c r="E317" s="966" t="str">
        <f t="shared" si="339"/>
        <v>[treatment B]</v>
      </c>
      <c r="F317" s="966" t="str">
        <f t="shared" si="356"/>
        <v>[sex]</v>
      </c>
      <c r="G317" s="966">
        <f t="shared" si="357"/>
        <v>23.7</v>
      </c>
      <c r="H317" s="966">
        <f t="shared" si="359"/>
        <v>2.5</v>
      </c>
      <c r="I317" s="969">
        <f>'plasma (Lipid#2)'!A121</f>
        <v>33</v>
      </c>
      <c r="J317" s="966">
        <f>'plasma (Lipid#2)'!B118</f>
        <v>90</v>
      </c>
      <c r="K317" s="966">
        <f>'plasma (Lipid#2)'!C118</f>
        <v>107</v>
      </c>
      <c r="L317" s="966">
        <f>'plasma (Lipid#2)'!E118</f>
        <v>37</v>
      </c>
      <c r="M317" s="967">
        <f>'plasma (Lipid#2)'!X113</f>
        <v>49.257932117600987</v>
      </c>
      <c r="N317" s="967">
        <f>'plasma (Lipid#2)'!Y113</f>
        <v>12.257932117600987</v>
      </c>
      <c r="O317" s="966"/>
      <c r="P317" s="966">
        <f t="shared" si="358"/>
        <v>73.225015837428217</v>
      </c>
      <c r="Q317" s="966">
        <f t="shared" si="340"/>
        <v>12.232184916901627</v>
      </c>
      <c r="R317" s="966">
        <f t="shared" si="341"/>
        <v>12.547958593071856</v>
      </c>
      <c r="S317" s="966">
        <f t="shared" si="342"/>
        <v>9.5914910908867217</v>
      </c>
      <c r="T317" s="966">
        <f t="shared" si="343"/>
        <v>16.344636856556601</v>
      </c>
      <c r="U317" s="966">
        <f t="shared" si="344"/>
        <v>186.16818648359774</v>
      </c>
      <c r="V317" s="966">
        <f t="shared" si="345"/>
        <v>239.79861356687979</v>
      </c>
      <c r="W317" s="966">
        <f t="shared" si="346"/>
        <v>51.790190051313978</v>
      </c>
      <c r="X317" s="966">
        <f t="shared" si="347"/>
        <v>8.5810565434486197</v>
      </c>
      <c r="Y317" s="966">
        <f t="shared" si="348"/>
        <v>1.4334591699494093</v>
      </c>
      <c r="Z317" s="966">
        <f t="shared" si="349"/>
        <v>1.4704638976256079</v>
      </c>
      <c r="AA317" s="966">
        <f t="shared" si="350"/>
        <v>1.1240028622132878</v>
      </c>
      <c r="AB317" s="966">
        <f t="shared" si="351"/>
        <v>1.9153871316277271</v>
      </c>
      <c r="AC317" s="966">
        <f t="shared" si="352"/>
        <v>21.816584353546613</v>
      </c>
      <c r="AD317" s="966">
        <f t="shared" si="353"/>
        <v>28.101400027368726</v>
      </c>
      <c r="AE317" s="966">
        <f t="shared" si="354"/>
        <v>6.0691628966383568</v>
      </c>
    </row>
    <row r="318" spans="1:31">
      <c r="A318" s="966" t="str">
        <f t="shared" si="355"/>
        <v>MP-526-20</v>
      </c>
      <c r="B318" s="966" t="str">
        <f t="shared" si="336"/>
        <v>[weeks B]</v>
      </c>
      <c r="C318" s="966" t="str">
        <f t="shared" si="337"/>
        <v>Lipid#2</v>
      </c>
      <c r="D318" s="966" t="str">
        <f t="shared" si="338"/>
        <v>[diet B]</v>
      </c>
      <c r="E318" s="966" t="str">
        <f t="shared" si="339"/>
        <v>[treatment B]</v>
      </c>
      <c r="F318" s="966" t="str">
        <f t="shared" si="356"/>
        <v>[sex]</v>
      </c>
      <c r="G318" s="966">
        <f t="shared" si="357"/>
        <v>23.7</v>
      </c>
      <c r="H318" s="966">
        <f t="shared" si="359"/>
        <v>2.5</v>
      </c>
      <c r="I318" s="966"/>
      <c r="J318" s="966">
        <f>'plasma (Lipid#2)'!B119</f>
        <v>100</v>
      </c>
      <c r="K318" s="966">
        <f>'plasma (Lipid#2)'!C119</f>
        <v>108</v>
      </c>
      <c r="L318" s="966">
        <f>'plasma (Lipid#2)'!E119</f>
        <v>37</v>
      </c>
      <c r="M318" s="967">
        <f>'plasma (Lipid#2)'!X114</f>
        <v>48.451130904254214</v>
      </c>
      <c r="N318" s="967">
        <f>'plasma (Lipid#2)'!Y114</f>
        <v>11.451130904254214</v>
      </c>
      <c r="O318" s="966">
        <f>'plasma (Lipid#2)'!M119</f>
        <v>1.3037000000000001</v>
      </c>
      <c r="P318" s="966">
        <f t="shared" si="358"/>
        <v>73.225015837428217</v>
      </c>
      <c r="Q318" s="966">
        <f t="shared" si="340"/>
        <v>12.232184916901627</v>
      </c>
      <c r="R318" s="966">
        <f t="shared" si="341"/>
        <v>12.547958593071856</v>
      </c>
      <c r="S318" s="966">
        <f t="shared" si="342"/>
        <v>9.5914910908867217</v>
      </c>
      <c r="T318" s="966">
        <f t="shared" si="343"/>
        <v>16.344636856556601</v>
      </c>
      <c r="U318" s="966">
        <f t="shared" si="344"/>
        <v>186.16818648359774</v>
      </c>
      <c r="V318" s="966">
        <f t="shared" si="345"/>
        <v>239.79861356687979</v>
      </c>
      <c r="W318" s="966">
        <f t="shared" si="346"/>
        <v>51.790190051313978</v>
      </c>
      <c r="X318" s="966">
        <f t="shared" si="347"/>
        <v>8.5810565434486197</v>
      </c>
      <c r="Y318" s="966">
        <f t="shared" si="348"/>
        <v>1.4334591699494093</v>
      </c>
      <c r="Z318" s="966">
        <f t="shared" si="349"/>
        <v>1.4704638976256079</v>
      </c>
      <c r="AA318" s="966">
        <f t="shared" si="350"/>
        <v>1.1240028622132878</v>
      </c>
      <c r="AB318" s="966">
        <f t="shared" si="351"/>
        <v>1.9153871316277271</v>
      </c>
      <c r="AC318" s="966">
        <f t="shared" si="352"/>
        <v>21.816584353546613</v>
      </c>
      <c r="AD318" s="966">
        <f t="shared" si="353"/>
        <v>28.101400027368726</v>
      </c>
      <c r="AE318" s="966">
        <f t="shared" si="354"/>
        <v>6.0691628966383568</v>
      </c>
    </row>
    <row r="319" spans="1:31">
      <c r="A319" s="966" t="str">
        <f t="shared" si="355"/>
        <v>MP-526-20</v>
      </c>
      <c r="B319" s="966" t="str">
        <f t="shared" si="336"/>
        <v>[weeks B]</v>
      </c>
      <c r="C319" s="966" t="str">
        <f t="shared" si="337"/>
        <v>Lipid#2</v>
      </c>
      <c r="D319" s="966" t="str">
        <f t="shared" si="338"/>
        <v>[diet B]</v>
      </c>
      <c r="E319" s="966" t="str">
        <f t="shared" si="339"/>
        <v>[treatment B]</v>
      </c>
      <c r="F319" s="966" t="str">
        <f t="shared" si="356"/>
        <v>[sex]</v>
      </c>
      <c r="G319" s="966">
        <f t="shared" si="357"/>
        <v>23.7</v>
      </c>
      <c r="H319" s="966">
        <f t="shared" si="359"/>
        <v>2.5</v>
      </c>
      <c r="I319" s="966"/>
      <c r="J319" s="966">
        <f>'plasma (Lipid#2)'!B120</f>
        <v>110</v>
      </c>
      <c r="K319" s="966">
        <f>'plasma (Lipid#2)'!C120</f>
        <v>117</v>
      </c>
      <c r="L319" s="966">
        <f>'plasma (Lipid#2)'!E120</f>
        <v>37</v>
      </c>
      <c r="M319" s="966"/>
      <c r="N319" s="966"/>
      <c r="O319" s="966"/>
      <c r="P319" s="966">
        <f t="shared" si="358"/>
        <v>73.225015837428217</v>
      </c>
      <c r="Q319" s="966">
        <f t="shared" si="340"/>
        <v>12.232184916901627</v>
      </c>
      <c r="R319" s="966">
        <f t="shared" si="341"/>
        <v>12.547958593071856</v>
      </c>
      <c r="S319" s="966">
        <f t="shared" si="342"/>
        <v>9.5914910908867217</v>
      </c>
      <c r="T319" s="966">
        <f t="shared" si="343"/>
        <v>16.344636856556601</v>
      </c>
      <c r="U319" s="966">
        <f t="shared" si="344"/>
        <v>186.16818648359774</v>
      </c>
      <c r="V319" s="966">
        <f t="shared" si="345"/>
        <v>239.79861356687979</v>
      </c>
      <c r="W319" s="966">
        <f t="shared" si="346"/>
        <v>51.790190051313978</v>
      </c>
      <c r="X319" s="966">
        <f t="shared" si="347"/>
        <v>8.5810565434486197</v>
      </c>
      <c r="Y319" s="966">
        <f t="shared" si="348"/>
        <v>1.4334591699494093</v>
      </c>
      <c r="Z319" s="966">
        <f t="shared" si="349"/>
        <v>1.4704638976256079</v>
      </c>
      <c r="AA319" s="966">
        <f t="shared" si="350"/>
        <v>1.1240028622132878</v>
      </c>
      <c r="AB319" s="966">
        <f t="shared" si="351"/>
        <v>1.9153871316277271</v>
      </c>
      <c r="AC319" s="966">
        <f t="shared" si="352"/>
        <v>21.816584353546613</v>
      </c>
      <c r="AD319" s="966">
        <f t="shared" si="353"/>
        <v>28.101400027368726</v>
      </c>
      <c r="AE319" s="966">
        <f t="shared" si="354"/>
        <v>6.0691628966383568</v>
      </c>
    </row>
    <row r="320" spans="1:31">
      <c r="A320" s="966" t="str">
        <f t="shared" si="355"/>
        <v>MP-526-20</v>
      </c>
      <c r="B320" s="966" t="str">
        <f t="shared" si="336"/>
        <v>[weeks B]</v>
      </c>
      <c r="C320" s="966" t="str">
        <f t="shared" si="337"/>
        <v>Lipid#2</v>
      </c>
      <c r="D320" s="966" t="str">
        <f t="shared" si="338"/>
        <v>[diet B]</v>
      </c>
      <c r="E320" s="966" t="str">
        <f t="shared" si="339"/>
        <v>[treatment B]</v>
      </c>
      <c r="F320" s="966" t="str">
        <f t="shared" si="356"/>
        <v>[sex]</v>
      </c>
      <c r="G320" s="966">
        <f t="shared" si="357"/>
        <v>23.7</v>
      </c>
      <c r="H320" s="966">
        <f t="shared" si="359"/>
        <v>2.5</v>
      </c>
      <c r="I320" s="966"/>
      <c r="J320" s="966">
        <f>'plasma (Lipid#2)'!B121</f>
        <v>120</v>
      </c>
      <c r="K320" s="966">
        <f>'plasma (Lipid#2)'!C121</f>
        <v>112</v>
      </c>
      <c r="L320" s="966">
        <f>'plasma (Lipid#2)'!E121</f>
        <v>35</v>
      </c>
      <c r="M320" s="967">
        <f>'plasma (Lipid#2)'!X115</f>
        <v>43.512243993603448</v>
      </c>
      <c r="N320" s="967">
        <f>'plasma (Lipid#2)'!Y115</f>
        <v>8.5122439936034482</v>
      </c>
      <c r="O320" s="966">
        <f>'plasma (Lipid#2)'!M121</f>
        <v>1.6406000000000001</v>
      </c>
      <c r="P320" s="966">
        <f t="shared" si="358"/>
        <v>73.225015837428217</v>
      </c>
      <c r="Q320" s="966">
        <f t="shared" si="340"/>
        <v>12.232184916901627</v>
      </c>
      <c r="R320" s="966">
        <f t="shared" si="341"/>
        <v>12.547958593071856</v>
      </c>
      <c r="S320" s="966">
        <f t="shared" si="342"/>
        <v>9.5914910908867217</v>
      </c>
      <c r="T320" s="966">
        <f t="shared" si="343"/>
        <v>16.344636856556601</v>
      </c>
      <c r="U320" s="966">
        <f t="shared" si="344"/>
        <v>186.16818648359774</v>
      </c>
      <c r="V320" s="966">
        <f t="shared" si="345"/>
        <v>239.79861356687979</v>
      </c>
      <c r="W320" s="966">
        <f t="shared" si="346"/>
        <v>51.790190051313978</v>
      </c>
      <c r="X320" s="966">
        <f t="shared" si="347"/>
        <v>8.5810565434486197</v>
      </c>
      <c r="Y320" s="966">
        <f t="shared" si="348"/>
        <v>1.4334591699494093</v>
      </c>
      <c r="Z320" s="966">
        <f t="shared" si="349"/>
        <v>1.4704638976256079</v>
      </c>
      <c r="AA320" s="966">
        <f t="shared" si="350"/>
        <v>1.1240028622132878</v>
      </c>
      <c r="AB320" s="966">
        <f t="shared" si="351"/>
        <v>1.9153871316277271</v>
      </c>
      <c r="AC320" s="966">
        <f t="shared" si="352"/>
        <v>21.816584353546613</v>
      </c>
      <c r="AD320" s="966">
        <f t="shared" si="353"/>
        <v>28.101400027368726</v>
      </c>
      <c r="AE320" s="966">
        <f t="shared" si="354"/>
        <v>6.0691628966383568</v>
      </c>
    </row>
    <row r="321" spans="1:31">
      <c r="A321" s="966" t="str">
        <f t="shared" si="355"/>
        <v>MP-526-20</v>
      </c>
      <c r="B321" s="966" t="str">
        <f t="shared" si="336"/>
        <v>[weeks B]</v>
      </c>
      <c r="C321" s="966" t="str">
        <f t="shared" si="337"/>
        <v>Lipid#2</v>
      </c>
      <c r="D321" s="966" t="str">
        <f t="shared" si="338"/>
        <v>[diet B]</v>
      </c>
      <c r="E321" s="966" t="str">
        <f t="shared" si="339"/>
        <v>[treatment B]</v>
      </c>
      <c r="F321" s="966" t="str">
        <f t="shared" si="356"/>
        <v>[sex]</v>
      </c>
      <c r="G321" s="966">
        <f t="shared" si="357"/>
        <v>23.7</v>
      </c>
      <c r="H321" s="966">
        <f t="shared" si="359"/>
        <v>2.5</v>
      </c>
      <c r="I321" s="966"/>
      <c r="J321" s="966">
        <v>122</v>
      </c>
      <c r="K321" s="966">
        <f>'plasma (Lipid#2)'!C122</f>
        <v>115</v>
      </c>
      <c r="L321" s="966">
        <f>'plasma (Lipid#2)'!E122</f>
        <v>36</v>
      </c>
      <c r="M321" s="967"/>
      <c r="N321" s="967"/>
      <c r="O321" s="966"/>
      <c r="P321" s="966">
        <f t="shared" si="358"/>
        <v>73.225015837428217</v>
      </c>
      <c r="Q321" s="966">
        <f t="shared" si="340"/>
        <v>12.232184916901627</v>
      </c>
      <c r="R321" s="966">
        <f t="shared" si="341"/>
        <v>12.547958593071856</v>
      </c>
      <c r="S321" s="966">
        <f t="shared" si="342"/>
        <v>9.5914910908867217</v>
      </c>
      <c r="T321" s="966">
        <f t="shared" si="343"/>
        <v>16.344636856556601</v>
      </c>
      <c r="U321" s="966">
        <f t="shared" si="344"/>
        <v>186.16818648359774</v>
      </c>
      <c r="V321" s="966">
        <f t="shared" si="345"/>
        <v>239.79861356687979</v>
      </c>
      <c r="W321" s="966">
        <f t="shared" si="346"/>
        <v>51.790190051313978</v>
      </c>
      <c r="X321" s="966">
        <f t="shared" si="347"/>
        <v>8.5810565434486197</v>
      </c>
      <c r="Y321" s="966">
        <f t="shared" si="348"/>
        <v>1.4334591699494093</v>
      </c>
      <c r="Z321" s="966">
        <f t="shared" si="349"/>
        <v>1.4704638976256079</v>
      </c>
      <c r="AA321" s="966">
        <f t="shared" si="350"/>
        <v>1.1240028622132878</v>
      </c>
      <c r="AB321" s="966">
        <f t="shared" si="351"/>
        <v>1.9153871316277271</v>
      </c>
      <c r="AC321" s="966">
        <f t="shared" si="352"/>
        <v>21.816584353546613</v>
      </c>
      <c r="AD321" s="966">
        <f t="shared" si="353"/>
        <v>28.101400027368726</v>
      </c>
      <c r="AE321" s="966">
        <f t="shared" si="354"/>
        <v>6.0691628966383568</v>
      </c>
    </row>
    <row r="322" spans="1:31">
      <c r="A322" s="966" t="str">
        <f t="shared" si="355"/>
        <v>MP-526-20</v>
      </c>
      <c r="B322" s="966" t="str">
        <f t="shared" si="336"/>
        <v>[weeks B]</v>
      </c>
      <c r="C322" s="966" t="str">
        <f t="shared" si="337"/>
        <v>Lipid#2</v>
      </c>
      <c r="D322" s="966" t="str">
        <f t="shared" si="338"/>
        <v>[diet B]</v>
      </c>
      <c r="E322" s="966" t="str">
        <f t="shared" si="339"/>
        <v>[treatment B]</v>
      </c>
      <c r="F322" s="966" t="str">
        <f t="shared" si="356"/>
        <v>[sex]</v>
      </c>
      <c r="G322" s="966">
        <f t="shared" si="357"/>
        <v>23.7</v>
      </c>
      <c r="H322" s="966">
        <f t="shared" si="359"/>
        <v>2.5</v>
      </c>
      <c r="I322" s="966"/>
      <c r="J322" s="966">
        <v>125</v>
      </c>
      <c r="K322" s="966">
        <f>'plasma (Lipid#2)'!C123</f>
        <v>117</v>
      </c>
      <c r="L322" s="966">
        <f>'plasma (Lipid#2)'!E123</f>
        <v>35</v>
      </c>
      <c r="M322" s="967"/>
      <c r="N322" s="967"/>
      <c r="O322" s="966"/>
      <c r="P322" s="966">
        <f t="shared" si="358"/>
        <v>73.225015837428217</v>
      </c>
      <c r="Q322" s="966">
        <f t="shared" si="340"/>
        <v>12.232184916901627</v>
      </c>
      <c r="R322" s="966">
        <f t="shared" si="341"/>
        <v>12.547958593071856</v>
      </c>
      <c r="S322" s="966">
        <f t="shared" si="342"/>
        <v>9.5914910908867217</v>
      </c>
      <c r="T322" s="966">
        <f t="shared" si="343"/>
        <v>16.344636856556601</v>
      </c>
      <c r="U322" s="966">
        <f t="shared" si="344"/>
        <v>186.16818648359774</v>
      </c>
      <c r="V322" s="966">
        <f t="shared" si="345"/>
        <v>239.79861356687979</v>
      </c>
      <c r="W322" s="966">
        <f t="shared" si="346"/>
        <v>51.790190051313978</v>
      </c>
      <c r="X322" s="966">
        <f t="shared" si="347"/>
        <v>8.5810565434486197</v>
      </c>
      <c r="Y322" s="966">
        <f t="shared" si="348"/>
        <v>1.4334591699494093</v>
      </c>
      <c r="Z322" s="966">
        <f t="shared" si="349"/>
        <v>1.4704638976256079</v>
      </c>
      <c r="AA322" s="966">
        <f t="shared" si="350"/>
        <v>1.1240028622132878</v>
      </c>
      <c r="AB322" s="966">
        <f t="shared" si="351"/>
        <v>1.9153871316277271</v>
      </c>
      <c r="AC322" s="966">
        <f t="shared" si="352"/>
        <v>21.816584353546613</v>
      </c>
      <c r="AD322" s="966">
        <f t="shared" si="353"/>
        <v>28.101400027368726</v>
      </c>
      <c r="AE322" s="966">
        <f t="shared" si="354"/>
        <v>6.0691628966383568</v>
      </c>
    </row>
    <row r="323" spans="1:31">
      <c r="A323" s="966" t="str">
        <f t="shared" si="355"/>
        <v>MP-526-20</v>
      </c>
      <c r="B323" s="966" t="str">
        <f t="shared" si="336"/>
        <v>[weeks B]</v>
      </c>
      <c r="C323" s="966" t="str">
        <f t="shared" si="337"/>
        <v>Lipid#2</v>
      </c>
      <c r="D323" s="966" t="str">
        <f t="shared" si="338"/>
        <v>[diet B]</v>
      </c>
      <c r="E323" s="966" t="str">
        <f t="shared" si="339"/>
        <v>[treatment B]</v>
      </c>
      <c r="F323" s="966" t="str">
        <f t="shared" si="356"/>
        <v>[sex]</v>
      </c>
      <c r="G323" s="966">
        <f t="shared" si="357"/>
        <v>23.7</v>
      </c>
      <c r="H323" s="966">
        <f t="shared" si="359"/>
        <v>2.5</v>
      </c>
      <c r="I323" s="966"/>
      <c r="J323" s="966">
        <v>130</v>
      </c>
      <c r="K323" s="966">
        <f>'plasma (Lipid#2)'!C124</f>
        <v>164</v>
      </c>
      <c r="L323" s="966">
        <f>'plasma (Lipid#2)'!E124</f>
        <v>34</v>
      </c>
      <c r="M323" s="967"/>
      <c r="N323" s="967"/>
      <c r="O323" s="966"/>
      <c r="P323" s="966">
        <f t="shared" si="358"/>
        <v>73.225015837428217</v>
      </c>
      <c r="Q323" s="966">
        <f t="shared" si="340"/>
        <v>12.232184916901627</v>
      </c>
      <c r="R323" s="966">
        <f t="shared" si="341"/>
        <v>12.547958593071856</v>
      </c>
      <c r="S323" s="966">
        <f t="shared" si="342"/>
        <v>9.5914910908867217</v>
      </c>
      <c r="T323" s="966">
        <f t="shared" si="343"/>
        <v>16.344636856556601</v>
      </c>
      <c r="U323" s="966">
        <f t="shared" si="344"/>
        <v>186.16818648359774</v>
      </c>
      <c r="V323" s="966">
        <f t="shared" si="345"/>
        <v>239.79861356687979</v>
      </c>
      <c r="W323" s="966">
        <f t="shared" si="346"/>
        <v>51.790190051313978</v>
      </c>
      <c r="X323" s="966">
        <f t="shared" si="347"/>
        <v>8.5810565434486197</v>
      </c>
      <c r="Y323" s="966">
        <f t="shared" si="348"/>
        <v>1.4334591699494093</v>
      </c>
      <c r="Z323" s="966">
        <f t="shared" si="349"/>
        <v>1.4704638976256079</v>
      </c>
      <c r="AA323" s="966">
        <f t="shared" si="350"/>
        <v>1.1240028622132878</v>
      </c>
      <c r="AB323" s="966">
        <f t="shared" si="351"/>
        <v>1.9153871316277271</v>
      </c>
      <c r="AC323" s="966">
        <f t="shared" si="352"/>
        <v>21.816584353546613</v>
      </c>
      <c r="AD323" s="966">
        <f t="shared" si="353"/>
        <v>28.101400027368726</v>
      </c>
      <c r="AE323" s="966">
        <f t="shared" si="354"/>
        <v>6.0691628966383568</v>
      </c>
    </row>
    <row r="324" spans="1:31">
      <c r="A324" s="966" t="str">
        <f t="shared" si="355"/>
        <v>MP-526-20</v>
      </c>
      <c r="B324" s="966" t="str">
        <f t="shared" si="336"/>
        <v>[weeks B]</v>
      </c>
      <c r="C324" s="966" t="str">
        <f t="shared" si="337"/>
        <v>Lipid#2</v>
      </c>
      <c r="D324" s="966" t="str">
        <f t="shared" si="338"/>
        <v>[diet B]</v>
      </c>
      <c r="E324" s="966" t="str">
        <f t="shared" si="339"/>
        <v>[treatment B]</v>
      </c>
      <c r="F324" s="966" t="str">
        <f t="shared" si="356"/>
        <v>[sex]</v>
      </c>
      <c r="G324" s="966">
        <f t="shared" si="357"/>
        <v>23.7</v>
      </c>
      <c r="H324" s="966">
        <f t="shared" si="359"/>
        <v>2.5</v>
      </c>
      <c r="I324" s="966"/>
      <c r="J324" s="966">
        <v>135</v>
      </c>
      <c r="K324" s="966">
        <f>'plasma (Lipid#2)'!C125</f>
        <v>184</v>
      </c>
      <c r="L324" s="966">
        <f>'plasma (Lipid#2)'!E125</f>
        <v>30</v>
      </c>
      <c r="M324" s="967"/>
      <c r="N324" s="967"/>
      <c r="O324" s="966"/>
      <c r="P324" s="966">
        <f t="shared" si="358"/>
        <v>73.225015837428217</v>
      </c>
      <c r="Q324" s="966">
        <f t="shared" si="340"/>
        <v>12.232184916901627</v>
      </c>
      <c r="R324" s="966">
        <f t="shared" si="341"/>
        <v>12.547958593071856</v>
      </c>
      <c r="S324" s="966">
        <f t="shared" si="342"/>
        <v>9.5914910908867217</v>
      </c>
      <c r="T324" s="966">
        <f t="shared" si="343"/>
        <v>16.344636856556601</v>
      </c>
      <c r="U324" s="966">
        <f t="shared" si="344"/>
        <v>186.16818648359774</v>
      </c>
      <c r="V324" s="966">
        <f t="shared" si="345"/>
        <v>239.79861356687979</v>
      </c>
      <c r="W324" s="966">
        <f t="shared" si="346"/>
        <v>51.790190051313978</v>
      </c>
      <c r="X324" s="966">
        <f t="shared" si="347"/>
        <v>8.5810565434486197</v>
      </c>
      <c r="Y324" s="966">
        <f t="shared" si="348"/>
        <v>1.4334591699494093</v>
      </c>
      <c r="Z324" s="966">
        <f t="shared" si="349"/>
        <v>1.4704638976256079</v>
      </c>
      <c r="AA324" s="966">
        <f t="shared" si="350"/>
        <v>1.1240028622132878</v>
      </c>
      <c r="AB324" s="966">
        <f t="shared" si="351"/>
        <v>1.9153871316277271</v>
      </c>
      <c r="AC324" s="966">
        <f t="shared" si="352"/>
        <v>21.816584353546613</v>
      </c>
      <c r="AD324" s="966">
        <f t="shared" si="353"/>
        <v>28.101400027368726</v>
      </c>
      <c r="AE324" s="966">
        <f t="shared" si="354"/>
        <v>6.0691628966383568</v>
      </c>
    </row>
    <row r="325" spans="1:31">
      <c r="A325" s="966" t="str">
        <f t="shared" si="355"/>
        <v>MP-526-20</v>
      </c>
      <c r="B325" s="966" t="str">
        <f t="shared" si="336"/>
        <v>[weeks B]</v>
      </c>
      <c r="C325" s="966" t="str">
        <f t="shared" si="337"/>
        <v>Lipid#2</v>
      </c>
      <c r="D325" s="966" t="str">
        <f t="shared" si="338"/>
        <v>[diet B]</v>
      </c>
      <c r="E325" s="966" t="str">
        <f t="shared" si="339"/>
        <v>[treatment B]</v>
      </c>
      <c r="F325" s="966" t="str">
        <f t="shared" si="356"/>
        <v>[sex]</v>
      </c>
      <c r="G325" s="966">
        <f t="shared" si="357"/>
        <v>23.7</v>
      </c>
      <c r="H325" s="966">
        <f t="shared" si="359"/>
        <v>2.5</v>
      </c>
      <c r="I325" s="966"/>
      <c r="J325" s="966">
        <v>145</v>
      </c>
      <c r="K325" s="966">
        <f>'plasma (Lipid#2)'!C126</f>
        <v>188</v>
      </c>
      <c r="L325" s="966">
        <f>'plasma (Lipid#2)'!E126</f>
        <v>20</v>
      </c>
      <c r="M325" s="967"/>
      <c r="N325" s="967"/>
      <c r="O325" s="966"/>
      <c r="P325" s="966">
        <f t="shared" si="358"/>
        <v>73.225015837428217</v>
      </c>
      <c r="Q325" s="966">
        <f t="shared" si="340"/>
        <v>12.232184916901627</v>
      </c>
      <c r="R325" s="966">
        <f t="shared" si="341"/>
        <v>12.547958593071856</v>
      </c>
      <c r="S325" s="966">
        <f t="shared" si="342"/>
        <v>9.5914910908867217</v>
      </c>
      <c r="T325" s="966">
        <f t="shared" si="343"/>
        <v>16.344636856556601</v>
      </c>
      <c r="U325" s="966">
        <f t="shared" si="344"/>
        <v>186.16818648359774</v>
      </c>
      <c r="V325" s="966">
        <f t="shared" si="345"/>
        <v>239.79861356687979</v>
      </c>
      <c r="W325" s="966">
        <f t="shared" si="346"/>
        <v>51.790190051313978</v>
      </c>
      <c r="X325" s="966">
        <f t="shared" si="347"/>
        <v>8.5810565434486197</v>
      </c>
      <c r="Y325" s="966">
        <f t="shared" si="348"/>
        <v>1.4334591699494093</v>
      </c>
      <c r="Z325" s="966">
        <f t="shared" si="349"/>
        <v>1.4704638976256079</v>
      </c>
      <c r="AA325" s="966">
        <f t="shared" si="350"/>
        <v>1.1240028622132878</v>
      </c>
      <c r="AB325" s="966">
        <f t="shared" si="351"/>
        <v>1.9153871316277271</v>
      </c>
      <c r="AC325" s="966">
        <f t="shared" si="352"/>
        <v>21.816584353546613</v>
      </c>
      <c r="AD325" s="966">
        <f t="shared" si="353"/>
        <v>28.101400027368726</v>
      </c>
      <c r="AE325" s="966">
        <f t="shared" si="354"/>
        <v>6.0691628966383568</v>
      </c>
    </row>
    <row r="326" spans="1:31">
      <c r="A326" s="970" t="str">
        <f>'plasma (Lipid#2)'!A129</f>
        <v>MP-530-20</v>
      </c>
      <c r="B326" s="970" t="str">
        <f t="shared" si="336"/>
        <v>[weeks B]</v>
      </c>
      <c r="C326" s="970" t="str">
        <f t="shared" si="337"/>
        <v>Lipid#2</v>
      </c>
      <c r="D326" s="970" t="str">
        <f t="shared" si="338"/>
        <v>[diet B]</v>
      </c>
      <c r="E326" s="970" t="str">
        <f t="shared" si="339"/>
        <v>[treatment B]</v>
      </c>
      <c r="F326" s="970" t="str">
        <f>'plasma (Lipid#2)'!A134</f>
        <v>[sex]</v>
      </c>
      <c r="G326" s="970">
        <f>'plasma (Lipid#2)'!A130</f>
        <v>21.1</v>
      </c>
      <c r="H326" s="970">
        <f t="shared" si="359"/>
        <v>0</v>
      </c>
      <c r="I326" s="970">
        <f>'plasma (Lipid#2)'!A139</f>
        <v>44</v>
      </c>
      <c r="J326" s="970">
        <f>'plasma (Lipid#2)'!B128</f>
        <v>-10</v>
      </c>
      <c r="K326" s="970">
        <f>'plasma (Lipid#2)'!C128</f>
        <v>91</v>
      </c>
      <c r="L326" s="970">
        <f>'plasma (Lipid#2)'!E128</f>
        <v>0</v>
      </c>
      <c r="M326" s="971">
        <f>'plasma (Lipid#2)'!X130</f>
        <v>23.540083440687379</v>
      </c>
      <c r="N326" s="971">
        <f>'plasma (Lipid#2)'!Y130</f>
        <v>23.540083440687379</v>
      </c>
      <c r="O326" s="970">
        <f>'plasma (Lipid#2)'!M128</f>
        <v>0.21740000000000001</v>
      </c>
      <c r="P326" s="970">
        <f>'tissues (Lipid#2)'!O53</f>
        <v>81.137026707645617</v>
      </c>
      <c r="Q326" s="970">
        <f>'tissues (Lipid#2)'!O54</f>
        <v>8.9962917812761685</v>
      </c>
      <c r="R326" s="970">
        <f>'tissues (Lipid#2)'!O55</f>
        <v>17.986192023334251</v>
      </c>
      <c r="S326" s="970">
        <f>'tissues (Lipid#2)'!O56</f>
        <v>7.1121321351876619</v>
      </c>
      <c r="T326" s="970">
        <f>'tissues (Lipid#2)'!O57</f>
        <v>8.77551974902096</v>
      </c>
      <c r="U326" s="970">
        <f>'tissues (Lipid#2)'!O58</f>
        <v>149.91236915700114</v>
      </c>
      <c r="V326" s="970">
        <f>'tissues (Lipid#2)'!O59</f>
        <v>247.4940359601282</v>
      </c>
      <c r="W326" s="970">
        <f>'tissues (Lipid#2)'!O60</f>
        <v>41.207587088534183</v>
      </c>
      <c r="X326" s="970">
        <f>'tissues (Lipid#2)'!P53</f>
        <v>12.56855835402428</v>
      </c>
      <c r="Y326" s="970">
        <f>'tissues (Lipid#2)'!P54</f>
        <v>1.3935735977880466</v>
      </c>
      <c r="Z326" s="970">
        <f>'tissues (Lipid#2)'!P55</f>
        <v>2.7861571120483348</v>
      </c>
      <c r="AA326" s="970">
        <f>'tissues (Lipid#2)'!P56</f>
        <v>1.1017072154335448</v>
      </c>
      <c r="AB326" s="970">
        <f>'tissues (Lipid#2)'!P57</f>
        <v>1.3593748320342276</v>
      </c>
      <c r="AC326" s="970">
        <f>'tissues (Lipid#2)'!P58</f>
        <v>23.22222585908796</v>
      </c>
      <c r="AD326" s="970">
        <f>'tissues (Lipid#2)'!P59</f>
        <v>38.338146706388194</v>
      </c>
      <c r="AE326" s="970">
        <f>'tissues (Lipid#2)'!P60</f>
        <v>6.3832751083787889</v>
      </c>
    </row>
    <row r="327" spans="1:31">
      <c r="A327" s="970" t="str">
        <f>A326</f>
        <v>MP-530-20</v>
      </c>
      <c r="B327" s="970" t="str">
        <f t="shared" si="336"/>
        <v>[weeks B]</v>
      </c>
      <c r="C327" s="970" t="str">
        <f t="shared" si="337"/>
        <v>Lipid#2</v>
      </c>
      <c r="D327" s="970" t="str">
        <f t="shared" si="338"/>
        <v>[diet B]</v>
      </c>
      <c r="E327" s="970" t="str">
        <f t="shared" si="339"/>
        <v>[treatment B]</v>
      </c>
      <c r="F327" s="970" t="str">
        <f>F326</f>
        <v>[sex]</v>
      </c>
      <c r="G327" s="970">
        <f>G326</f>
        <v>21.1</v>
      </c>
      <c r="H327" s="970">
        <f t="shared" si="359"/>
        <v>0</v>
      </c>
      <c r="I327" s="44"/>
      <c r="J327" s="970">
        <f>'plasma (Lipid#2)'!B129</f>
        <v>0</v>
      </c>
      <c r="K327" s="970">
        <f>'plasma (Lipid#2)'!C129</f>
        <v>73</v>
      </c>
      <c r="L327" s="970">
        <f>'plasma (Lipid#2)'!E129</f>
        <v>0</v>
      </c>
      <c r="M327" s="971">
        <f>'plasma (Lipid#2)'!X131</f>
        <v>27.969106547305596</v>
      </c>
      <c r="N327" s="971">
        <f>'plasma (Lipid#2)'!Y131</f>
        <v>27.969106547305596</v>
      </c>
      <c r="O327" s="970"/>
      <c r="P327" s="970">
        <f>P326</f>
        <v>81.137026707645617</v>
      </c>
      <c r="Q327" s="970">
        <f t="shared" ref="Q327:Q344" si="360">Q326</f>
        <v>8.9962917812761685</v>
      </c>
      <c r="R327" s="970">
        <f t="shared" ref="R327:R344" si="361">R326</f>
        <v>17.986192023334251</v>
      </c>
      <c r="S327" s="970">
        <f t="shared" ref="S327:S344" si="362">S326</f>
        <v>7.1121321351876619</v>
      </c>
      <c r="T327" s="970">
        <f t="shared" ref="T327:T344" si="363">T326</f>
        <v>8.77551974902096</v>
      </c>
      <c r="U327" s="970">
        <f t="shared" ref="U327:U344" si="364">U326</f>
        <v>149.91236915700114</v>
      </c>
      <c r="V327" s="970">
        <f t="shared" ref="V327:V344" si="365">V326</f>
        <v>247.4940359601282</v>
      </c>
      <c r="W327" s="970">
        <f t="shared" ref="W327:W344" si="366">W326</f>
        <v>41.207587088534183</v>
      </c>
      <c r="X327" s="970">
        <f t="shared" ref="X327:X344" si="367">X326</f>
        <v>12.56855835402428</v>
      </c>
      <c r="Y327" s="970">
        <f t="shared" ref="Y327:Y344" si="368">Y326</f>
        <v>1.3935735977880466</v>
      </c>
      <c r="Z327" s="970">
        <f t="shared" ref="Z327:Z344" si="369">Z326</f>
        <v>2.7861571120483348</v>
      </c>
      <c r="AA327" s="970">
        <f t="shared" ref="AA327:AA344" si="370">AA326</f>
        <v>1.1017072154335448</v>
      </c>
      <c r="AB327" s="970">
        <f t="shared" ref="AB327:AB344" si="371">AB326</f>
        <v>1.3593748320342276</v>
      </c>
      <c r="AC327" s="970">
        <f t="shared" ref="AC327:AC344" si="372">AC326</f>
        <v>23.22222585908796</v>
      </c>
      <c r="AD327" s="970">
        <f t="shared" ref="AD327:AD344" si="373">AD326</f>
        <v>38.338146706388194</v>
      </c>
      <c r="AE327" s="970">
        <f t="shared" ref="AE327:AE344" si="374">AE326</f>
        <v>6.3832751083787889</v>
      </c>
    </row>
    <row r="328" spans="1:31">
      <c r="A328" s="970" t="str">
        <f t="shared" ref="A328:A344" si="375">A327</f>
        <v>MP-530-20</v>
      </c>
      <c r="B328" s="970" t="str">
        <f t="shared" si="336"/>
        <v>[weeks B]</v>
      </c>
      <c r="C328" s="970" t="str">
        <f t="shared" si="337"/>
        <v>Lipid#2</v>
      </c>
      <c r="D328" s="970" t="str">
        <f t="shared" si="338"/>
        <v>[diet B]</v>
      </c>
      <c r="E328" s="970" t="str">
        <f t="shared" si="339"/>
        <v>[treatment B]</v>
      </c>
      <c r="F328" s="970" t="str">
        <f t="shared" ref="F328:F344" si="376">F327</f>
        <v>[sex]</v>
      </c>
      <c r="G328" s="970">
        <f t="shared" ref="G328:G344" si="377">G327</f>
        <v>21.1</v>
      </c>
      <c r="H328" s="970">
        <f t="shared" si="359"/>
        <v>2.5</v>
      </c>
      <c r="I328" s="44"/>
      <c r="J328" s="970">
        <f>'plasma (Lipid#2)'!B130</f>
        <v>10</v>
      </c>
      <c r="K328" s="970">
        <f>'plasma (Lipid#2)'!C130</f>
        <v>102</v>
      </c>
      <c r="L328" s="970">
        <f>'plasma (Lipid#2)'!E130</f>
        <v>25</v>
      </c>
      <c r="M328" s="44"/>
      <c r="N328" s="44"/>
      <c r="O328" s="970"/>
      <c r="P328" s="970">
        <f t="shared" ref="P328:P344" si="378">P327</f>
        <v>81.137026707645617</v>
      </c>
      <c r="Q328" s="970">
        <f t="shared" si="360"/>
        <v>8.9962917812761685</v>
      </c>
      <c r="R328" s="970">
        <f t="shared" si="361"/>
        <v>17.986192023334251</v>
      </c>
      <c r="S328" s="970">
        <f t="shared" si="362"/>
        <v>7.1121321351876619</v>
      </c>
      <c r="T328" s="970">
        <f t="shared" si="363"/>
        <v>8.77551974902096</v>
      </c>
      <c r="U328" s="970">
        <f t="shared" si="364"/>
        <v>149.91236915700114</v>
      </c>
      <c r="V328" s="970">
        <f t="shared" si="365"/>
        <v>247.4940359601282</v>
      </c>
      <c r="W328" s="970">
        <f t="shared" si="366"/>
        <v>41.207587088534183</v>
      </c>
      <c r="X328" s="970">
        <f t="shared" si="367"/>
        <v>12.56855835402428</v>
      </c>
      <c r="Y328" s="970">
        <f t="shared" si="368"/>
        <v>1.3935735977880466</v>
      </c>
      <c r="Z328" s="970">
        <f t="shared" si="369"/>
        <v>2.7861571120483348</v>
      </c>
      <c r="AA328" s="970">
        <f t="shared" si="370"/>
        <v>1.1017072154335448</v>
      </c>
      <c r="AB328" s="970">
        <f t="shared" si="371"/>
        <v>1.3593748320342276</v>
      </c>
      <c r="AC328" s="970">
        <f t="shared" si="372"/>
        <v>23.22222585908796</v>
      </c>
      <c r="AD328" s="970">
        <f t="shared" si="373"/>
        <v>38.338146706388194</v>
      </c>
      <c r="AE328" s="970">
        <f t="shared" si="374"/>
        <v>6.3832751083787889</v>
      </c>
    </row>
    <row r="329" spans="1:31">
      <c r="A329" s="970" t="str">
        <f t="shared" si="375"/>
        <v>MP-530-20</v>
      </c>
      <c r="B329" s="970" t="str">
        <f t="shared" si="336"/>
        <v>[weeks B]</v>
      </c>
      <c r="C329" s="970" t="str">
        <f t="shared" si="337"/>
        <v>Lipid#2</v>
      </c>
      <c r="D329" s="970" t="str">
        <f t="shared" si="338"/>
        <v>[diet B]</v>
      </c>
      <c r="E329" s="970" t="str">
        <f t="shared" si="339"/>
        <v>[treatment B]</v>
      </c>
      <c r="F329" s="970" t="str">
        <f t="shared" si="376"/>
        <v>[sex]</v>
      </c>
      <c r="G329" s="970">
        <f t="shared" si="377"/>
        <v>21.1</v>
      </c>
      <c r="H329" s="970">
        <f t="shared" si="359"/>
        <v>2.5</v>
      </c>
      <c r="I329" s="44"/>
      <c r="J329" s="970">
        <f>'plasma (Lipid#2)'!B131</f>
        <v>20</v>
      </c>
      <c r="K329" s="970">
        <f>'plasma (Lipid#2)'!C131</f>
        <v>71</v>
      </c>
      <c r="L329" s="970">
        <f>'plasma (Lipid#2)'!E131</f>
        <v>25</v>
      </c>
      <c r="M329" s="44"/>
      <c r="N329" s="44"/>
      <c r="O329" s="970"/>
      <c r="P329" s="970">
        <f t="shared" si="378"/>
        <v>81.137026707645617</v>
      </c>
      <c r="Q329" s="970">
        <f t="shared" si="360"/>
        <v>8.9962917812761685</v>
      </c>
      <c r="R329" s="970">
        <f t="shared" si="361"/>
        <v>17.986192023334251</v>
      </c>
      <c r="S329" s="970">
        <f t="shared" si="362"/>
        <v>7.1121321351876619</v>
      </c>
      <c r="T329" s="970">
        <f t="shared" si="363"/>
        <v>8.77551974902096</v>
      </c>
      <c r="U329" s="970">
        <f t="shared" si="364"/>
        <v>149.91236915700114</v>
      </c>
      <c r="V329" s="970">
        <f t="shared" si="365"/>
        <v>247.4940359601282</v>
      </c>
      <c r="W329" s="970">
        <f t="shared" si="366"/>
        <v>41.207587088534183</v>
      </c>
      <c r="X329" s="970">
        <f t="shared" si="367"/>
        <v>12.56855835402428</v>
      </c>
      <c r="Y329" s="970">
        <f t="shared" si="368"/>
        <v>1.3935735977880466</v>
      </c>
      <c r="Z329" s="970">
        <f t="shared" si="369"/>
        <v>2.7861571120483348</v>
      </c>
      <c r="AA329" s="970">
        <f t="shared" si="370"/>
        <v>1.1017072154335448</v>
      </c>
      <c r="AB329" s="970">
        <f t="shared" si="371"/>
        <v>1.3593748320342276</v>
      </c>
      <c r="AC329" s="970">
        <f t="shared" si="372"/>
        <v>23.22222585908796</v>
      </c>
      <c r="AD329" s="970">
        <f t="shared" si="373"/>
        <v>38.338146706388194</v>
      </c>
      <c r="AE329" s="970">
        <f t="shared" si="374"/>
        <v>6.3832751083787889</v>
      </c>
    </row>
    <row r="330" spans="1:31">
      <c r="A330" s="970" t="str">
        <f t="shared" si="375"/>
        <v>MP-530-20</v>
      </c>
      <c r="B330" s="970" t="str">
        <f t="shared" si="336"/>
        <v>[weeks B]</v>
      </c>
      <c r="C330" s="970" t="str">
        <f t="shared" si="337"/>
        <v>Lipid#2</v>
      </c>
      <c r="D330" s="970" t="str">
        <f t="shared" si="338"/>
        <v>[diet B]</v>
      </c>
      <c r="E330" s="970" t="str">
        <f t="shared" si="339"/>
        <v>[treatment B]</v>
      </c>
      <c r="F330" s="970" t="str">
        <f t="shared" si="376"/>
        <v>[sex]</v>
      </c>
      <c r="G330" s="970">
        <f t="shared" si="377"/>
        <v>21.1</v>
      </c>
      <c r="H330" s="970">
        <f t="shared" si="359"/>
        <v>2.5</v>
      </c>
      <c r="I330" s="44"/>
      <c r="J330" s="970">
        <f>'plasma (Lipid#2)'!B132</f>
        <v>30</v>
      </c>
      <c r="K330" s="970">
        <f>'plasma (Lipid#2)'!C132</f>
        <v>100</v>
      </c>
      <c r="L330" s="970">
        <f>'plasma (Lipid#2)'!E132</f>
        <v>35</v>
      </c>
      <c r="M330" s="44"/>
      <c r="N330" s="44"/>
      <c r="O330" s="970"/>
      <c r="P330" s="970">
        <f t="shared" si="378"/>
        <v>81.137026707645617</v>
      </c>
      <c r="Q330" s="970">
        <f t="shared" si="360"/>
        <v>8.9962917812761685</v>
      </c>
      <c r="R330" s="970">
        <f t="shared" si="361"/>
        <v>17.986192023334251</v>
      </c>
      <c r="S330" s="970">
        <f t="shared" si="362"/>
        <v>7.1121321351876619</v>
      </c>
      <c r="T330" s="970">
        <f t="shared" si="363"/>
        <v>8.77551974902096</v>
      </c>
      <c r="U330" s="970">
        <f t="shared" si="364"/>
        <v>149.91236915700114</v>
      </c>
      <c r="V330" s="970">
        <f t="shared" si="365"/>
        <v>247.4940359601282</v>
      </c>
      <c r="W330" s="970">
        <f t="shared" si="366"/>
        <v>41.207587088534183</v>
      </c>
      <c r="X330" s="970">
        <f t="shared" si="367"/>
        <v>12.56855835402428</v>
      </c>
      <c r="Y330" s="970">
        <f t="shared" si="368"/>
        <v>1.3935735977880466</v>
      </c>
      <c r="Z330" s="970">
        <f t="shared" si="369"/>
        <v>2.7861571120483348</v>
      </c>
      <c r="AA330" s="970">
        <f t="shared" si="370"/>
        <v>1.1017072154335448</v>
      </c>
      <c r="AB330" s="970">
        <f t="shared" si="371"/>
        <v>1.3593748320342276</v>
      </c>
      <c r="AC330" s="970">
        <f t="shared" si="372"/>
        <v>23.22222585908796</v>
      </c>
      <c r="AD330" s="970">
        <f t="shared" si="373"/>
        <v>38.338146706388194</v>
      </c>
      <c r="AE330" s="970">
        <f t="shared" si="374"/>
        <v>6.3832751083787889</v>
      </c>
    </row>
    <row r="331" spans="1:31">
      <c r="A331" s="970" t="str">
        <f t="shared" si="375"/>
        <v>MP-530-20</v>
      </c>
      <c r="B331" s="970" t="str">
        <f t="shared" si="336"/>
        <v>[weeks B]</v>
      </c>
      <c r="C331" s="970" t="str">
        <f t="shared" si="337"/>
        <v>Lipid#2</v>
      </c>
      <c r="D331" s="970" t="str">
        <f t="shared" si="338"/>
        <v>[diet B]</v>
      </c>
      <c r="E331" s="970" t="str">
        <f t="shared" si="339"/>
        <v>[treatment B]</v>
      </c>
      <c r="F331" s="970" t="str">
        <f t="shared" si="376"/>
        <v>[sex]</v>
      </c>
      <c r="G331" s="970">
        <f t="shared" si="377"/>
        <v>21.1</v>
      </c>
      <c r="H331" s="970">
        <f t="shared" si="359"/>
        <v>2.5</v>
      </c>
      <c r="I331" s="44"/>
      <c r="J331" s="970">
        <f>'plasma (Lipid#2)'!B133</f>
        <v>40</v>
      </c>
      <c r="K331" s="970">
        <f>'plasma (Lipid#2)'!C133</f>
        <v>101</v>
      </c>
      <c r="L331" s="970">
        <f>'plasma (Lipid#2)'!E133</f>
        <v>35</v>
      </c>
      <c r="M331" s="44"/>
      <c r="N331" s="44"/>
      <c r="O331" s="970"/>
      <c r="P331" s="970">
        <f t="shared" si="378"/>
        <v>81.137026707645617</v>
      </c>
      <c r="Q331" s="970">
        <f t="shared" si="360"/>
        <v>8.9962917812761685</v>
      </c>
      <c r="R331" s="970">
        <f t="shared" si="361"/>
        <v>17.986192023334251</v>
      </c>
      <c r="S331" s="970">
        <f t="shared" si="362"/>
        <v>7.1121321351876619</v>
      </c>
      <c r="T331" s="970">
        <f t="shared" si="363"/>
        <v>8.77551974902096</v>
      </c>
      <c r="U331" s="970">
        <f t="shared" si="364"/>
        <v>149.91236915700114</v>
      </c>
      <c r="V331" s="970">
        <f t="shared" si="365"/>
        <v>247.4940359601282</v>
      </c>
      <c r="W331" s="970">
        <f t="shared" si="366"/>
        <v>41.207587088534183</v>
      </c>
      <c r="X331" s="970">
        <f t="shared" si="367"/>
        <v>12.56855835402428</v>
      </c>
      <c r="Y331" s="970">
        <f t="shared" si="368"/>
        <v>1.3935735977880466</v>
      </c>
      <c r="Z331" s="970">
        <f t="shared" si="369"/>
        <v>2.7861571120483348</v>
      </c>
      <c r="AA331" s="970">
        <f t="shared" si="370"/>
        <v>1.1017072154335448</v>
      </c>
      <c r="AB331" s="970">
        <f t="shared" si="371"/>
        <v>1.3593748320342276</v>
      </c>
      <c r="AC331" s="970">
        <f t="shared" si="372"/>
        <v>23.22222585908796</v>
      </c>
      <c r="AD331" s="970">
        <f t="shared" si="373"/>
        <v>38.338146706388194</v>
      </c>
      <c r="AE331" s="970">
        <f t="shared" si="374"/>
        <v>6.3832751083787889</v>
      </c>
    </row>
    <row r="332" spans="1:31">
      <c r="A332" s="970" t="str">
        <f t="shared" si="375"/>
        <v>MP-530-20</v>
      </c>
      <c r="B332" s="970" t="str">
        <f t="shared" si="336"/>
        <v>[weeks B]</v>
      </c>
      <c r="C332" s="970" t="str">
        <f t="shared" si="337"/>
        <v>Lipid#2</v>
      </c>
      <c r="D332" s="970" t="str">
        <f t="shared" si="338"/>
        <v>[diet B]</v>
      </c>
      <c r="E332" s="970" t="str">
        <f t="shared" si="339"/>
        <v>[treatment B]</v>
      </c>
      <c r="F332" s="970" t="str">
        <f t="shared" si="376"/>
        <v>[sex]</v>
      </c>
      <c r="G332" s="970">
        <f t="shared" si="377"/>
        <v>21.1</v>
      </c>
      <c r="H332" s="970">
        <f t="shared" si="359"/>
        <v>2.5</v>
      </c>
      <c r="I332" s="44"/>
      <c r="J332" s="970">
        <f>'plasma (Lipid#2)'!B134</f>
        <v>50</v>
      </c>
      <c r="K332" s="970">
        <f>'plasma (Lipid#2)'!C134</f>
        <v>100</v>
      </c>
      <c r="L332" s="970">
        <f>'plasma (Lipid#2)'!E134</f>
        <v>38</v>
      </c>
      <c r="M332" s="44"/>
      <c r="N332" s="44"/>
      <c r="O332" s="970"/>
      <c r="P332" s="970">
        <f t="shared" si="378"/>
        <v>81.137026707645617</v>
      </c>
      <c r="Q332" s="970">
        <f t="shared" si="360"/>
        <v>8.9962917812761685</v>
      </c>
      <c r="R332" s="970">
        <f t="shared" si="361"/>
        <v>17.986192023334251</v>
      </c>
      <c r="S332" s="970">
        <f t="shared" si="362"/>
        <v>7.1121321351876619</v>
      </c>
      <c r="T332" s="970">
        <f t="shared" si="363"/>
        <v>8.77551974902096</v>
      </c>
      <c r="U332" s="970">
        <f t="shared" si="364"/>
        <v>149.91236915700114</v>
      </c>
      <c r="V332" s="970">
        <f t="shared" si="365"/>
        <v>247.4940359601282</v>
      </c>
      <c r="W332" s="970">
        <f t="shared" si="366"/>
        <v>41.207587088534183</v>
      </c>
      <c r="X332" s="970">
        <f t="shared" si="367"/>
        <v>12.56855835402428</v>
      </c>
      <c r="Y332" s="970">
        <f t="shared" si="368"/>
        <v>1.3935735977880466</v>
      </c>
      <c r="Z332" s="970">
        <f t="shared" si="369"/>
        <v>2.7861571120483348</v>
      </c>
      <c r="AA332" s="970">
        <f t="shared" si="370"/>
        <v>1.1017072154335448</v>
      </c>
      <c r="AB332" s="970">
        <f t="shared" si="371"/>
        <v>1.3593748320342276</v>
      </c>
      <c r="AC332" s="970">
        <f t="shared" si="372"/>
        <v>23.22222585908796</v>
      </c>
      <c r="AD332" s="970">
        <f t="shared" si="373"/>
        <v>38.338146706388194</v>
      </c>
      <c r="AE332" s="970">
        <f t="shared" si="374"/>
        <v>6.3832751083787889</v>
      </c>
    </row>
    <row r="333" spans="1:31">
      <c r="A333" s="970" t="str">
        <f t="shared" si="375"/>
        <v>MP-530-20</v>
      </c>
      <c r="B333" s="970" t="str">
        <f t="shared" si="336"/>
        <v>[weeks B]</v>
      </c>
      <c r="C333" s="970" t="str">
        <f t="shared" si="337"/>
        <v>Lipid#2</v>
      </c>
      <c r="D333" s="970" t="str">
        <f t="shared" si="338"/>
        <v>[diet B]</v>
      </c>
      <c r="E333" s="970" t="str">
        <f t="shared" si="339"/>
        <v>[treatment B]</v>
      </c>
      <c r="F333" s="970" t="str">
        <f t="shared" si="376"/>
        <v>[sex]</v>
      </c>
      <c r="G333" s="970">
        <f t="shared" si="377"/>
        <v>21.1</v>
      </c>
      <c r="H333" s="970">
        <f t="shared" si="359"/>
        <v>2.5</v>
      </c>
      <c r="I333" s="44"/>
      <c r="J333" s="970">
        <f>'plasma (Lipid#2)'!B135</f>
        <v>60</v>
      </c>
      <c r="K333" s="970">
        <f>'plasma (Lipid#2)'!C135</f>
        <v>113</v>
      </c>
      <c r="L333" s="970">
        <f>'plasma (Lipid#2)'!E135</f>
        <v>40</v>
      </c>
      <c r="M333" s="44"/>
      <c r="N333" s="44"/>
      <c r="O333" s="970"/>
      <c r="P333" s="970">
        <f t="shared" si="378"/>
        <v>81.137026707645617</v>
      </c>
      <c r="Q333" s="970">
        <f t="shared" si="360"/>
        <v>8.9962917812761685</v>
      </c>
      <c r="R333" s="970">
        <f t="shared" si="361"/>
        <v>17.986192023334251</v>
      </c>
      <c r="S333" s="970">
        <f t="shared" si="362"/>
        <v>7.1121321351876619</v>
      </c>
      <c r="T333" s="970">
        <f t="shared" si="363"/>
        <v>8.77551974902096</v>
      </c>
      <c r="U333" s="970">
        <f t="shared" si="364"/>
        <v>149.91236915700114</v>
      </c>
      <c r="V333" s="970">
        <f t="shared" si="365"/>
        <v>247.4940359601282</v>
      </c>
      <c r="W333" s="970">
        <f t="shared" si="366"/>
        <v>41.207587088534183</v>
      </c>
      <c r="X333" s="970">
        <f t="shared" si="367"/>
        <v>12.56855835402428</v>
      </c>
      <c r="Y333" s="970">
        <f t="shared" si="368"/>
        <v>1.3935735977880466</v>
      </c>
      <c r="Z333" s="970">
        <f t="shared" si="369"/>
        <v>2.7861571120483348</v>
      </c>
      <c r="AA333" s="970">
        <f t="shared" si="370"/>
        <v>1.1017072154335448</v>
      </c>
      <c r="AB333" s="970">
        <f t="shared" si="371"/>
        <v>1.3593748320342276</v>
      </c>
      <c r="AC333" s="970">
        <f t="shared" si="372"/>
        <v>23.22222585908796</v>
      </c>
      <c r="AD333" s="970">
        <f t="shared" si="373"/>
        <v>38.338146706388194</v>
      </c>
      <c r="AE333" s="970">
        <f t="shared" si="374"/>
        <v>6.3832751083787889</v>
      </c>
    </row>
    <row r="334" spans="1:31">
      <c r="A334" s="970" t="str">
        <f t="shared" si="375"/>
        <v>MP-530-20</v>
      </c>
      <c r="B334" s="970" t="str">
        <f t="shared" si="336"/>
        <v>[weeks B]</v>
      </c>
      <c r="C334" s="970" t="str">
        <f t="shared" si="337"/>
        <v>Lipid#2</v>
      </c>
      <c r="D334" s="970" t="str">
        <f t="shared" si="338"/>
        <v>[diet B]</v>
      </c>
      <c r="E334" s="970" t="str">
        <f t="shared" si="339"/>
        <v>[treatment B]</v>
      </c>
      <c r="F334" s="970" t="str">
        <f t="shared" si="376"/>
        <v>[sex]</v>
      </c>
      <c r="G334" s="970">
        <f t="shared" si="377"/>
        <v>21.1</v>
      </c>
      <c r="H334" s="970">
        <f t="shared" si="359"/>
        <v>2.5</v>
      </c>
      <c r="I334" s="44"/>
      <c r="J334" s="970">
        <f>'plasma (Lipid#2)'!B136</f>
        <v>70</v>
      </c>
      <c r="K334" s="970">
        <f>'plasma (Lipid#2)'!C136</f>
        <v>74</v>
      </c>
      <c r="L334" s="970">
        <f>'plasma (Lipid#2)'!E136</f>
        <v>40</v>
      </c>
      <c r="M334" s="44"/>
      <c r="N334" s="44"/>
      <c r="O334" s="970"/>
      <c r="P334" s="970">
        <f t="shared" si="378"/>
        <v>81.137026707645617</v>
      </c>
      <c r="Q334" s="970">
        <f t="shared" si="360"/>
        <v>8.9962917812761685</v>
      </c>
      <c r="R334" s="970">
        <f t="shared" si="361"/>
        <v>17.986192023334251</v>
      </c>
      <c r="S334" s="970">
        <f t="shared" si="362"/>
        <v>7.1121321351876619</v>
      </c>
      <c r="T334" s="970">
        <f t="shared" si="363"/>
        <v>8.77551974902096</v>
      </c>
      <c r="U334" s="970">
        <f t="shared" si="364"/>
        <v>149.91236915700114</v>
      </c>
      <c r="V334" s="970">
        <f t="shared" si="365"/>
        <v>247.4940359601282</v>
      </c>
      <c r="W334" s="970">
        <f t="shared" si="366"/>
        <v>41.207587088534183</v>
      </c>
      <c r="X334" s="970">
        <f t="shared" si="367"/>
        <v>12.56855835402428</v>
      </c>
      <c r="Y334" s="970">
        <f t="shared" si="368"/>
        <v>1.3935735977880466</v>
      </c>
      <c r="Z334" s="970">
        <f t="shared" si="369"/>
        <v>2.7861571120483348</v>
      </c>
      <c r="AA334" s="970">
        <f t="shared" si="370"/>
        <v>1.1017072154335448</v>
      </c>
      <c r="AB334" s="970">
        <f t="shared" si="371"/>
        <v>1.3593748320342276</v>
      </c>
      <c r="AC334" s="970">
        <f t="shared" si="372"/>
        <v>23.22222585908796</v>
      </c>
      <c r="AD334" s="970">
        <f t="shared" si="373"/>
        <v>38.338146706388194</v>
      </c>
      <c r="AE334" s="970">
        <f t="shared" si="374"/>
        <v>6.3832751083787889</v>
      </c>
    </row>
    <row r="335" spans="1:31">
      <c r="A335" s="970" t="str">
        <f t="shared" si="375"/>
        <v>MP-530-20</v>
      </c>
      <c r="B335" s="970" t="str">
        <f t="shared" si="336"/>
        <v>[weeks B]</v>
      </c>
      <c r="C335" s="970" t="str">
        <f t="shared" si="337"/>
        <v>Lipid#2</v>
      </c>
      <c r="D335" s="970" t="str">
        <f t="shared" si="338"/>
        <v>[diet B]</v>
      </c>
      <c r="E335" s="970" t="str">
        <f t="shared" si="339"/>
        <v>[treatment B]</v>
      </c>
      <c r="F335" s="970" t="str">
        <f t="shared" si="376"/>
        <v>[sex]</v>
      </c>
      <c r="G335" s="970">
        <f t="shared" si="377"/>
        <v>21.1</v>
      </c>
      <c r="H335" s="970">
        <f t="shared" si="359"/>
        <v>2.5</v>
      </c>
      <c r="I335" s="44"/>
      <c r="J335" s="970">
        <f>'plasma (Lipid#2)'!B137</f>
        <v>80</v>
      </c>
      <c r="K335" s="970">
        <f>'plasma (Lipid#2)'!C137</f>
        <v>77</v>
      </c>
      <c r="L335" s="970">
        <f>'plasma (Lipid#2)'!E137</f>
        <v>43</v>
      </c>
      <c r="M335" s="971">
        <f>'plasma (Lipid#2)'!X132</f>
        <v>59.221097086011923</v>
      </c>
      <c r="N335" s="971">
        <f>'plasma (Lipid#2)'!Y132</f>
        <v>16.221097086011923</v>
      </c>
      <c r="O335" s="970"/>
      <c r="P335" s="970">
        <f t="shared" si="378"/>
        <v>81.137026707645617</v>
      </c>
      <c r="Q335" s="970">
        <f t="shared" si="360"/>
        <v>8.9962917812761685</v>
      </c>
      <c r="R335" s="970">
        <f t="shared" si="361"/>
        <v>17.986192023334251</v>
      </c>
      <c r="S335" s="970">
        <f t="shared" si="362"/>
        <v>7.1121321351876619</v>
      </c>
      <c r="T335" s="970">
        <f t="shared" si="363"/>
        <v>8.77551974902096</v>
      </c>
      <c r="U335" s="970">
        <f t="shared" si="364"/>
        <v>149.91236915700114</v>
      </c>
      <c r="V335" s="970">
        <f t="shared" si="365"/>
        <v>247.4940359601282</v>
      </c>
      <c r="W335" s="970">
        <f t="shared" si="366"/>
        <v>41.207587088534183</v>
      </c>
      <c r="X335" s="970">
        <f t="shared" si="367"/>
        <v>12.56855835402428</v>
      </c>
      <c r="Y335" s="970">
        <f t="shared" si="368"/>
        <v>1.3935735977880466</v>
      </c>
      <c r="Z335" s="970">
        <f t="shared" si="369"/>
        <v>2.7861571120483348</v>
      </c>
      <c r="AA335" s="970">
        <f t="shared" si="370"/>
        <v>1.1017072154335448</v>
      </c>
      <c r="AB335" s="970">
        <f t="shared" si="371"/>
        <v>1.3593748320342276</v>
      </c>
      <c r="AC335" s="970">
        <f t="shared" si="372"/>
        <v>23.22222585908796</v>
      </c>
      <c r="AD335" s="970">
        <f t="shared" si="373"/>
        <v>38.338146706388194</v>
      </c>
      <c r="AE335" s="970">
        <f t="shared" si="374"/>
        <v>6.3832751083787889</v>
      </c>
    </row>
    <row r="336" spans="1:31">
      <c r="A336" s="970" t="str">
        <f t="shared" si="375"/>
        <v>MP-530-20</v>
      </c>
      <c r="B336" s="970" t="str">
        <f t="shared" si="336"/>
        <v>[weeks B]</v>
      </c>
      <c r="C336" s="970" t="str">
        <f t="shared" si="337"/>
        <v>Lipid#2</v>
      </c>
      <c r="D336" s="970" t="str">
        <f t="shared" si="338"/>
        <v>[diet B]</v>
      </c>
      <c r="E336" s="970" t="str">
        <f t="shared" si="339"/>
        <v>[treatment B]</v>
      </c>
      <c r="F336" s="970" t="str">
        <f t="shared" si="376"/>
        <v>[sex]</v>
      </c>
      <c r="G336" s="970">
        <f t="shared" si="377"/>
        <v>21.1</v>
      </c>
      <c r="H336" s="970">
        <f t="shared" si="359"/>
        <v>2.5</v>
      </c>
      <c r="I336" s="970">
        <f>'plasma (Lipid#2)'!A141</f>
        <v>25</v>
      </c>
      <c r="J336" s="970">
        <f>'plasma (Lipid#2)'!B138</f>
        <v>90</v>
      </c>
      <c r="K336" s="970">
        <f>'plasma (Lipid#2)'!C138</f>
        <v>84</v>
      </c>
      <c r="L336" s="970">
        <f>'plasma (Lipid#2)'!E138</f>
        <v>46</v>
      </c>
      <c r="M336" s="971">
        <f>'plasma (Lipid#2)'!X133</f>
        <v>60.619698924731189</v>
      </c>
      <c r="N336" s="971">
        <f>'plasma (Lipid#2)'!Y133</f>
        <v>14.619698924731189</v>
      </c>
      <c r="O336" s="970"/>
      <c r="P336" s="970">
        <f t="shared" si="378"/>
        <v>81.137026707645617</v>
      </c>
      <c r="Q336" s="970">
        <f t="shared" si="360"/>
        <v>8.9962917812761685</v>
      </c>
      <c r="R336" s="970">
        <f t="shared" si="361"/>
        <v>17.986192023334251</v>
      </c>
      <c r="S336" s="970">
        <f t="shared" si="362"/>
        <v>7.1121321351876619</v>
      </c>
      <c r="T336" s="970">
        <f t="shared" si="363"/>
        <v>8.77551974902096</v>
      </c>
      <c r="U336" s="970">
        <f t="shared" si="364"/>
        <v>149.91236915700114</v>
      </c>
      <c r="V336" s="970">
        <f t="shared" si="365"/>
        <v>247.4940359601282</v>
      </c>
      <c r="W336" s="970">
        <f t="shared" si="366"/>
        <v>41.207587088534183</v>
      </c>
      <c r="X336" s="970">
        <f t="shared" si="367"/>
        <v>12.56855835402428</v>
      </c>
      <c r="Y336" s="970">
        <f t="shared" si="368"/>
        <v>1.3935735977880466</v>
      </c>
      <c r="Z336" s="970">
        <f t="shared" si="369"/>
        <v>2.7861571120483348</v>
      </c>
      <c r="AA336" s="970">
        <f t="shared" si="370"/>
        <v>1.1017072154335448</v>
      </c>
      <c r="AB336" s="970">
        <f t="shared" si="371"/>
        <v>1.3593748320342276</v>
      </c>
      <c r="AC336" s="970">
        <f t="shared" si="372"/>
        <v>23.22222585908796</v>
      </c>
      <c r="AD336" s="970">
        <f t="shared" si="373"/>
        <v>38.338146706388194</v>
      </c>
      <c r="AE336" s="970">
        <f t="shared" si="374"/>
        <v>6.3832751083787889</v>
      </c>
    </row>
    <row r="337" spans="1:31">
      <c r="A337" s="970" t="str">
        <f t="shared" si="375"/>
        <v>MP-530-20</v>
      </c>
      <c r="B337" s="970" t="str">
        <f t="shared" si="336"/>
        <v>[weeks B]</v>
      </c>
      <c r="C337" s="970" t="str">
        <f t="shared" si="337"/>
        <v>Lipid#2</v>
      </c>
      <c r="D337" s="970" t="str">
        <f t="shared" si="338"/>
        <v>[diet B]</v>
      </c>
      <c r="E337" s="970" t="str">
        <f t="shared" si="339"/>
        <v>[treatment B]</v>
      </c>
      <c r="F337" s="970" t="str">
        <f t="shared" si="376"/>
        <v>[sex]</v>
      </c>
      <c r="G337" s="970">
        <f t="shared" si="377"/>
        <v>21.1</v>
      </c>
      <c r="H337" s="970">
        <f t="shared" si="359"/>
        <v>2.5</v>
      </c>
      <c r="I337" s="44"/>
      <c r="J337" s="970">
        <f>'plasma (Lipid#2)'!B139</f>
        <v>100</v>
      </c>
      <c r="K337" s="970">
        <f>'plasma (Lipid#2)'!C139</f>
        <v>90</v>
      </c>
      <c r="L337" s="970">
        <f>'plasma (Lipid#2)'!E139</f>
        <v>48</v>
      </c>
      <c r="M337" s="971">
        <f>'plasma (Lipid#2)'!X134</f>
        <v>64.128828415634729</v>
      </c>
      <c r="N337" s="971">
        <f>'plasma (Lipid#2)'!Y134</f>
        <v>16.128828415634729</v>
      </c>
      <c r="O337" s="970">
        <f>'plasma (Lipid#2)'!M139</f>
        <v>0.78590000000000004</v>
      </c>
      <c r="P337" s="970">
        <f t="shared" si="378"/>
        <v>81.137026707645617</v>
      </c>
      <c r="Q337" s="970">
        <f t="shared" si="360"/>
        <v>8.9962917812761685</v>
      </c>
      <c r="R337" s="970">
        <f t="shared" si="361"/>
        <v>17.986192023334251</v>
      </c>
      <c r="S337" s="970">
        <f t="shared" si="362"/>
        <v>7.1121321351876619</v>
      </c>
      <c r="T337" s="970">
        <f t="shared" si="363"/>
        <v>8.77551974902096</v>
      </c>
      <c r="U337" s="970">
        <f t="shared" si="364"/>
        <v>149.91236915700114</v>
      </c>
      <c r="V337" s="970">
        <f t="shared" si="365"/>
        <v>247.4940359601282</v>
      </c>
      <c r="W337" s="970">
        <f t="shared" si="366"/>
        <v>41.207587088534183</v>
      </c>
      <c r="X337" s="970">
        <f t="shared" si="367"/>
        <v>12.56855835402428</v>
      </c>
      <c r="Y337" s="970">
        <f t="shared" si="368"/>
        <v>1.3935735977880466</v>
      </c>
      <c r="Z337" s="970">
        <f t="shared" si="369"/>
        <v>2.7861571120483348</v>
      </c>
      <c r="AA337" s="970">
        <f t="shared" si="370"/>
        <v>1.1017072154335448</v>
      </c>
      <c r="AB337" s="970">
        <f t="shared" si="371"/>
        <v>1.3593748320342276</v>
      </c>
      <c r="AC337" s="970">
        <f t="shared" si="372"/>
        <v>23.22222585908796</v>
      </c>
      <c r="AD337" s="970">
        <f t="shared" si="373"/>
        <v>38.338146706388194</v>
      </c>
      <c r="AE337" s="970">
        <f t="shared" si="374"/>
        <v>6.3832751083787889</v>
      </c>
    </row>
    <row r="338" spans="1:31">
      <c r="A338" s="970" t="str">
        <f t="shared" si="375"/>
        <v>MP-530-20</v>
      </c>
      <c r="B338" s="970" t="str">
        <f t="shared" si="336"/>
        <v>[weeks B]</v>
      </c>
      <c r="C338" s="970" t="str">
        <f t="shared" si="337"/>
        <v>Lipid#2</v>
      </c>
      <c r="D338" s="970" t="str">
        <f t="shared" si="338"/>
        <v>[diet B]</v>
      </c>
      <c r="E338" s="970" t="str">
        <f t="shared" si="339"/>
        <v>[treatment B]</v>
      </c>
      <c r="F338" s="970" t="str">
        <f t="shared" si="376"/>
        <v>[sex]</v>
      </c>
      <c r="G338" s="970">
        <f t="shared" si="377"/>
        <v>21.1</v>
      </c>
      <c r="H338" s="970">
        <f t="shared" si="359"/>
        <v>2.5</v>
      </c>
      <c r="I338" s="44"/>
      <c r="J338" s="970">
        <f>'plasma (Lipid#2)'!B140</f>
        <v>110</v>
      </c>
      <c r="K338" s="970">
        <f>'plasma (Lipid#2)'!C140</f>
        <v>102</v>
      </c>
      <c r="L338" s="970">
        <f>'plasma (Lipid#2)'!E140</f>
        <v>49</v>
      </c>
      <c r="M338" s="44"/>
      <c r="N338" s="44"/>
      <c r="O338" s="970"/>
      <c r="P338" s="970">
        <f t="shared" si="378"/>
        <v>81.137026707645617</v>
      </c>
      <c r="Q338" s="970">
        <f t="shared" si="360"/>
        <v>8.9962917812761685</v>
      </c>
      <c r="R338" s="970">
        <f t="shared" si="361"/>
        <v>17.986192023334251</v>
      </c>
      <c r="S338" s="970">
        <f t="shared" si="362"/>
        <v>7.1121321351876619</v>
      </c>
      <c r="T338" s="970">
        <f t="shared" si="363"/>
        <v>8.77551974902096</v>
      </c>
      <c r="U338" s="970">
        <f t="shared" si="364"/>
        <v>149.91236915700114</v>
      </c>
      <c r="V338" s="970">
        <f t="shared" si="365"/>
        <v>247.4940359601282</v>
      </c>
      <c r="W338" s="970">
        <f t="shared" si="366"/>
        <v>41.207587088534183</v>
      </c>
      <c r="X338" s="970">
        <f t="shared" si="367"/>
        <v>12.56855835402428</v>
      </c>
      <c r="Y338" s="970">
        <f t="shared" si="368"/>
        <v>1.3935735977880466</v>
      </c>
      <c r="Z338" s="970">
        <f t="shared" si="369"/>
        <v>2.7861571120483348</v>
      </c>
      <c r="AA338" s="970">
        <f t="shared" si="370"/>
        <v>1.1017072154335448</v>
      </c>
      <c r="AB338" s="970">
        <f t="shared" si="371"/>
        <v>1.3593748320342276</v>
      </c>
      <c r="AC338" s="970">
        <f t="shared" si="372"/>
        <v>23.22222585908796</v>
      </c>
      <c r="AD338" s="970">
        <f t="shared" si="373"/>
        <v>38.338146706388194</v>
      </c>
      <c r="AE338" s="970">
        <f t="shared" si="374"/>
        <v>6.3832751083787889</v>
      </c>
    </row>
    <row r="339" spans="1:31">
      <c r="A339" s="970" t="str">
        <f t="shared" si="375"/>
        <v>MP-530-20</v>
      </c>
      <c r="B339" s="970" t="str">
        <f t="shared" si="336"/>
        <v>[weeks B]</v>
      </c>
      <c r="C339" s="970" t="str">
        <f t="shared" si="337"/>
        <v>Lipid#2</v>
      </c>
      <c r="D339" s="970" t="str">
        <f t="shared" si="338"/>
        <v>[diet B]</v>
      </c>
      <c r="E339" s="970" t="str">
        <f t="shared" si="339"/>
        <v>[treatment B]</v>
      </c>
      <c r="F339" s="970" t="str">
        <f t="shared" si="376"/>
        <v>[sex]</v>
      </c>
      <c r="G339" s="970">
        <f t="shared" si="377"/>
        <v>21.1</v>
      </c>
      <c r="H339" s="970">
        <f t="shared" si="359"/>
        <v>2.5</v>
      </c>
      <c r="I339" s="44"/>
      <c r="J339" s="970">
        <f>'plasma (Lipid#2)'!B141</f>
        <v>120</v>
      </c>
      <c r="K339" s="970">
        <f>'plasma (Lipid#2)'!C141</f>
        <v>109</v>
      </c>
      <c r="L339" s="970">
        <f>'plasma (Lipid#2)'!E141</f>
        <v>49</v>
      </c>
      <c r="M339" s="971">
        <f>'plasma (Lipid#2)'!X135</f>
        <v>61.444121943941745</v>
      </c>
      <c r="N339" s="971">
        <f>'plasma (Lipid#2)'!Y135</f>
        <v>12.444121943941745</v>
      </c>
      <c r="O339" s="970">
        <f>'plasma (Lipid#2)'!M141</f>
        <v>0.93320000000000003</v>
      </c>
      <c r="P339" s="970">
        <f t="shared" si="378"/>
        <v>81.137026707645617</v>
      </c>
      <c r="Q339" s="970">
        <f t="shared" si="360"/>
        <v>8.9962917812761685</v>
      </c>
      <c r="R339" s="970">
        <f t="shared" si="361"/>
        <v>17.986192023334251</v>
      </c>
      <c r="S339" s="970">
        <f t="shared" si="362"/>
        <v>7.1121321351876619</v>
      </c>
      <c r="T339" s="970">
        <f t="shared" si="363"/>
        <v>8.77551974902096</v>
      </c>
      <c r="U339" s="970">
        <f t="shared" si="364"/>
        <v>149.91236915700114</v>
      </c>
      <c r="V339" s="970">
        <f t="shared" si="365"/>
        <v>247.4940359601282</v>
      </c>
      <c r="W339" s="970">
        <f t="shared" si="366"/>
        <v>41.207587088534183</v>
      </c>
      <c r="X339" s="970">
        <f t="shared" si="367"/>
        <v>12.56855835402428</v>
      </c>
      <c r="Y339" s="970">
        <f t="shared" si="368"/>
        <v>1.3935735977880466</v>
      </c>
      <c r="Z339" s="970">
        <f t="shared" si="369"/>
        <v>2.7861571120483348</v>
      </c>
      <c r="AA339" s="970">
        <f t="shared" si="370"/>
        <v>1.1017072154335448</v>
      </c>
      <c r="AB339" s="970">
        <f t="shared" si="371"/>
        <v>1.3593748320342276</v>
      </c>
      <c r="AC339" s="970">
        <f t="shared" si="372"/>
        <v>23.22222585908796</v>
      </c>
      <c r="AD339" s="970">
        <f t="shared" si="373"/>
        <v>38.338146706388194</v>
      </c>
      <c r="AE339" s="970">
        <f t="shared" si="374"/>
        <v>6.3832751083787889</v>
      </c>
    </row>
    <row r="340" spans="1:31">
      <c r="A340" s="970" t="str">
        <f t="shared" si="375"/>
        <v>MP-530-20</v>
      </c>
      <c r="B340" s="970" t="str">
        <f t="shared" si="336"/>
        <v>[weeks B]</v>
      </c>
      <c r="C340" s="970" t="str">
        <f t="shared" si="337"/>
        <v>Lipid#2</v>
      </c>
      <c r="D340" s="970" t="str">
        <f t="shared" si="338"/>
        <v>[diet B]</v>
      </c>
      <c r="E340" s="970" t="str">
        <f t="shared" si="339"/>
        <v>[treatment B]</v>
      </c>
      <c r="F340" s="970" t="str">
        <f t="shared" si="376"/>
        <v>[sex]</v>
      </c>
      <c r="G340" s="970">
        <f t="shared" si="377"/>
        <v>21.1</v>
      </c>
      <c r="H340" s="970">
        <f t="shared" si="359"/>
        <v>2.5</v>
      </c>
      <c r="I340" s="44"/>
      <c r="J340" s="970">
        <v>122</v>
      </c>
      <c r="K340" s="970">
        <f>'plasma (Lipid#2)'!C142</f>
        <v>117</v>
      </c>
      <c r="L340" s="970">
        <f>'plasma (Lipid#2)'!E142</f>
        <v>49</v>
      </c>
      <c r="M340" s="44"/>
      <c r="N340" s="44"/>
      <c r="O340" s="970"/>
      <c r="P340" s="970">
        <f t="shared" si="378"/>
        <v>81.137026707645617</v>
      </c>
      <c r="Q340" s="970">
        <f t="shared" si="360"/>
        <v>8.9962917812761685</v>
      </c>
      <c r="R340" s="970">
        <f t="shared" si="361"/>
        <v>17.986192023334251</v>
      </c>
      <c r="S340" s="970">
        <f t="shared" si="362"/>
        <v>7.1121321351876619</v>
      </c>
      <c r="T340" s="970">
        <f t="shared" si="363"/>
        <v>8.77551974902096</v>
      </c>
      <c r="U340" s="970">
        <f t="shared" si="364"/>
        <v>149.91236915700114</v>
      </c>
      <c r="V340" s="970">
        <f t="shared" si="365"/>
        <v>247.4940359601282</v>
      </c>
      <c r="W340" s="970">
        <f t="shared" si="366"/>
        <v>41.207587088534183</v>
      </c>
      <c r="X340" s="970">
        <f t="shared" si="367"/>
        <v>12.56855835402428</v>
      </c>
      <c r="Y340" s="970">
        <f t="shared" si="368"/>
        <v>1.3935735977880466</v>
      </c>
      <c r="Z340" s="970">
        <f t="shared" si="369"/>
        <v>2.7861571120483348</v>
      </c>
      <c r="AA340" s="970">
        <f t="shared" si="370"/>
        <v>1.1017072154335448</v>
      </c>
      <c r="AB340" s="970">
        <f t="shared" si="371"/>
        <v>1.3593748320342276</v>
      </c>
      <c r="AC340" s="970">
        <f t="shared" si="372"/>
        <v>23.22222585908796</v>
      </c>
      <c r="AD340" s="970">
        <f t="shared" si="373"/>
        <v>38.338146706388194</v>
      </c>
      <c r="AE340" s="970">
        <f t="shared" si="374"/>
        <v>6.3832751083787889</v>
      </c>
    </row>
    <row r="341" spans="1:31">
      <c r="A341" s="970" t="str">
        <f t="shared" si="375"/>
        <v>MP-530-20</v>
      </c>
      <c r="B341" s="970" t="str">
        <f t="shared" si="336"/>
        <v>[weeks B]</v>
      </c>
      <c r="C341" s="970" t="str">
        <f t="shared" si="337"/>
        <v>Lipid#2</v>
      </c>
      <c r="D341" s="970" t="str">
        <f t="shared" si="338"/>
        <v>[diet B]</v>
      </c>
      <c r="E341" s="970" t="str">
        <f t="shared" si="339"/>
        <v>[treatment B]</v>
      </c>
      <c r="F341" s="970" t="str">
        <f t="shared" si="376"/>
        <v>[sex]</v>
      </c>
      <c r="G341" s="970">
        <f t="shared" si="377"/>
        <v>21.1</v>
      </c>
      <c r="H341" s="970">
        <f t="shared" si="359"/>
        <v>2.5</v>
      </c>
      <c r="I341" s="44"/>
      <c r="J341" s="970">
        <v>125</v>
      </c>
      <c r="K341" s="970">
        <f>'plasma (Lipid#2)'!C143</f>
        <v>116</v>
      </c>
      <c r="L341" s="970">
        <f>'plasma (Lipid#2)'!E143</f>
        <v>48</v>
      </c>
      <c r="M341" s="44"/>
      <c r="N341" s="44"/>
      <c r="O341" s="970"/>
      <c r="P341" s="970">
        <f t="shared" si="378"/>
        <v>81.137026707645617</v>
      </c>
      <c r="Q341" s="970">
        <f t="shared" si="360"/>
        <v>8.9962917812761685</v>
      </c>
      <c r="R341" s="970">
        <f t="shared" si="361"/>
        <v>17.986192023334251</v>
      </c>
      <c r="S341" s="970">
        <f t="shared" si="362"/>
        <v>7.1121321351876619</v>
      </c>
      <c r="T341" s="970">
        <f t="shared" si="363"/>
        <v>8.77551974902096</v>
      </c>
      <c r="U341" s="970">
        <f t="shared" si="364"/>
        <v>149.91236915700114</v>
      </c>
      <c r="V341" s="970">
        <f t="shared" si="365"/>
        <v>247.4940359601282</v>
      </c>
      <c r="W341" s="970">
        <f t="shared" si="366"/>
        <v>41.207587088534183</v>
      </c>
      <c r="X341" s="970">
        <f t="shared" si="367"/>
        <v>12.56855835402428</v>
      </c>
      <c r="Y341" s="970">
        <f t="shared" si="368"/>
        <v>1.3935735977880466</v>
      </c>
      <c r="Z341" s="970">
        <f t="shared" si="369"/>
        <v>2.7861571120483348</v>
      </c>
      <c r="AA341" s="970">
        <f t="shared" si="370"/>
        <v>1.1017072154335448</v>
      </c>
      <c r="AB341" s="970">
        <f t="shared" si="371"/>
        <v>1.3593748320342276</v>
      </c>
      <c r="AC341" s="970">
        <f t="shared" si="372"/>
        <v>23.22222585908796</v>
      </c>
      <c r="AD341" s="970">
        <f t="shared" si="373"/>
        <v>38.338146706388194</v>
      </c>
      <c r="AE341" s="970">
        <f t="shared" si="374"/>
        <v>6.3832751083787889</v>
      </c>
    </row>
    <row r="342" spans="1:31">
      <c r="A342" s="970" t="str">
        <f t="shared" si="375"/>
        <v>MP-530-20</v>
      </c>
      <c r="B342" s="970" t="str">
        <f t="shared" si="336"/>
        <v>[weeks B]</v>
      </c>
      <c r="C342" s="970" t="str">
        <f t="shared" si="337"/>
        <v>Lipid#2</v>
      </c>
      <c r="D342" s="970" t="str">
        <f t="shared" si="338"/>
        <v>[diet B]</v>
      </c>
      <c r="E342" s="970" t="str">
        <f t="shared" si="339"/>
        <v>[treatment B]</v>
      </c>
      <c r="F342" s="970" t="str">
        <f t="shared" si="376"/>
        <v>[sex]</v>
      </c>
      <c r="G342" s="970">
        <f t="shared" si="377"/>
        <v>21.1</v>
      </c>
      <c r="H342" s="970">
        <f t="shared" si="359"/>
        <v>2.5</v>
      </c>
      <c r="I342" s="44"/>
      <c r="J342" s="970">
        <v>130</v>
      </c>
      <c r="K342" s="970">
        <f>'plasma (Lipid#2)'!C144</f>
        <v>107</v>
      </c>
      <c r="L342" s="970">
        <f>'plasma (Lipid#2)'!E144</f>
        <v>48</v>
      </c>
      <c r="M342" s="44"/>
      <c r="N342" s="44"/>
      <c r="O342" s="970"/>
      <c r="P342" s="970">
        <f t="shared" si="378"/>
        <v>81.137026707645617</v>
      </c>
      <c r="Q342" s="970">
        <f t="shared" si="360"/>
        <v>8.9962917812761685</v>
      </c>
      <c r="R342" s="970">
        <f t="shared" si="361"/>
        <v>17.986192023334251</v>
      </c>
      <c r="S342" s="970">
        <f t="shared" si="362"/>
        <v>7.1121321351876619</v>
      </c>
      <c r="T342" s="970">
        <f t="shared" si="363"/>
        <v>8.77551974902096</v>
      </c>
      <c r="U342" s="970">
        <f t="shared" si="364"/>
        <v>149.91236915700114</v>
      </c>
      <c r="V342" s="970">
        <f t="shared" si="365"/>
        <v>247.4940359601282</v>
      </c>
      <c r="W342" s="970">
        <f t="shared" si="366"/>
        <v>41.207587088534183</v>
      </c>
      <c r="X342" s="970">
        <f t="shared" si="367"/>
        <v>12.56855835402428</v>
      </c>
      <c r="Y342" s="970">
        <f t="shared" si="368"/>
        <v>1.3935735977880466</v>
      </c>
      <c r="Z342" s="970">
        <f t="shared" si="369"/>
        <v>2.7861571120483348</v>
      </c>
      <c r="AA342" s="970">
        <f t="shared" si="370"/>
        <v>1.1017072154335448</v>
      </c>
      <c r="AB342" s="970">
        <f t="shared" si="371"/>
        <v>1.3593748320342276</v>
      </c>
      <c r="AC342" s="970">
        <f t="shared" si="372"/>
        <v>23.22222585908796</v>
      </c>
      <c r="AD342" s="970">
        <f t="shared" si="373"/>
        <v>38.338146706388194</v>
      </c>
      <c r="AE342" s="970">
        <f t="shared" si="374"/>
        <v>6.3832751083787889</v>
      </c>
    </row>
    <row r="343" spans="1:31">
      <c r="A343" s="970" t="str">
        <f t="shared" si="375"/>
        <v>MP-530-20</v>
      </c>
      <c r="B343" s="970" t="str">
        <f t="shared" si="336"/>
        <v>[weeks B]</v>
      </c>
      <c r="C343" s="970" t="str">
        <f t="shared" si="337"/>
        <v>Lipid#2</v>
      </c>
      <c r="D343" s="970" t="str">
        <f t="shared" si="338"/>
        <v>[diet B]</v>
      </c>
      <c r="E343" s="970" t="str">
        <f t="shared" si="339"/>
        <v>[treatment B]</v>
      </c>
      <c r="F343" s="970" t="str">
        <f t="shared" si="376"/>
        <v>[sex]</v>
      </c>
      <c r="G343" s="970">
        <f t="shared" si="377"/>
        <v>21.1</v>
      </c>
      <c r="H343" s="970">
        <f t="shared" si="359"/>
        <v>2.5</v>
      </c>
      <c r="I343" s="44"/>
      <c r="J343" s="970">
        <v>135</v>
      </c>
      <c r="K343" s="970">
        <f>'plasma (Lipid#2)'!C145</f>
        <v>103</v>
      </c>
      <c r="L343" s="970">
        <f>'plasma (Lipid#2)'!E145</f>
        <v>49</v>
      </c>
      <c r="M343" s="44"/>
      <c r="N343" s="44"/>
      <c r="O343" s="970"/>
      <c r="P343" s="970">
        <f t="shared" si="378"/>
        <v>81.137026707645617</v>
      </c>
      <c r="Q343" s="970">
        <f t="shared" si="360"/>
        <v>8.9962917812761685</v>
      </c>
      <c r="R343" s="970">
        <f t="shared" si="361"/>
        <v>17.986192023334251</v>
      </c>
      <c r="S343" s="970">
        <f t="shared" si="362"/>
        <v>7.1121321351876619</v>
      </c>
      <c r="T343" s="970">
        <f t="shared" si="363"/>
        <v>8.77551974902096</v>
      </c>
      <c r="U343" s="970">
        <f t="shared" si="364"/>
        <v>149.91236915700114</v>
      </c>
      <c r="V343" s="970">
        <f t="shared" si="365"/>
        <v>247.4940359601282</v>
      </c>
      <c r="W343" s="970">
        <f t="shared" si="366"/>
        <v>41.207587088534183</v>
      </c>
      <c r="X343" s="970">
        <f t="shared" si="367"/>
        <v>12.56855835402428</v>
      </c>
      <c r="Y343" s="970">
        <f t="shared" si="368"/>
        <v>1.3935735977880466</v>
      </c>
      <c r="Z343" s="970">
        <f t="shared" si="369"/>
        <v>2.7861571120483348</v>
      </c>
      <c r="AA343" s="970">
        <f t="shared" si="370"/>
        <v>1.1017072154335448</v>
      </c>
      <c r="AB343" s="970">
        <f t="shared" si="371"/>
        <v>1.3593748320342276</v>
      </c>
      <c r="AC343" s="970">
        <f t="shared" si="372"/>
        <v>23.22222585908796</v>
      </c>
      <c r="AD343" s="970">
        <f t="shared" si="373"/>
        <v>38.338146706388194</v>
      </c>
      <c r="AE343" s="970">
        <f t="shared" si="374"/>
        <v>6.3832751083787889</v>
      </c>
    </row>
    <row r="344" spans="1:31">
      <c r="A344" s="970" t="str">
        <f t="shared" si="375"/>
        <v>MP-530-20</v>
      </c>
      <c r="B344" s="970" t="str">
        <f t="shared" si="336"/>
        <v>[weeks B]</v>
      </c>
      <c r="C344" s="970" t="str">
        <f t="shared" si="337"/>
        <v>Lipid#2</v>
      </c>
      <c r="D344" s="970" t="str">
        <f t="shared" si="338"/>
        <v>[diet B]</v>
      </c>
      <c r="E344" s="970" t="str">
        <f t="shared" si="339"/>
        <v>[treatment B]</v>
      </c>
      <c r="F344" s="970" t="str">
        <f t="shared" si="376"/>
        <v>[sex]</v>
      </c>
      <c r="G344" s="970">
        <f t="shared" si="377"/>
        <v>21.1</v>
      </c>
      <c r="H344" s="970">
        <f t="shared" si="359"/>
        <v>2.5</v>
      </c>
      <c r="I344" s="44"/>
      <c r="J344" s="970">
        <v>145</v>
      </c>
      <c r="K344" s="970">
        <f>'plasma (Lipid#2)'!C146</f>
        <v>138</v>
      </c>
      <c r="L344" s="970">
        <f>'plasma (Lipid#2)'!E146</f>
        <v>49</v>
      </c>
      <c r="M344" s="44"/>
      <c r="N344" s="44"/>
      <c r="O344" s="970"/>
      <c r="P344" s="970">
        <f t="shared" si="378"/>
        <v>81.137026707645617</v>
      </c>
      <c r="Q344" s="970">
        <f t="shared" si="360"/>
        <v>8.9962917812761685</v>
      </c>
      <c r="R344" s="970">
        <f t="shared" si="361"/>
        <v>17.986192023334251</v>
      </c>
      <c r="S344" s="970">
        <f t="shared" si="362"/>
        <v>7.1121321351876619</v>
      </c>
      <c r="T344" s="970">
        <f t="shared" si="363"/>
        <v>8.77551974902096</v>
      </c>
      <c r="U344" s="970">
        <f t="shared" si="364"/>
        <v>149.91236915700114</v>
      </c>
      <c r="V344" s="970">
        <f t="shared" si="365"/>
        <v>247.4940359601282</v>
      </c>
      <c r="W344" s="970">
        <f t="shared" si="366"/>
        <v>41.207587088534183</v>
      </c>
      <c r="X344" s="970">
        <f t="shared" si="367"/>
        <v>12.56855835402428</v>
      </c>
      <c r="Y344" s="970">
        <f t="shared" si="368"/>
        <v>1.3935735977880466</v>
      </c>
      <c r="Z344" s="970">
        <f t="shared" si="369"/>
        <v>2.7861571120483348</v>
      </c>
      <c r="AA344" s="970">
        <f t="shared" si="370"/>
        <v>1.1017072154335448</v>
      </c>
      <c r="AB344" s="970">
        <f t="shared" si="371"/>
        <v>1.3593748320342276</v>
      </c>
      <c r="AC344" s="970">
        <f t="shared" si="372"/>
        <v>23.22222585908796</v>
      </c>
      <c r="AD344" s="970">
        <f t="shared" si="373"/>
        <v>38.338146706388194</v>
      </c>
      <c r="AE344" s="970">
        <f t="shared" si="374"/>
        <v>6.3832751083787889</v>
      </c>
    </row>
    <row r="345" spans="1:31">
      <c r="A345" s="966" t="str">
        <f>'plasma (Lipid#2)'!A149</f>
        <v>MP-532-20</v>
      </c>
      <c r="B345" s="966" t="str">
        <f t="shared" si="336"/>
        <v>[weeks B]</v>
      </c>
      <c r="C345" s="966" t="str">
        <f t="shared" si="337"/>
        <v>Lipid#2</v>
      </c>
      <c r="D345" s="966" t="str">
        <f t="shared" si="338"/>
        <v>[diet B]</v>
      </c>
      <c r="E345" s="966" t="str">
        <f t="shared" si="339"/>
        <v>[treatment B]</v>
      </c>
      <c r="F345" s="966" t="str">
        <f>'plasma (Lipid#2)'!A154</f>
        <v>[sex]</v>
      </c>
      <c r="G345" s="966">
        <f>'plasma (Lipid#2)'!A150</f>
        <v>25.7</v>
      </c>
      <c r="H345" s="966">
        <f t="shared" si="359"/>
        <v>0</v>
      </c>
      <c r="I345" s="966">
        <f>'plasma (Lipid#2)'!A159</f>
        <v>42</v>
      </c>
      <c r="J345" s="966">
        <f>'plasma (Lipid#2)'!B148</f>
        <v>-10</v>
      </c>
      <c r="K345" s="966">
        <f>'plasma (Lipid#2)'!C148</f>
        <v>94</v>
      </c>
      <c r="L345" s="966">
        <f>'plasma (Lipid#2)'!E148</f>
        <v>0</v>
      </c>
      <c r="M345" s="967">
        <f>'plasma (Lipid#2)'!X150</f>
        <v>12.240320098807317</v>
      </c>
      <c r="N345" s="967">
        <f>'plasma (Lipid#2)'!Y150</f>
        <v>12.240320098807317</v>
      </c>
      <c r="O345" s="966">
        <f>'plasma (Lipid#2)'!M148</f>
        <v>0.15820000000000001</v>
      </c>
      <c r="P345" s="966">
        <f>'tissues (Lipid#2)'!O61</f>
        <v>30.743561790833223</v>
      </c>
      <c r="Q345" s="966">
        <f>'tissues (Lipid#2)'!O62</f>
        <v>8.7394505482316873</v>
      </c>
      <c r="R345" s="966">
        <f>'tissues (Lipid#2)'!O63</f>
        <v>12.304945065754255</v>
      </c>
      <c r="S345" s="966">
        <f>'tissues (Lipid#2)'!O64</f>
        <v>4.8032076557505645</v>
      </c>
      <c r="T345" s="966">
        <f>'tissues (Lipid#2)'!O65</f>
        <v>12.953844835717387</v>
      </c>
      <c r="U345" s="966">
        <f>'tissues (Lipid#2)'!O66</f>
        <v>231.12168899913428</v>
      </c>
      <c r="V345" s="966">
        <f>'tissues (Lipid#2)'!O67</f>
        <v>251.13508775037198</v>
      </c>
      <c r="W345" s="966">
        <f>'tissues (Lipid#2)'!O68</f>
        <v>37.287111560949171</v>
      </c>
      <c r="X345" s="966">
        <f>'tissues (Lipid#2)'!P61</f>
        <v>4.9146013519982059</v>
      </c>
      <c r="Y345" s="968">
        <f>'tissues (Lipid#2)'!P62</f>
        <v>1.3970702474970724</v>
      </c>
      <c r="Z345" s="966">
        <f>'tissues (Lipid#2)'!P63</f>
        <v>1.9670427280957072</v>
      </c>
      <c r="AA345" s="966">
        <f>'tissues (Lipid#2)'!P64</f>
        <v>0.76783070873454862</v>
      </c>
      <c r="AB345" s="966">
        <f>'tissues (Lipid#2)'!P65</f>
        <v>2.0707744852834189</v>
      </c>
      <c r="AC345" s="966">
        <f>'tissues (Lipid#2)'!P66</f>
        <v>36.946628792046333</v>
      </c>
      <c r="AD345" s="966">
        <f>'tissues (Lipid#2)'!P67</f>
        <v>40.145928770041706</v>
      </c>
      <c r="AE345" s="966">
        <f>'tissues (Lipid#2)'!P68</f>
        <v>5.9606395035265107</v>
      </c>
    </row>
    <row r="346" spans="1:31">
      <c r="A346" s="966" t="str">
        <f>A345</f>
        <v>MP-532-20</v>
      </c>
      <c r="B346" s="966" t="str">
        <f t="shared" si="336"/>
        <v>[weeks B]</v>
      </c>
      <c r="C346" s="966" t="str">
        <f t="shared" si="337"/>
        <v>Lipid#2</v>
      </c>
      <c r="D346" s="966" t="str">
        <f t="shared" si="338"/>
        <v>[diet B]</v>
      </c>
      <c r="E346" s="966" t="str">
        <f t="shared" si="339"/>
        <v>[treatment B]</v>
      </c>
      <c r="F346" s="966" t="str">
        <f>F345</f>
        <v>[sex]</v>
      </c>
      <c r="G346" s="966">
        <f>G345</f>
        <v>25.7</v>
      </c>
      <c r="H346" s="966">
        <f t="shared" si="359"/>
        <v>0</v>
      </c>
      <c r="I346" s="966"/>
      <c r="J346" s="966">
        <f>'plasma (Lipid#2)'!B149</f>
        <v>0</v>
      </c>
      <c r="K346" s="966">
        <f>'plasma (Lipid#2)'!C149</f>
        <v>97</v>
      </c>
      <c r="L346" s="966">
        <f>'plasma (Lipid#2)'!E149</f>
        <v>0</v>
      </c>
      <c r="M346" s="967">
        <f>'plasma (Lipid#2)'!X151</f>
        <v>12.771421655982438</v>
      </c>
      <c r="N346" s="967">
        <f>'plasma (Lipid#2)'!Y151</f>
        <v>12.771421655982438</v>
      </c>
      <c r="O346" s="966"/>
      <c r="P346" s="966">
        <f>P345</f>
        <v>30.743561790833223</v>
      </c>
      <c r="Q346" s="966">
        <f t="shared" ref="Q346:Q363" si="379">Q345</f>
        <v>8.7394505482316873</v>
      </c>
      <c r="R346" s="966">
        <f t="shared" ref="R346:R363" si="380">R345</f>
        <v>12.304945065754255</v>
      </c>
      <c r="S346" s="966">
        <f t="shared" ref="S346:S363" si="381">S345</f>
        <v>4.8032076557505645</v>
      </c>
      <c r="T346" s="966">
        <f t="shared" ref="T346:T363" si="382">T345</f>
        <v>12.953844835717387</v>
      </c>
      <c r="U346" s="966">
        <f t="shared" ref="U346:U363" si="383">U345</f>
        <v>231.12168899913428</v>
      </c>
      <c r="V346" s="966">
        <f t="shared" ref="V346:V363" si="384">V345</f>
        <v>251.13508775037198</v>
      </c>
      <c r="W346" s="966">
        <f t="shared" ref="W346:W363" si="385">W345</f>
        <v>37.287111560949171</v>
      </c>
      <c r="X346" s="966">
        <f t="shared" ref="X346:X363" si="386">X345</f>
        <v>4.9146013519982059</v>
      </c>
      <c r="Y346" s="966">
        <f t="shared" ref="Y346:Y363" si="387">Y345</f>
        <v>1.3970702474970724</v>
      </c>
      <c r="Z346" s="966">
        <f t="shared" ref="Z346:Z363" si="388">Z345</f>
        <v>1.9670427280957072</v>
      </c>
      <c r="AA346" s="966">
        <f t="shared" ref="AA346:AA363" si="389">AA345</f>
        <v>0.76783070873454862</v>
      </c>
      <c r="AB346" s="966">
        <f t="shared" ref="AB346:AB363" si="390">AB345</f>
        <v>2.0707744852834189</v>
      </c>
      <c r="AC346" s="966">
        <f t="shared" ref="AC346:AC363" si="391">AC345</f>
        <v>36.946628792046333</v>
      </c>
      <c r="AD346" s="966">
        <f t="shared" ref="AD346:AD363" si="392">AD345</f>
        <v>40.145928770041706</v>
      </c>
      <c r="AE346" s="966">
        <f t="shared" ref="AE346:AE363" si="393">AE345</f>
        <v>5.9606395035265107</v>
      </c>
    </row>
    <row r="347" spans="1:31">
      <c r="A347" s="966" t="str">
        <f t="shared" ref="A347:A363" si="394">A346</f>
        <v>MP-532-20</v>
      </c>
      <c r="B347" s="966" t="str">
        <f t="shared" si="336"/>
        <v>[weeks B]</v>
      </c>
      <c r="C347" s="966" t="str">
        <f t="shared" si="337"/>
        <v>Lipid#2</v>
      </c>
      <c r="D347" s="966" t="str">
        <f t="shared" si="338"/>
        <v>[diet B]</v>
      </c>
      <c r="E347" s="966" t="str">
        <f t="shared" si="339"/>
        <v>[treatment B]</v>
      </c>
      <c r="F347" s="966" t="str">
        <f t="shared" ref="F347:F363" si="395">F346</f>
        <v>[sex]</v>
      </c>
      <c r="G347" s="966">
        <f t="shared" ref="G347:G363" si="396">G346</f>
        <v>25.7</v>
      </c>
      <c r="H347" s="966">
        <f t="shared" si="359"/>
        <v>2.5</v>
      </c>
      <c r="I347" s="966"/>
      <c r="J347" s="966">
        <f>'plasma (Lipid#2)'!B150</f>
        <v>10</v>
      </c>
      <c r="K347" s="966">
        <f>'plasma (Lipid#2)'!C150</f>
        <v>154</v>
      </c>
      <c r="L347" s="966">
        <f>'plasma (Lipid#2)'!E150</f>
        <v>25</v>
      </c>
      <c r="M347" s="966"/>
      <c r="N347" s="966"/>
      <c r="O347" s="966"/>
      <c r="P347" s="966">
        <f t="shared" ref="P347:P363" si="397">P346</f>
        <v>30.743561790833223</v>
      </c>
      <c r="Q347" s="966">
        <f t="shared" si="379"/>
        <v>8.7394505482316873</v>
      </c>
      <c r="R347" s="966">
        <f t="shared" si="380"/>
        <v>12.304945065754255</v>
      </c>
      <c r="S347" s="966">
        <f t="shared" si="381"/>
        <v>4.8032076557505645</v>
      </c>
      <c r="T347" s="966">
        <f t="shared" si="382"/>
        <v>12.953844835717387</v>
      </c>
      <c r="U347" s="966">
        <f t="shared" si="383"/>
        <v>231.12168899913428</v>
      </c>
      <c r="V347" s="966">
        <f t="shared" si="384"/>
        <v>251.13508775037198</v>
      </c>
      <c r="W347" s="966">
        <f t="shared" si="385"/>
        <v>37.287111560949171</v>
      </c>
      <c r="X347" s="966">
        <f t="shared" si="386"/>
        <v>4.9146013519982059</v>
      </c>
      <c r="Y347" s="966">
        <f t="shared" si="387"/>
        <v>1.3970702474970724</v>
      </c>
      <c r="Z347" s="966">
        <f t="shared" si="388"/>
        <v>1.9670427280957072</v>
      </c>
      <c r="AA347" s="966">
        <f t="shared" si="389"/>
        <v>0.76783070873454862</v>
      </c>
      <c r="AB347" s="966">
        <f t="shared" si="390"/>
        <v>2.0707744852834189</v>
      </c>
      <c r="AC347" s="966">
        <f t="shared" si="391"/>
        <v>36.946628792046333</v>
      </c>
      <c r="AD347" s="966">
        <f t="shared" si="392"/>
        <v>40.145928770041706</v>
      </c>
      <c r="AE347" s="966">
        <f t="shared" si="393"/>
        <v>5.9606395035265107</v>
      </c>
    </row>
    <row r="348" spans="1:31">
      <c r="A348" s="966" t="str">
        <f t="shared" si="394"/>
        <v>MP-532-20</v>
      </c>
      <c r="B348" s="966" t="str">
        <f t="shared" si="336"/>
        <v>[weeks B]</v>
      </c>
      <c r="C348" s="966" t="str">
        <f t="shared" si="337"/>
        <v>Lipid#2</v>
      </c>
      <c r="D348" s="966" t="str">
        <f t="shared" si="338"/>
        <v>[diet B]</v>
      </c>
      <c r="E348" s="966" t="str">
        <f t="shared" si="339"/>
        <v>[treatment B]</v>
      </c>
      <c r="F348" s="966" t="str">
        <f t="shared" si="395"/>
        <v>[sex]</v>
      </c>
      <c r="G348" s="966">
        <f t="shared" si="396"/>
        <v>25.7</v>
      </c>
      <c r="H348" s="966">
        <f t="shared" si="359"/>
        <v>2.5</v>
      </c>
      <c r="I348" s="966"/>
      <c r="J348" s="966">
        <f>'plasma (Lipid#2)'!B151</f>
        <v>20</v>
      </c>
      <c r="K348" s="966">
        <f>'plasma (Lipid#2)'!C151</f>
        <v>155</v>
      </c>
      <c r="L348" s="966">
        <f>'plasma (Lipid#2)'!E151</f>
        <v>25</v>
      </c>
      <c r="M348" s="966"/>
      <c r="N348" s="966"/>
      <c r="O348" s="966"/>
      <c r="P348" s="966">
        <f t="shared" si="397"/>
        <v>30.743561790833223</v>
      </c>
      <c r="Q348" s="966">
        <f t="shared" si="379"/>
        <v>8.7394505482316873</v>
      </c>
      <c r="R348" s="966">
        <f t="shared" si="380"/>
        <v>12.304945065754255</v>
      </c>
      <c r="S348" s="966">
        <f t="shared" si="381"/>
        <v>4.8032076557505645</v>
      </c>
      <c r="T348" s="966">
        <f t="shared" si="382"/>
        <v>12.953844835717387</v>
      </c>
      <c r="U348" s="966">
        <f t="shared" si="383"/>
        <v>231.12168899913428</v>
      </c>
      <c r="V348" s="966">
        <f t="shared" si="384"/>
        <v>251.13508775037198</v>
      </c>
      <c r="W348" s="966">
        <f t="shared" si="385"/>
        <v>37.287111560949171</v>
      </c>
      <c r="X348" s="966">
        <f t="shared" si="386"/>
        <v>4.9146013519982059</v>
      </c>
      <c r="Y348" s="966">
        <f t="shared" si="387"/>
        <v>1.3970702474970724</v>
      </c>
      <c r="Z348" s="966">
        <f t="shared" si="388"/>
        <v>1.9670427280957072</v>
      </c>
      <c r="AA348" s="966">
        <f t="shared" si="389"/>
        <v>0.76783070873454862</v>
      </c>
      <c r="AB348" s="966">
        <f t="shared" si="390"/>
        <v>2.0707744852834189</v>
      </c>
      <c r="AC348" s="966">
        <f t="shared" si="391"/>
        <v>36.946628792046333</v>
      </c>
      <c r="AD348" s="966">
        <f t="shared" si="392"/>
        <v>40.145928770041706</v>
      </c>
      <c r="AE348" s="966">
        <f t="shared" si="393"/>
        <v>5.9606395035265107</v>
      </c>
    </row>
    <row r="349" spans="1:31">
      <c r="A349" s="966" t="str">
        <f t="shared" si="394"/>
        <v>MP-532-20</v>
      </c>
      <c r="B349" s="966" t="str">
        <f t="shared" si="336"/>
        <v>[weeks B]</v>
      </c>
      <c r="C349" s="966" t="str">
        <f t="shared" si="337"/>
        <v>Lipid#2</v>
      </c>
      <c r="D349" s="966" t="str">
        <f t="shared" si="338"/>
        <v>[diet B]</v>
      </c>
      <c r="E349" s="966" t="str">
        <f t="shared" si="339"/>
        <v>[treatment B]</v>
      </c>
      <c r="F349" s="966" t="str">
        <f t="shared" si="395"/>
        <v>[sex]</v>
      </c>
      <c r="G349" s="966">
        <f t="shared" si="396"/>
        <v>25.7</v>
      </c>
      <c r="H349" s="966">
        <f t="shared" si="359"/>
        <v>2.5</v>
      </c>
      <c r="I349" s="966"/>
      <c r="J349" s="966">
        <f>'plasma (Lipid#2)'!B152</f>
        <v>30</v>
      </c>
      <c r="K349" s="966">
        <f>'plasma (Lipid#2)'!C152</f>
        <v>133</v>
      </c>
      <c r="L349" s="966">
        <f>'plasma (Lipid#2)'!E152</f>
        <v>25</v>
      </c>
      <c r="M349" s="966"/>
      <c r="N349" s="966"/>
      <c r="O349" s="966"/>
      <c r="P349" s="966">
        <f t="shared" si="397"/>
        <v>30.743561790833223</v>
      </c>
      <c r="Q349" s="966">
        <f t="shared" si="379"/>
        <v>8.7394505482316873</v>
      </c>
      <c r="R349" s="966">
        <f t="shared" si="380"/>
        <v>12.304945065754255</v>
      </c>
      <c r="S349" s="966">
        <f t="shared" si="381"/>
        <v>4.8032076557505645</v>
      </c>
      <c r="T349" s="966">
        <f t="shared" si="382"/>
        <v>12.953844835717387</v>
      </c>
      <c r="U349" s="966">
        <f t="shared" si="383"/>
        <v>231.12168899913428</v>
      </c>
      <c r="V349" s="966">
        <f t="shared" si="384"/>
        <v>251.13508775037198</v>
      </c>
      <c r="W349" s="966">
        <f t="shared" si="385"/>
        <v>37.287111560949171</v>
      </c>
      <c r="X349" s="966">
        <f t="shared" si="386"/>
        <v>4.9146013519982059</v>
      </c>
      <c r="Y349" s="966">
        <f t="shared" si="387"/>
        <v>1.3970702474970724</v>
      </c>
      <c r="Z349" s="966">
        <f t="shared" si="388"/>
        <v>1.9670427280957072</v>
      </c>
      <c r="AA349" s="966">
        <f t="shared" si="389"/>
        <v>0.76783070873454862</v>
      </c>
      <c r="AB349" s="966">
        <f t="shared" si="390"/>
        <v>2.0707744852834189</v>
      </c>
      <c r="AC349" s="966">
        <f t="shared" si="391"/>
        <v>36.946628792046333</v>
      </c>
      <c r="AD349" s="966">
        <f t="shared" si="392"/>
        <v>40.145928770041706</v>
      </c>
      <c r="AE349" s="966">
        <f t="shared" si="393"/>
        <v>5.9606395035265107</v>
      </c>
    </row>
    <row r="350" spans="1:31">
      <c r="A350" s="966" t="str">
        <f t="shared" si="394"/>
        <v>MP-532-20</v>
      </c>
      <c r="B350" s="966" t="str">
        <f t="shared" si="336"/>
        <v>[weeks B]</v>
      </c>
      <c r="C350" s="966" t="str">
        <f t="shared" si="337"/>
        <v>Lipid#2</v>
      </c>
      <c r="D350" s="966" t="str">
        <f t="shared" si="338"/>
        <v>[diet B]</v>
      </c>
      <c r="E350" s="966" t="str">
        <f t="shared" si="339"/>
        <v>[treatment B]</v>
      </c>
      <c r="F350" s="966" t="str">
        <f t="shared" si="395"/>
        <v>[sex]</v>
      </c>
      <c r="G350" s="966">
        <f t="shared" si="396"/>
        <v>25.7</v>
      </c>
      <c r="H350" s="966">
        <f t="shared" si="359"/>
        <v>2.5</v>
      </c>
      <c r="I350" s="966"/>
      <c r="J350" s="966">
        <f>'plasma (Lipid#2)'!B153</f>
        <v>40</v>
      </c>
      <c r="K350" s="966">
        <f>'plasma (Lipid#2)'!C153</f>
        <v>88</v>
      </c>
      <c r="L350" s="966">
        <f>'plasma (Lipid#2)'!E153</f>
        <v>25</v>
      </c>
      <c r="M350" s="966"/>
      <c r="N350" s="966"/>
      <c r="O350" s="966"/>
      <c r="P350" s="966">
        <f t="shared" si="397"/>
        <v>30.743561790833223</v>
      </c>
      <c r="Q350" s="966">
        <f t="shared" si="379"/>
        <v>8.7394505482316873</v>
      </c>
      <c r="R350" s="966">
        <f t="shared" si="380"/>
        <v>12.304945065754255</v>
      </c>
      <c r="S350" s="966">
        <f t="shared" si="381"/>
        <v>4.8032076557505645</v>
      </c>
      <c r="T350" s="966">
        <f t="shared" si="382"/>
        <v>12.953844835717387</v>
      </c>
      <c r="U350" s="966">
        <f t="shared" si="383"/>
        <v>231.12168899913428</v>
      </c>
      <c r="V350" s="966">
        <f t="shared" si="384"/>
        <v>251.13508775037198</v>
      </c>
      <c r="W350" s="966">
        <f t="shared" si="385"/>
        <v>37.287111560949171</v>
      </c>
      <c r="X350" s="966">
        <f t="shared" si="386"/>
        <v>4.9146013519982059</v>
      </c>
      <c r="Y350" s="966">
        <f t="shared" si="387"/>
        <v>1.3970702474970724</v>
      </c>
      <c r="Z350" s="966">
        <f t="shared" si="388"/>
        <v>1.9670427280957072</v>
      </c>
      <c r="AA350" s="966">
        <f t="shared" si="389"/>
        <v>0.76783070873454862</v>
      </c>
      <c r="AB350" s="966">
        <f t="shared" si="390"/>
        <v>2.0707744852834189</v>
      </c>
      <c r="AC350" s="966">
        <f t="shared" si="391"/>
        <v>36.946628792046333</v>
      </c>
      <c r="AD350" s="966">
        <f t="shared" si="392"/>
        <v>40.145928770041706</v>
      </c>
      <c r="AE350" s="966">
        <f t="shared" si="393"/>
        <v>5.9606395035265107</v>
      </c>
    </row>
    <row r="351" spans="1:31">
      <c r="A351" s="966" t="str">
        <f t="shared" si="394"/>
        <v>MP-532-20</v>
      </c>
      <c r="B351" s="966" t="str">
        <f t="shared" si="336"/>
        <v>[weeks B]</v>
      </c>
      <c r="C351" s="966" t="str">
        <f t="shared" si="337"/>
        <v>Lipid#2</v>
      </c>
      <c r="D351" s="966" t="str">
        <f t="shared" si="338"/>
        <v>[diet B]</v>
      </c>
      <c r="E351" s="966" t="str">
        <f t="shared" si="339"/>
        <v>[treatment B]</v>
      </c>
      <c r="F351" s="966" t="str">
        <f t="shared" si="395"/>
        <v>[sex]</v>
      </c>
      <c r="G351" s="966">
        <f t="shared" si="396"/>
        <v>25.7</v>
      </c>
      <c r="H351" s="966">
        <f t="shared" si="359"/>
        <v>2.5</v>
      </c>
      <c r="I351" s="966"/>
      <c r="J351" s="966">
        <f>'plasma (Lipid#2)'!B154</f>
        <v>50</v>
      </c>
      <c r="K351" s="966">
        <f>'plasma (Lipid#2)'!C154</f>
        <v>99</v>
      </c>
      <c r="L351" s="966">
        <f>'plasma (Lipid#2)'!E154</f>
        <v>30</v>
      </c>
      <c r="M351" s="966"/>
      <c r="N351" s="966"/>
      <c r="O351" s="966"/>
      <c r="P351" s="966">
        <f t="shared" si="397"/>
        <v>30.743561790833223</v>
      </c>
      <c r="Q351" s="966">
        <f t="shared" si="379"/>
        <v>8.7394505482316873</v>
      </c>
      <c r="R351" s="966">
        <f t="shared" si="380"/>
        <v>12.304945065754255</v>
      </c>
      <c r="S351" s="966">
        <f t="shared" si="381"/>
        <v>4.8032076557505645</v>
      </c>
      <c r="T351" s="966">
        <f t="shared" si="382"/>
        <v>12.953844835717387</v>
      </c>
      <c r="U351" s="966">
        <f t="shared" si="383"/>
        <v>231.12168899913428</v>
      </c>
      <c r="V351" s="966">
        <f t="shared" si="384"/>
        <v>251.13508775037198</v>
      </c>
      <c r="W351" s="966">
        <f t="shared" si="385"/>
        <v>37.287111560949171</v>
      </c>
      <c r="X351" s="966">
        <f t="shared" si="386"/>
        <v>4.9146013519982059</v>
      </c>
      <c r="Y351" s="966">
        <f t="shared" si="387"/>
        <v>1.3970702474970724</v>
      </c>
      <c r="Z351" s="966">
        <f t="shared" si="388"/>
        <v>1.9670427280957072</v>
      </c>
      <c r="AA351" s="966">
        <f t="shared" si="389"/>
        <v>0.76783070873454862</v>
      </c>
      <c r="AB351" s="966">
        <f t="shared" si="390"/>
        <v>2.0707744852834189</v>
      </c>
      <c r="AC351" s="966">
        <f t="shared" si="391"/>
        <v>36.946628792046333</v>
      </c>
      <c r="AD351" s="966">
        <f t="shared" si="392"/>
        <v>40.145928770041706</v>
      </c>
      <c r="AE351" s="966">
        <f t="shared" si="393"/>
        <v>5.9606395035265107</v>
      </c>
    </row>
    <row r="352" spans="1:31">
      <c r="A352" s="966" t="str">
        <f t="shared" si="394"/>
        <v>MP-532-20</v>
      </c>
      <c r="B352" s="966" t="str">
        <f t="shared" si="336"/>
        <v>[weeks B]</v>
      </c>
      <c r="C352" s="966" t="str">
        <f t="shared" si="337"/>
        <v>Lipid#2</v>
      </c>
      <c r="D352" s="966" t="str">
        <f t="shared" si="338"/>
        <v>[diet B]</v>
      </c>
      <c r="E352" s="966" t="str">
        <f t="shared" si="339"/>
        <v>[treatment B]</v>
      </c>
      <c r="F352" s="966" t="str">
        <f t="shared" si="395"/>
        <v>[sex]</v>
      </c>
      <c r="G352" s="966">
        <f t="shared" si="396"/>
        <v>25.7</v>
      </c>
      <c r="H352" s="966">
        <f t="shared" si="359"/>
        <v>2.5</v>
      </c>
      <c r="I352" s="966"/>
      <c r="J352" s="966">
        <f>'plasma (Lipid#2)'!B155</f>
        <v>60</v>
      </c>
      <c r="K352" s="966">
        <f>'plasma (Lipid#2)'!C155</f>
        <v>103</v>
      </c>
      <c r="L352" s="966">
        <f>'plasma (Lipid#2)'!E155</f>
        <v>32</v>
      </c>
      <c r="M352" s="966"/>
      <c r="N352" s="966"/>
      <c r="O352" s="966"/>
      <c r="P352" s="966">
        <f t="shared" si="397"/>
        <v>30.743561790833223</v>
      </c>
      <c r="Q352" s="966">
        <f t="shared" si="379"/>
        <v>8.7394505482316873</v>
      </c>
      <c r="R352" s="966">
        <f t="shared" si="380"/>
        <v>12.304945065754255</v>
      </c>
      <c r="S352" s="966">
        <f t="shared" si="381"/>
        <v>4.8032076557505645</v>
      </c>
      <c r="T352" s="966">
        <f t="shared" si="382"/>
        <v>12.953844835717387</v>
      </c>
      <c r="U352" s="966">
        <f t="shared" si="383"/>
        <v>231.12168899913428</v>
      </c>
      <c r="V352" s="966">
        <f t="shared" si="384"/>
        <v>251.13508775037198</v>
      </c>
      <c r="W352" s="966">
        <f t="shared" si="385"/>
        <v>37.287111560949171</v>
      </c>
      <c r="X352" s="966">
        <f t="shared" si="386"/>
        <v>4.9146013519982059</v>
      </c>
      <c r="Y352" s="966">
        <f t="shared" si="387"/>
        <v>1.3970702474970724</v>
      </c>
      <c r="Z352" s="966">
        <f t="shared" si="388"/>
        <v>1.9670427280957072</v>
      </c>
      <c r="AA352" s="966">
        <f t="shared" si="389"/>
        <v>0.76783070873454862</v>
      </c>
      <c r="AB352" s="966">
        <f t="shared" si="390"/>
        <v>2.0707744852834189</v>
      </c>
      <c r="AC352" s="966">
        <f t="shared" si="391"/>
        <v>36.946628792046333</v>
      </c>
      <c r="AD352" s="966">
        <f t="shared" si="392"/>
        <v>40.145928770041706</v>
      </c>
      <c r="AE352" s="966">
        <f t="shared" si="393"/>
        <v>5.9606395035265107</v>
      </c>
    </row>
    <row r="353" spans="1:31">
      <c r="A353" s="966" t="str">
        <f t="shared" si="394"/>
        <v>MP-532-20</v>
      </c>
      <c r="B353" s="966" t="str">
        <f t="shared" si="336"/>
        <v>[weeks B]</v>
      </c>
      <c r="C353" s="966" t="str">
        <f t="shared" si="337"/>
        <v>Lipid#2</v>
      </c>
      <c r="D353" s="966" t="str">
        <f t="shared" si="338"/>
        <v>[diet B]</v>
      </c>
      <c r="E353" s="966" t="str">
        <f t="shared" si="339"/>
        <v>[treatment B]</v>
      </c>
      <c r="F353" s="966" t="str">
        <f t="shared" si="395"/>
        <v>[sex]</v>
      </c>
      <c r="G353" s="966">
        <f t="shared" si="396"/>
        <v>25.7</v>
      </c>
      <c r="H353" s="966">
        <f t="shared" si="359"/>
        <v>2.5</v>
      </c>
      <c r="I353" s="966"/>
      <c r="J353" s="966">
        <f>'plasma (Lipid#2)'!B156</f>
        <v>70</v>
      </c>
      <c r="K353" s="966">
        <f>'plasma (Lipid#2)'!C156</f>
        <v>95</v>
      </c>
      <c r="L353" s="966">
        <f>'plasma (Lipid#2)'!E156</f>
        <v>32</v>
      </c>
      <c r="M353" s="966"/>
      <c r="N353" s="966"/>
      <c r="O353" s="966"/>
      <c r="P353" s="966">
        <f t="shared" si="397"/>
        <v>30.743561790833223</v>
      </c>
      <c r="Q353" s="966">
        <f t="shared" si="379"/>
        <v>8.7394505482316873</v>
      </c>
      <c r="R353" s="966">
        <f t="shared" si="380"/>
        <v>12.304945065754255</v>
      </c>
      <c r="S353" s="966">
        <f t="shared" si="381"/>
        <v>4.8032076557505645</v>
      </c>
      <c r="T353" s="966">
        <f t="shared" si="382"/>
        <v>12.953844835717387</v>
      </c>
      <c r="U353" s="966">
        <f t="shared" si="383"/>
        <v>231.12168899913428</v>
      </c>
      <c r="V353" s="966">
        <f t="shared" si="384"/>
        <v>251.13508775037198</v>
      </c>
      <c r="W353" s="966">
        <f t="shared" si="385"/>
        <v>37.287111560949171</v>
      </c>
      <c r="X353" s="966">
        <f t="shared" si="386"/>
        <v>4.9146013519982059</v>
      </c>
      <c r="Y353" s="966">
        <f t="shared" si="387"/>
        <v>1.3970702474970724</v>
      </c>
      <c r="Z353" s="966">
        <f t="shared" si="388"/>
        <v>1.9670427280957072</v>
      </c>
      <c r="AA353" s="966">
        <f t="shared" si="389"/>
        <v>0.76783070873454862</v>
      </c>
      <c r="AB353" s="966">
        <f t="shared" si="390"/>
        <v>2.0707744852834189</v>
      </c>
      <c r="AC353" s="966">
        <f t="shared" si="391"/>
        <v>36.946628792046333</v>
      </c>
      <c r="AD353" s="966">
        <f t="shared" si="392"/>
        <v>40.145928770041706</v>
      </c>
      <c r="AE353" s="966">
        <f t="shared" si="393"/>
        <v>5.9606395035265107</v>
      </c>
    </row>
    <row r="354" spans="1:31">
      <c r="A354" s="966" t="str">
        <f t="shared" si="394"/>
        <v>MP-532-20</v>
      </c>
      <c r="B354" s="966" t="str">
        <f t="shared" si="336"/>
        <v>[weeks B]</v>
      </c>
      <c r="C354" s="966" t="str">
        <f t="shared" si="337"/>
        <v>Lipid#2</v>
      </c>
      <c r="D354" s="966" t="str">
        <f t="shared" si="338"/>
        <v>[diet B]</v>
      </c>
      <c r="E354" s="966" t="str">
        <f t="shared" si="339"/>
        <v>[treatment B]</v>
      </c>
      <c r="F354" s="966" t="str">
        <f t="shared" si="395"/>
        <v>[sex]</v>
      </c>
      <c r="G354" s="966">
        <f t="shared" si="396"/>
        <v>25.7</v>
      </c>
      <c r="H354" s="966">
        <f t="shared" si="359"/>
        <v>2.5</v>
      </c>
      <c r="I354" s="969"/>
      <c r="J354" s="966">
        <f>'plasma (Lipid#2)'!B157</f>
        <v>80</v>
      </c>
      <c r="K354" s="966">
        <f>'plasma (Lipid#2)'!C157</f>
        <v>79</v>
      </c>
      <c r="L354" s="966">
        <f>'plasma (Lipid#2)'!E157</f>
        <v>35</v>
      </c>
      <c r="M354" s="967">
        <f>'plasma (Lipid#2)'!X152</f>
        <v>58.639758667424481</v>
      </c>
      <c r="N354" s="967">
        <f>'plasma (Lipid#2)'!Y152</f>
        <v>23.639758667424481</v>
      </c>
      <c r="O354" s="966"/>
      <c r="P354" s="966">
        <f t="shared" si="397"/>
        <v>30.743561790833223</v>
      </c>
      <c r="Q354" s="966">
        <f t="shared" si="379"/>
        <v>8.7394505482316873</v>
      </c>
      <c r="R354" s="966">
        <f t="shared" si="380"/>
        <v>12.304945065754255</v>
      </c>
      <c r="S354" s="966">
        <f t="shared" si="381"/>
        <v>4.8032076557505645</v>
      </c>
      <c r="T354" s="966">
        <f t="shared" si="382"/>
        <v>12.953844835717387</v>
      </c>
      <c r="U354" s="966">
        <f t="shared" si="383"/>
        <v>231.12168899913428</v>
      </c>
      <c r="V354" s="966">
        <f t="shared" si="384"/>
        <v>251.13508775037198</v>
      </c>
      <c r="W354" s="966">
        <f t="shared" si="385"/>
        <v>37.287111560949171</v>
      </c>
      <c r="X354" s="966">
        <f t="shared" si="386"/>
        <v>4.9146013519982059</v>
      </c>
      <c r="Y354" s="966">
        <f t="shared" si="387"/>
        <v>1.3970702474970724</v>
      </c>
      <c r="Z354" s="966">
        <f t="shared" si="388"/>
        <v>1.9670427280957072</v>
      </c>
      <c r="AA354" s="966">
        <f t="shared" si="389"/>
        <v>0.76783070873454862</v>
      </c>
      <c r="AB354" s="966">
        <f t="shared" si="390"/>
        <v>2.0707744852834189</v>
      </c>
      <c r="AC354" s="966">
        <f t="shared" si="391"/>
        <v>36.946628792046333</v>
      </c>
      <c r="AD354" s="966">
        <f t="shared" si="392"/>
        <v>40.145928770041706</v>
      </c>
      <c r="AE354" s="966">
        <f t="shared" si="393"/>
        <v>5.9606395035265107</v>
      </c>
    </row>
    <row r="355" spans="1:31">
      <c r="A355" s="966" t="str">
        <f t="shared" si="394"/>
        <v>MP-532-20</v>
      </c>
      <c r="B355" s="966" t="str">
        <f t="shared" si="336"/>
        <v>[weeks B]</v>
      </c>
      <c r="C355" s="966" t="str">
        <f t="shared" si="337"/>
        <v>Lipid#2</v>
      </c>
      <c r="D355" s="966" t="str">
        <f t="shared" si="338"/>
        <v>[diet B]</v>
      </c>
      <c r="E355" s="966" t="str">
        <f t="shared" si="339"/>
        <v>[treatment B]</v>
      </c>
      <c r="F355" s="966" t="str">
        <f t="shared" si="395"/>
        <v>[sex]</v>
      </c>
      <c r="G355" s="966">
        <f t="shared" si="396"/>
        <v>25.7</v>
      </c>
      <c r="H355" s="966">
        <f t="shared" si="359"/>
        <v>2.5</v>
      </c>
      <c r="I355" s="969">
        <f>'plasma (Lipid#2)'!A161</f>
        <v>43</v>
      </c>
      <c r="J355" s="966">
        <f>'plasma (Lipid#2)'!B158</f>
        <v>90</v>
      </c>
      <c r="K355" s="966">
        <f>'plasma (Lipid#2)'!C158</f>
        <v>87</v>
      </c>
      <c r="L355" s="966">
        <f>'plasma (Lipid#2)'!E158</f>
        <v>40</v>
      </c>
      <c r="M355" s="967">
        <f>'plasma (Lipid#2)'!X153</f>
        <v>70.086500185021137</v>
      </c>
      <c r="N355" s="967">
        <f>'plasma (Lipid#2)'!Y153</f>
        <v>30.086500185021137</v>
      </c>
      <c r="O355" s="966"/>
      <c r="P355" s="966">
        <f t="shared" si="397"/>
        <v>30.743561790833223</v>
      </c>
      <c r="Q355" s="966">
        <f t="shared" si="379"/>
        <v>8.7394505482316873</v>
      </c>
      <c r="R355" s="966">
        <f t="shared" si="380"/>
        <v>12.304945065754255</v>
      </c>
      <c r="S355" s="966">
        <f t="shared" si="381"/>
        <v>4.8032076557505645</v>
      </c>
      <c r="T355" s="966">
        <f t="shared" si="382"/>
        <v>12.953844835717387</v>
      </c>
      <c r="U355" s="966">
        <f t="shared" si="383"/>
        <v>231.12168899913428</v>
      </c>
      <c r="V355" s="966">
        <f t="shared" si="384"/>
        <v>251.13508775037198</v>
      </c>
      <c r="W355" s="966">
        <f t="shared" si="385"/>
        <v>37.287111560949171</v>
      </c>
      <c r="X355" s="966">
        <f t="shared" si="386"/>
        <v>4.9146013519982059</v>
      </c>
      <c r="Y355" s="966">
        <f t="shared" si="387"/>
        <v>1.3970702474970724</v>
      </c>
      <c r="Z355" s="966">
        <f t="shared" si="388"/>
        <v>1.9670427280957072</v>
      </c>
      <c r="AA355" s="966">
        <f t="shared" si="389"/>
        <v>0.76783070873454862</v>
      </c>
      <c r="AB355" s="966">
        <f t="shared" si="390"/>
        <v>2.0707744852834189</v>
      </c>
      <c r="AC355" s="966">
        <f t="shared" si="391"/>
        <v>36.946628792046333</v>
      </c>
      <c r="AD355" s="966">
        <f t="shared" si="392"/>
        <v>40.145928770041706</v>
      </c>
      <c r="AE355" s="966">
        <f t="shared" si="393"/>
        <v>5.9606395035265107</v>
      </c>
    </row>
    <row r="356" spans="1:31">
      <c r="A356" s="966" t="str">
        <f t="shared" si="394"/>
        <v>MP-532-20</v>
      </c>
      <c r="B356" s="966" t="str">
        <f t="shared" si="336"/>
        <v>[weeks B]</v>
      </c>
      <c r="C356" s="966" t="str">
        <f t="shared" si="337"/>
        <v>Lipid#2</v>
      </c>
      <c r="D356" s="966" t="str">
        <f t="shared" si="338"/>
        <v>[diet B]</v>
      </c>
      <c r="E356" s="966" t="str">
        <f t="shared" si="339"/>
        <v>[treatment B]</v>
      </c>
      <c r="F356" s="966" t="str">
        <f t="shared" si="395"/>
        <v>[sex]</v>
      </c>
      <c r="G356" s="966">
        <f t="shared" si="396"/>
        <v>25.7</v>
      </c>
      <c r="H356" s="966">
        <f t="shared" si="359"/>
        <v>2.5</v>
      </c>
      <c r="I356" s="966"/>
      <c r="J356" s="966">
        <f>'plasma (Lipid#2)'!B159</f>
        <v>100</v>
      </c>
      <c r="K356" s="966">
        <f>'plasma (Lipid#2)'!C159</f>
        <v>113</v>
      </c>
      <c r="L356" s="966">
        <f>'plasma (Lipid#2)'!E159</f>
        <v>40</v>
      </c>
      <c r="M356" s="967">
        <f>'plasma (Lipid#2)'!X154</f>
        <v>63.103547012502062</v>
      </c>
      <c r="N356" s="967">
        <f>'plasma (Lipid#2)'!Y154</f>
        <v>23.103547012502062</v>
      </c>
      <c r="O356" s="966">
        <f>'plasma (Lipid#2)'!M159</f>
        <v>0.755</v>
      </c>
      <c r="P356" s="966">
        <f t="shared" si="397"/>
        <v>30.743561790833223</v>
      </c>
      <c r="Q356" s="966">
        <f t="shared" si="379"/>
        <v>8.7394505482316873</v>
      </c>
      <c r="R356" s="966">
        <f t="shared" si="380"/>
        <v>12.304945065754255</v>
      </c>
      <c r="S356" s="966">
        <f t="shared" si="381"/>
        <v>4.8032076557505645</v>
      </c>
      <c r="T356" s="966">
        <f t="shared" si="382"/>
        <v>12.953844835717387</v>
      </c>
      <c r="U356" s="966">
        <f t="shared" si="383"/>
        <v>231.12168899913428</v>
      </c>
      <c r="V356" s="966">
        <f t="shared" si="384"/>
        <v>251.13508775037198</v>
      </c>
      <c r="W356" s="966">
        <f t="shared" si="385"/>
        <v>37.287111560949171</v>
      </c>
      <c r="X356" s="966">
        <f t="shared" si="386"/>
        <v>4.9146013519982059</v>
      </c>
      <c r="Y356" s="966">
        <f t="shared" si="387"/>
        <v>1.3970702474970724</v>
      </c>
      <c r="Z356" s="966">
        <f t="shared" si="388"/>
        <v>1.9670427280957072</v>
      </c>
      <c r="AA356" s="966">
        <f t="shared" si="389"/>
        <v>0.76783070873454862</v>
      </c>
      <c r="AB356" s="966">
        <f t="shared" si="390"/>
        <v>2.0707744852834189</v>
      </c>
      <c r="AC356" s="966">
        <f t="shared" si="391"/>
        <v>36.946628792046333</v>
      </c>
      <c r="AD356" s="966">
        <f t="shared" si="392"/>
        <v>40.145928770041706</v>
      </c>
      <c r="AE356" s="966">
        <f t="shared" si="393"/>
        <v>5.9606395035265107</v>
      </c>
    </row>
    <row r="357" spans="1:31">
      <c r="A357" s="966" t="str">
        <f t="shared" si="394"/>
        <v>MP-532-20</v>
      </c>
      <c r="B357" s="966" t="str">
        <f t="shared" si="336"/>
        <v>[weeks B]</v>
      </c>
      <c r="C357" s="966" t="str">
        <f t="shared" si="337"/>
        <v>Lipid#2</v>
      </c>
      <c r="D357" s="966" t="str">
        <f t="shared" si="338"/>
        <v>[diet B]</v>
      </c>
      <c r="E357" s="966" t="str">
        <f t="shared" si="339"/>
        <v>[treatment B]</v>
      </c>
      <c r="F357" s="966" t="str">
        <f t="shared" si="395"/>
        <v>[sex]</v>
      </c>
      <c r="G357" s="966">
        <f t="shared" si="396"/>
        <v>25.7</v>
      </c>
      <c r="H357" s="966">
        <f t="shared" si="359"/>
        <v>2.5</v>
      </c>
      <c r="I357" s="966"/>
      <c r="J357" s="966">
        <f>'plasma (Lipid#2)'!B160</f>
        <v>110</v>
      </c>
      <c r="K357" s="966">
        <f>'plasma (Lipid#2)'!C160</f>
        <v>162</v>
      </c>
      <c r="L357" s="966">
        <f>'plasma (Lipid#2)'!E160</f>
        <v>40</v>
      </c>
      <c r="M357" s="966"/>
      <c r="N357" s="966"/>
      <c r="O357" s="966"/>
      <c r="P357" s="966">
        <f t="shared" si="397"/>
        <v>30.743561790833223</v>
      </c>
      <c r="Q357" s="966">
        <f t="shared" si="379"/>
        <v>8.7394505482316873</v>
      </c>
      <c r="R357" s="966">
        <f t="shared" si="380"/>
        <v>12.304945065754255</v>
      </c>
      <c r="S357" s="966">
        <f t="shared" si="381"/>
        <v>4.8032076557505645</v>
      </c>
      <c r="T357" s="966">
        <f t="shared" si="382"/>
        <v>12.953844835717387</v>
      </c>
      <c r="U357" s="966">
        <f t="shared" si="383"/>
        <v>231.12168899913428</v>
      </c>
      <c r="V357" s="966">
        <f t="shared" si="384"/>
        <v>251.13508775037198</v>
      </c>
      <c r="W357" s="966">
        <f t="shared" si="385"/>
        <v>37.287111560949171</v>
      </c>
      <c r="X357" s="966">
        <f t="shared" si="386"/>
        <v>4.9146013519982059</v>
      </c>
      <c r="Y357" s="966">
        <f t="shared" si="387"/>
        <v>1.3970702474970724</v>
      </c>
      <c r="Z357" s="966">
        <f t="shared" si="388"/>
        <v>1.9670427280957072</v>
      </c>
      <c r="AA357" s="966">
        <f t="shared" si="389"/>
        <v>0.76783070873454862</v>
      </c>
      <c r="AB357" s="966">
        <f t="shared" si="390"/>
        <v>2.0707744852834189</v>
      </c>
      <c r="AC357" s="966">
        <f t="shared" si="391"/>
        <v>36.946628792046333</v>
      </c>
      <c r="AD357" s="966">
        <f t="shared" si="392"/>
        <v>40.145928770041706</v>
      </c>
      <c r="AE357" s="966">
        <f t="shared" si="393"/>
        <v>5.9606395035265107</v>
      </c>
    </row>
    <row r="358" spans="1:31">
      <c r="A358" s="966" t="str">
        <f t="shared" si="394"/>
        <v>MP-532-20</v>
      </c>
      <c r="B358" s="966" t="str">
        <f t="shared" si="336"/>
        <v>[weeks B]</v>
      </c>
      <c r="C358" s="966" t="str">
        <f t="shared" si="337"/>
        <v>Lipid#2</v>
      </c>
      <c r="D358" s="966" t="str">
        <f t="shared" si="338"/>
        <v>[diet B]</v>
      </c>
      <c r="E358" s="966" t="str">
        <f t="shared" si="339"/>
        <v>[treatment B]</v>
      </c>
      <c r="F358" s="966" t="str">
        <f t="shared" si="395"/>
        <v>[sex]</v>
      </c>
      <c r="G358" s="966">
        <f t="shared" si="396"/>
        <v>25.7</v>
      </c>
      <c r="H358" s="966">
        <f t="shared" si="359"/>
        <v>2.5</v>
      </c>
      <c r="I358" s="966"/>
      <c r="J358" s="966">
        <f>'plasma (Lipid#2)'!B161</f>
        <v>120</v>
      </c>
      <c r="K358" s="966">
        <f>'plasma (Lipid#2)'!C161</f>
        <v>155</v>
      </c>
      <c r="L358" s="966">
        <f>'plasma (Lipid#2)'!E161</f>
        <v>35</v>
      </c>
      <c r="M358" s="967">
        <f>'plasma (Lipid#2)'!X155</f>
        <v>52.790100146711744</v>
      </c>
      <c r="N358" s="967">
        <f>'plasma (Lipid#2)'!Y155</f>
        <v>17.790100146711744</v>
      </c>
      <c r="O358" s="966">
        <f>'plasma (Lipid#2)'!M161</f>
        <v>0.88560000000000005</v>
      </c>
      <c r="P358" s="966">
        <f t="shared" si="397"/>
        <v>30.743561790833223</v>
      </c>
      <c r="Q358" s="966">
        <f t="shared" si="379"/>
        <v>8.7394505482316873</v>
      </c>
      <c r="R358" s="966">
        <f t="shared" si="380"/>
        <v>12.304945065754255</v>
      </c>
      <c r="S358" s="966">
        <f t="shared" si="381"/>
        <v>4.8032076557505645</v>
      </c>
      <c r="T358" s="966">
        <f t="shared" si="382"/>
        <v>12.953844835717387</v>
      </c>
      <c r="U358" s="966">
        <f t="shared" si="383"/>
        <v>231.12168899913428</v>
      </c>
      <c r="V358" s="966">
        <f t="shared" si="384"/>
        <v>251.13508775037198</v>
      </c>
      <c r="W358" s="966">
        <f t="shared" si="385"/>
        <v>37.287111560949171</v>
      </c>
      <c r="X358" s="966">
        <f t="shared" si="386"/>
        <v>4.9146013519982059</v>
      </c>
      <c r="Y358" s="966">
        <f t="shared" si="387"/>
        <v>1.3970702474970724</v>
      </c>
      <c r="Z358" s="966">
        <f t="shared" si="388"/>
        <v>1.9670427280957072</v>
      </c>
      <c r="AA358" s="966">
        <f t="shared" si="389"/>
        <v>0.76783070873454862</v>
      </c>
      <c r="AB358" s="966">
        <f t="shared" si="390"/>
        <v>2.0707744852834189</v>
      </c>
      <c r="AC358" s="966">
        <f t="shared" si="391"/>
        <v>36.946628792046333</v>
      </c>
      <c r="AD358" s="966">
        <f t="shared" si="392"/>
        <v>40.145928770041706</v>
      </c>
      <c r="AE358" s="966">
        <f t="shared" si="393"/>
        <v>5.9606395035265107</v>
      </c>
    </row>
    <row r="359" spans="1:31">
      <c r="A359" s="966" t="str">
        <f t="shared" si="394"/>
        <v>MP-532-20</v>
      </c>
      <c r="B359" s="966" t="str">
        <f t="shared" si="336"/>
        <v>[weeks B]</v>
      </c>
      <c r="C359" s="966" t="str">
        <f t="shared" si="337"/>
        <v>Lipid#2</v>
      </c>
      <c r="D359" s="966" t="str">
        <f t="shared" si="338"/>
        <v>[diet B]</v>
      </c>
      <c r="E359" s="966" t="str">
        <f t="shared" si="339"/>
        <v>[treatment B]</v>
      </c>
      <c r="F359" s="966" t="str">
        <f t="shared" si="395"/>
        <v>[sex]</v>
      </c>
      <c r="G359" s="966">
        <f t="shared" si="396"/>
        <v>25.7</v>
      </c>
      <c r="H359" s="966">
        <f t="shared" si="359"/>
        <v>2.5</v>
      </c>
      <c r="I359" s="966"/>
      <c r="J359" s="966">
        <v>122</v>
      </c>
      <c r="K359" s="966">
        <f>'plasma (Lipid#2)'!C162</f>
        <v>137</v>
      </c>
      <c r="L359" s="966">
        <f>'plasma (Lipid#2)'!E162</f>
        <v>30</v>
      </c>
      <c r="M359" s="967"/>
      <c r="N359" s="967"/>
      <c r="O359" s="966"/>
      <c r="P359" s="966">
        <f t="shared" si="397"/>
        <v>30.743561790833223</v>
      </c>
      <c r="Q359" s="966">
        <f t="shared" si="379"/>
        <v>8.7394505482316873</v>
      </c>
      <c r="R359" s="966">
        <f t="shared" si="380"/>
        <v>12.304945065754255</v>
      </c>
      <c r="S359" s="966">
        <f t="shared" si="381"/>
        <v>4.8032076557505645</v>
      </c>
      <c r="T359" s="966">
        <f t="shared" si="382"/>
        <v>12.953844835717387</v>
      </c>
      <c r="U359" s="966">
        <f t="shared" si="383"/>
        <v>231.12168899913428</v>
      </c>
      <c r="V359" s="966">
        <f t="shared" si="384"/>
        <v>251.13508775037198</v>
      </c>
      <c r="W359" s="966">
        <f t="shared" si="385"/>
        <v>37.287111560949171</v>
      </c>
      <c r="X359" s="966">
        <f t="shared" si="386"/>
        <v>4.9146013519982059</v>
      </c>
      <c r="Y359" s="966">
        <f t="shared" si="387"/>
        <v>1.3970702474970724</v>
      </c>
      <c r="Z359" s="966">
        <f t="shared" si="388"/>
        <v>1.9670427280957072</v>
      </c>
      <c r="AA359" s="966">
        <f t="shared" si="389"/>
        <v>0.76783070873454862</v>
      </c>
      <c r="AB359" s="966">
        <f t="shared" si="390"/>
        <v>2.0707744852834189</v>
      </c>
      <c r="AC359" s="966">
        <f t="shared" si="391"/>
        <v>36.946628792046333</v>
      </c>
      <c r="AD359" s="966">
        <f t="shared" si="392"/>
        <v>40.145928770041706</v>
      </c>
      <c r="AE359" s="966">
        <f t="shared" si="393"/>
        <v>5.9606395035265107</v>
      </c>
    </row>
    <row r="360" spans="1:31">
      <c r="A360" s="966" t="str">
        <f t="shared" si="394"/>
        <v>MP-532-20</v>
      </c>
      <c r="B360" s="966" t="str">
        <f t="shared" si="336"/>
        <v>[weeks B]</v>
      </c>
      <c r="C360" s="966" t="str">
        <f t="shared" si="337"/>
        <v>Lipid#2</v>
      </c>
      <c r="D360" s="966" t="str">
        <f t="shared" si="338"/>
        <v>[diet B]</v>
      </c>
      <c r="E360" s="966" t="str">
        <f t="shared" si="339"/>
        <v>[treatment B]</v>
      </c>
      <c r="F360" s="966" t="str">
        <f t="shared" si="395"/>
        <v>[sex]</v>
      </c>
      <c r="G360" s="966">
        <f t="shared" si="396"/>
        <v>25.7</v>
      </c>
      <c r="H360" s="966">
        <f t="shared" si="359"/>
        <v>2.5</v>
      </c>
      <c r="I360" s="966"/>
      <c r="J360" s="966">
        <v>125</v>
      </c>
      <c r="K360" s="966">
        <f>'plasma (Lipid#2)'!C163</f>
        <v>110</v>
      </c>
      <c r="L360" s="966">
        <f>'plasma (Lipid#2)'!E163</f>
        <v>30</v>
      </c>
      <c r="M360" s="967"/>
      <c r="N360" s="967"/>
      <c r="O360" s="966"/>
      <c r="P360" s="966">
        <f t="shared" si="397"/>
        <v>30.743561790833223</v>
      </c>
      <c r="Q360" s="966">
        <f t="shared" si="379"/>
        <v>8.7394505482316873</v>
      </c>
      <c r="R360" s="966">
        <f t="shared" si="380"/>
        <v>12.304945065754255</v>
      </c>
      <c r="S360" s="966">
        <f t="shared" si="381"/>
        <v>4.8032076557505645</v>
      </c>
      <c r="T360" s="966">
        <f t="shared" si="382"/>
        <v>12.953844835717387</v>
      </c>
      <c r="U360" s="966">
        <f t="shared" si="383"/>
        <v>231.12168899913428</v>
      </c>
      <c r="V360" s="966">
        <f t="shared" si="384"/>
        <v>251.13508775037198</v>
      </c>
      <c r="W360" s="966">
        <f t="shared" si="385"/>
        <v>37.287111560949171</v>
      </c>
      <c r="X360" s="966">
        <f t="shared" si="386"/>
        <v>4.9146013519982059</v>
      </c>
      <c r="Y360" s="966">
        <f t="shared" si="387"/>
        <v>1.3970702474970724</v>
      </c>
      <c r="Z360" s="966">
        <f t="shared" si="388"/>
        <v>1.9670427280957072</v>
      </c>
      <c r="AA360" s="966">
        <f t="shared" si="389"/>
        <v>0.76783070873454862</v>
      </c>
      <c r="AB360" s="966">
        <f t="shared" si="390"/>
        <v>2.0707744852834189</v>
      </c>
      <c r="AC360" s="966">
        <f t="shared" si="391"/>
        <v>36.946628792046333</v>
      </c>
      <c r="AD360" s="966">
        <f t="shared" si="392"/>
        <v>40.145928770041706</v>
      </c>
      <c r="AE360" s="966">
        <f t="shared" si="393"/>
        <v>5.9606395035265107</v>
      </c>
    </row>
    <row r="361" spans="1:31">
      <c r="A361" s="966" t="str">
        <f t="shared" si="394"/>
        <v>MP-532-20</v>
      </c>
      <c r="B361" s="966" t="str">
        <f t="shared" ref="B361:B424" si="398">B360</f>
        <v>[weeks B]</v>
      </c>
      <c r="C361" s="966" t="str">
        <f t="shared" ref="C361:C424" si="399">C360</f>
        <v>Lipid#2</v>
      </c>
      <c r="D361" s="966" t="str">
        <f t="shared" ref="D361:D424" si="400">D360</f>
        <v>[diet B]</v>
      </c>
      <c r="E361" s="966" t="str">
        <f t="shared" ref="E361:E424" si="401">E360</f>
        <v>[treatment B]</v>
      </c>
      <c r="F361" s="966" t="str">
        <f t="shared" si="395"/>
        <v>[sex]</v>
      </c>
      <c r="G361" s="966">
        <f t="shared" si="396"/>
        <v>25.7</v>
      </c>
      <c r="H361" s="966">
        <f t="shared" si="359"/>
        <v>2.5</v>
      </c>
      <c r="I361" s="966"/>
      <c r="J361" s="966">
        <v>130</v>
      </c>
      <c r="K361" s="966">
        <f>'plasma (Lipid#2)'!C164</f>
        <v>101</v>
      </c>
      <c r="L361" s="966">
        <f>'plasma (Lipid#2)'!E164</f>
        <v>30</v>
      </c>
      <c r="M361" s="967"/>
      <c r="N361" s="967"/>
      <c r="O361" s="966"/>
      <c r="P361" s="966">
        <f t="shared" si="397"/>
        <v>30.743561790833223</v>
      </c>
      <c r="Q361" s="966">
        <f t="shared" si="379"/>
        <v>8.7394505482316873</v>
      </c>
      <c r="R361" s="966">
        <f t="shared" si="380"/>
        <v>12.304945065754255</v>
      </c>
      <c r="S361" s="966">
        <f t="shared" si="381"/>
        <v>4.8032076557505645</v>
      </c>
      <c r="T361" s="966">
        <f t="shared" si="382"/>
        <v>12.953844835717387</v>
      </c>
      <c r="U361" s="966">
        <f t="shared" si="383"/>
        <v>231.12168899913428</v>
      </c>
      <c r="V361" s="966">
        <f t="shared" si="384"/>
        <v>251.13508775037198</v>
      </c>
      <c r="W361" s="966">
        <f t="shared" si="385"/>
        <v>37.287111560949171</v>
      </c>
      <c r="X361" s="966">
        <f t="shared" si="386"/>
        <v>4.9146013519982059</v>
      </c>
      <c r="Y361" s="966">
        <f t="shared" si="387"/>
        <v>1.3970702474970724</v>
      </c>
      <c r="Z361" s="966">
        <f t="shared" si="388"/>
        <v>1.9670427280957072</v>
      </c>
      <c r="AA361" s="966">
        <f t="shared" si="389"/>
        <v>0.76783070873454862</v>
      </c>
      <c r="AB361" s="966">
        <f t="shared" si="390"/>
        <v>2.0707744852834189</v>
      </c>
      <c r="AC361" s="966">
        <f t="shared" si="391"/>
        <v>36.946628792046333</v>
      </c>
      <c r="AD361" s="966">
        <f t="shared" si="392"/>
        <v>40.145928770041706</v>
      </c>
      <c r="AE361" s="966">
        <f t="shared" si="393"/>
        <v>5.9606395035265107</v>
      </c>
    </row>
    <row r="362" spans="1:31">
      <c r="A362" s="966" t="str">
        <f t="shared" si="394"/>
        <v>MP-532-20</v>
      </c>
      <c r="B362" s="966" t="str">
        <f t="shared" si="398"/>
        <v>[weeks B]</v>
      </c>
      <c r="C362" s="966" t="str">
        <f t="shared" si="399"/>
        <v>Lipid#2</v>
      </c>
      <c r="D362" s="966" t="str">
        <f t="shared" si="400"/>
        <v>[diet B]</v>
      </c>
      <c r="E362" s="966" t="str">
        <f t="shared" si="401"/>
        <v>[treatment B]</v>
      </c>
      <c r="F362" s="966" t="str">
        <f t="shared" si="395"/>
        <v>[sex]</v>
      </c>
      <c r="G362" s="966">
        <f t="shared" si="396"/>
        <v>25.7</v>
      </c>
      <c r="H362" s="966">
        <f t="shared" si="359"/>
        <v>2.5</v>
      </c>
      <c r="I362" s="966"/>
      <c r="J362" s="966">
        <v>135</v>
      </c>
      <c r="K362" s="966">
        <f>'plasma (Lipid#2)'!C165</f>
        <v>99</v>
      </c>
      <c r="L362" s="966">
        <f>'plasma (Lipid#2)'!E165</f>
        <v>30</v>
      </c>
      <c r="M362" s="967"/>
      <c r="N362" s="967"/>
      <c r="O362" s="966"/>
      <c r="P362" s="966">
        <f t="shared" si="397"/>
        <v>30.743561790833223</v>
      </c>
      <c r="Q362" s="966">
        <f t="shared" si="379"/>
        <v>8.7394505482316873</v>
      </c>
      <c r="R362" s="966">
        <f t="shared" si="380"/>
        <v>12.304945065754255</v>
      </c>
      <c r="S362" s="966">
        <f t="shared" si="381"/>
        <v>4.8032076557505645</v>
      </c>
      <c r="T362" s="966">
        <f t="shared" si="382"/>
        <v>12.953844835717387</v>
      </c>
      <c r="U362" s="966">
        <f t="shared" si="383"/>
        <v>231.12168899913428</v>
      </c>
      <c r="V362" s="966">
        <f t="shared" si="384"/>
        <v>251.13508775037198</v>
      </c>
      <c r="W362" s="966">
        <f t="shared" si="385"/>
        <v>37.287111560949171</v>
      </c>
      <c r="X362" s="966">
        <f t="shared" si="386"/>
        <v>4.9146013519982059</v>
      </c>
      <c r="Y362" s="966">
        <f t="shared" si="387"/>
        <v>1.3970702474970724</v>
      </c>
      <c r="Z362" s="966">
        <f t="shared" si="388"/>
        <v>1.9670427280957072</v>
      </c>
      <c r="AA362" s="966">
        <f t="shared" si="389"/>
        <v>0.76783070873454862</v>
      </c>
      <c r="AB362" s="966">
        <f t="shared" si="390"/>
        <v>2.0707744852834189</v>
      </c>
      <c r="AC362" s="966">
        <f t="shared" si="391"/>
        <v>36.946628792046333</v>
      </c>
      <c r="AD362" s="966">
        <f t="shared" si="392"/>
        <v>40.145928770041706</v>
      </c>
      <c r="AE362" s="966">
        <f t="shared" si="393"/>
        <v>5.9606395035265107</v>
      </c>
    </row>
    <row r="363" spans="1:31">
      <c r="A363" s="966" t="str">
        <f t="shared" si="394"/>
        <v>MP-532-20</v>
      </c>
      <c r="B363" s="966" t="str">
        <f t="shared" si="398"/>
        <v>[weeks B]</v>
      </c>
      <c r="C363" s="966" t="str">
        <f t="shared" si="399"/>
        <v>Lipid#2</v>
      </c>
      <c r="D363" s="966" t="str">
        <f t="shared" si="400"/>
        <v>[diet B]</v>
      </c>
      <c r="E363" s="966" t="str">
        <f t="shared" si="401"/>
        <v>[treatment B]</v>
      </c>
      <c r="F363" s="966" t="str">
        <f t="shared" si="395"/>
        <v>[sex]</v>
      </c>
      <c r="G363" s="966">
        <f t="shared" si="396"/>
        <v>25.7</v>
      </c>
      <c r="H363" s="966">
        <f t="shared" si="359"/>
        <v>2.5</v>
      </c>
      <c r="I363" s="966"/>
      <c r="J363" s="966">
        <v>145</v>
      </c>
      <c r="K363" s="966">
        <f>'plasma (Lipid#2)'!C166</f>
        <v>116</v>
      </c>
      <c r="L363" s="966">
        <f>'plasma (Lipid#2)'!E166</f>
        <v>30</v>
      </c>
      <c r="M363" s="967"/>
      <c r="N363" s="967"/>
      <c r="O363" s="966"/>
      <c r="P363" s="966">
        <f t="shared" si="397"/>
        <v>30.743561790833223</v>
      </c>
      <c r="Q363" s="966">
        <f t="shared" si="379"/>
        <v>8.7394505482316873</v>
      </c>
      <c r="R363" s="966">
        <f t="shared" si="380"/>
        <v>12.304945065754255</v>
      </c>
      <c r="S363" s="966">
        <f t="shared" si="381"/>
        <v>4.8032076557505645</v>
      </c>
      <c r="T363" s="966">
        <f t="shared" si="382"/>
        <v>12.953844835717387</v>
      </c>
      <c r="U363" s="966">
        <f t="shared" si="383"/>
        <v>231.12168899913428</v>
      </c>
      <c r="V363" s="966">
        <f t="shared" si="384"/>
        <v>251.13508775037198</v>
      </c>
      <c r="W363" s="966">
        <f t="shared" si="385"/>
        <v>37.287111560949171</v>
      </c>
      <c r="X363" s="966">
        <f t="shared" si="386"/>
        <v>4.9146013519982059</v>
      </c>
      <c r="Y363" s="966">
        <f t="shared" si="387"/>
        <v>1.3970702474970724</v>
      </c>
      <c r="Z363" s="966">
        <f t="shared" si="388"/>
        <v>1.9670427280957072</v>
      </c>
      <c r="AA363" s="966">
        <f t="shared" si="389"/>
        <v>0.76783070873454862</v>
      </c>
      <c r="AB363" s="966">
        <f t="shared" si="390"/>
        <v>2.0707744852834189</v>
      </c>
      <c r="AC363" s="966">
        <f t="shared" si="391"/>
        <v>36.946628792046333</v>
      </c>
      <c r="AD363" s="966">
        <f t="shared" si="392"/>
        <v>40.145928770041706</v>
      </c>
      <c r="AE363" s="966">
        <f t="shared" si="393"/>
        <v>5.9606395035265107</v>
      </c>
    </row>
    <row r="364" spans="1:31">
      <c r="A364" s="970" t="str">
        <f>'plasma (Lipid#2)'!A169</f>
        <v>MP-8</v>
      </c>
      <c r="B364" s="970" t="str">
        <f t="shared" si="398"/>
        <v>[weeks B]</v>
      </c>
      <c r="C364" s="970" t="str">
        <f t="shared" si="399"/>
        <v>Lipid#2</v>
      </c>
      <c r="D364" s="970" t="str">
        <f t="shared" si="400"/>
        <v>[diet B]</v>
      </c>
      <c r="E364" s="970" t="str">
        <f t="shared" si="401"/>
        <v>[treatment B]</v>
      </c>
      <c r="F364" s="970" t="str">
        <f>'plasma (Lipid#2)'!A174</f>
        <v>[sex]</v>
      </c>
      <c r="G364" s="970" t="str">
        <f>'plasma (Lipid#2)'!A170</f>
        <v>[body weight]</v>
      </c>
      <c r="H364" s="970">
        <f t="shared" si="359"/>
        <v>0</v>
      </c>
      <c r="I364" s="970" t="str">
        <f>'plasma (Lipid#2)'!A179</f>
        <v>hct -10</v>
      </c>
      <c r="J364" s="970">
        <f>'plasma (Lipid#2)'!B168</f>
        <v>-10</v>
      </c>
      <c r="K364" s="970" t="str">
        <f>'plasma (Lipid#2)'!C168</f>
        <v>bg -10</v>
      </c>
      <c r="L364" s="970" t="str">
        <f>'plasma (Lipid#2)'!E168</f>
        <v>gir -10</v>
      </c>
      <c r="M364" s="971" t="e">
        <f>'plasma (Lipid#2)'!X170</f>
        <v>#DIV/0!</v>
      </c>
      <c r="N364" s="971" t="e">
        <f>'plasma (Lipid#2)'!Y170</f>
        <v>#DIV/0!</v>
      </c>
      <c r="O364" s="970" t="str">
        <f>'plasma (Lipid#2)'!M168</f>
        <v>i -10</v>
      </c>
      <c r="P364" s="970" t="str">
        <f>'tissues (Lipid#2)'!O69</f>
        <v/>
      </c>
      <c r="Q364" s="970" t="str">
        <f>'tissues (Lipid#2)'!O70</f>
        <v/>
      </c>
      <c r="R364" s="970" t="str">
        <f>'tissues (Lipid#2)'!O71</f>
        <v/>
      </c>
      <c r="S364" s="970" t="str">
        <f>'tissues (Lipid#2)'!O72</f>
        <v/>
      </c>
      <c r="T364" s="970" t="str">
        <f>'tissues (Lipid#2)'!O73</f>
        <v/>
      </c>
      <c r="U364" s="970" t="str">
        <f>'tissues (Lipid#2)'!O74</f>
        <v/>
      </c>
      <c r="V364" s="970" t="str">
        <f>'tissues (Lipid#2)'!O75</f>
        <v/>
      </c>
      <c r="W364" s="970" t="str">
        <f>'tissues (Lipid#2)'!O76</f>
        <v/>
      </c>
      <c r="X364" s="970" t="str">
        <f>'tissues (Lipid#2)'!P69</f>
        <v/>
      </c>
      <c r="Y364" s="970" t="str">
        <f>'tissues (Lipid#2)'!P70</f>
        <v/>
      </c>
      <c r="Z364" s="970" t="str">
        <f>'tissues (Lipid#2)'!P71</f>
        <v/>
      </c>
      <c r="AA364" s="970" t="str">
        <f>'tissues (Lipid#2)'!P72</f>
        <v/>
      </c>
      <c r="AB364" s="970" t="str">
        <f>'tissues (Lipid#2)'!P73</f>
        <v/>
      </c>
      <c r="AC364" s="970" t="str">
        <f>'tissues (Lipid#2)'!P74</f>
        <v/>
      </c>
      <c r="AD364" s="970" t="str">
        <f>'tissues (Lipid#2)'!P75</f>
        <v/>
      </c>
      <c r="AE364" s="970" t="str">
        <f>'tissues (Lipid#2)'!P76</f>
        <v/>
      </c>
    </row>
    <row r="365" spans="1:31">
      <c r="A365" s="970" t="str">
        <f>A364</f>
        <v>MP-8</v>
      </c>
      <c r="B365" s="970" t="str">
        <f t="shared" si="398"/>
        <v>[weeks B]</v>
      </c>
      <c r="C365" s="970" t="str">
        <f t="shared" si="399"/>
        <v>Lipid#2</v>
      </c>
      <c r="D365" s="970" t="str">
        <f t="shared" si="400"/>
        <v>[diet B]</v>
      </c>
      <c r="E365" s="970" t="str">
        <f t="shared" si="401"/>
        <v>[treatment B]</v>
      </c>
      <c r="F365" s="970" t="str">
        <f>F364</f>
        <v>[sex]</v>
      </c>
      <c r="G365" s="970" t="str">
        <f>G364</f>
        <v>[body weight]</v>
      </c>
      <c r="H365" s="970">
        <f t="shared" si="359"/>
        <v>0</v>
      </c>
      <c r="I365" s="44"/>
      <c r="J365" s="970">
        <f>'plasma (Lipid#2)'!B169</f>
        <v>0</v>
      </c>
      <c r="K365" s="970" t="str">
        <f>'plasma (Lipid#2)'!C169</f>
        <v>bg 0</v>
      </c>
      <c r="L365" s="970" t="str">
        <f>'plasma (Lipid#2)'!E169</f>
        <v>gir 0</v>
      </c>
      <c r="M365" s="971" t="e">
        <f>'plasma (Lipid#2)'!X171</f>
        <v>#DIV/0!</v>
      </c>
      <c r="N365" s="971" t="e">
        <f>'plasma (Lipid#2)'!Y171</f>
        <v>#DIV/0!</v>
      </c>
      <c r="O365" s="970"/>
      <c r="P365" s="970" t="str">
        <f>P364</f>
        <v/>
      </c>
      <c r="Q365" s="970" t="str">
        <f t="shared" ref="Q365:Q382" si="402">Q364</f>
        <v/>
      </c>
      <c r="R365" s="970" t="str">
        <f t="shared" ref="R365:R382" si="403">R364</f>
        <v/>
      </c>
      <c r="S365" s="970" t="str">
        <f t="shared" ref="S365:S382" si="404">S364</f>
        <v/>
      </c>
      <c r="T365" s="970" t="str">
        <f t="shared" ref="T365:T382" si="405">T364</f>
        <v/>
      </c>
      <c r="U365" s="970" t="str">
        <f t="shared" ref="U365:U382" si="406">U364</f>
        <v/>
      </c>
      <c r="V365" s="970" t="str">
        <f t="shared" ref="V365:V382" si="407">V364</f>
        <v/>
      </c>
      <c r="W365" s="970" t="str">
        <f t="shared" ref="W365:W382" si="408">W364</f>
        <v/>
      </c>
      <c r="X365" s="970" t="str">
        <f t="shared" ref="X365:X382" si="409">X364</f>
        <v/>
      </c>
      <c r="Y365" s="970" t="str">
        <f t="shared" ref="Y365:Y382" si="410">Y364</f>
        <v/>
      </c>
      <c r="Z365" s="970" t="str">
        <f t="shared" ref="Z365:Z382" si="411">Z364</f>
        <v/>
      </c>
      <c r="AA365" s="970" t="str">
        <f t="shared" ref="AA365:AA382" si="412">AA364</f>
        <v/>
      </c>
      <c r="AB365" s="970" t="str">
        <f t="shared" ref="AB365:AB382" si="413">AB364</f>
        <v/>
      </c>
      <c r="AC365" s="970" t="str">
        <f t="shared" ref="AC365:AC382" si="414">AC364</f>
        <v/>
      </c>
      <c r="AD365" s="970" t="str">
        <f t="shared" ref="AD365:AD382" si="415">AD364</f>
        <v/>
      </c>
      <c r="AE365" s="970" t="str">
        <f t="shared" ref="AE365:AE382" si="416">AE364</f>
        <v/>
      </c>
    </row>
    <row r="366" spans="1:31">
      <c r="A366" s="970" t="str">
        <f t="shared" ref="A366:A382" si="417">A365</f>
        <v>MP-8</v>
      </c>
      <c r="B366" s="970" t="str">
        <f t="shared" si="398"/>
        <v>[weeks B]</v>
      </c>
      <c r="C366" s="970" t="str">
        <f t="shared" si="399"/>
        <v>Lipid#2</v>
      </c>
      <c r="D366" s="970" t="str">
        <f t="shared" si="400"/>
        <v>[diet B]</v>
      </c>
      <c r="E366" s="970" t="str">
        <f t="shared" si="401"/>
        <v>[treatment B]</v>
      </c>
      <c r="F366" s="970" t="str">
        <f t="shared" ref="F366:F382" si="418">F365</f>
        <v>[sex]</v>
      </c>
      <c r="G366" s="970" t="str">
        <f t="shared" ref="G366:G382" si="419">G365</f>
        <v>[body weight]</v>
      </c>
      <c r="H366" s="970">
        <f t="shared" si="359"/>
        <v>2.5</v>
      </c>
      <c r="I366" s="44"/>
      <c r="J366" s="970">
        <f>'plasma (Lipid#2)'!B170</f>
        <v>10</v>
      </c>
      <c r="K366" s="970" t="str">
        <f>'plasma (Lipid#2)'!C170</f>
        <v>bg 10</v>
      </c>
      <c r="L366" s="970" t="str">
        <f>'plasma (Lipid#2)'!E170</f>
        <v>gir 10</v>
      </c>
      <c r="M366" s="44"/>
      <c r="N366" s="44"/>
      <c r="O366" s="970"/>
      <c r="P366" s="970" t="str">
        <f t="shared" ref="P366:P382" si="420">P365</f>
        <v/>
      </c>
      <c r="Q366" s="970" t="str">
        <f t="shared" si="402"/>
        <v/>
      </c>
      <c r="R366" s="970" t="str">
        <f t="shared" si="403"/>
        <v/>
      </c>
      <c r="S366" s="970" t="str">
        <f t="shared" si="404"/>
        <v/>
      </c>
      <c r="T366" s="970" t="str">
        <f t="shared" si="405"/>
        <v/>
      </c>
      <c r="U366" s="970" t="str">
        <f t="shared" si="406"/>
        <v/>
      </c>
      <c r="V366" s="970" t="str">
        <f t="shared" si="407"/>
        <v/>
      </c>
      <c r="W366" s="970" t="str">
        <f t="shared" si="408"/>
        <v/>
      </c>
      <c r="X366" s="970" t="str">
        <f t="shared" si="409"/>
        <v/>
      </c>
      <c r="Y366" s="970" t="str">
        <f t="shared" si="410"/>
        <v/>
      </c>
      <c r="Z366" s="970" t="str">
        <f t="shared" si="411"/>
        <v/>
      </c>
      <c r="AA366" s="970" t="str">
        <f t="shared" si="412"/>
        <v/>
      </c>
      <c r="AB366" s="970" t="str">
        <f t="shared" si="413"/>
        <v/>
      </c>
      <c r="AC366" s="970" t="str">
        <f t="shared" si="414"/>
        <v/>
      </c>
      <c r="AD366" s="970" t="str">
        <f t="shared" si="415"/>
        <v/>
      </c>
      <c r="AE366" s="970" t="str">
        <f t="shared" si="416"/>
        <v/>
      </c>
    </row>
    <row r="367" spans="1:31">
      <c r="A367" s="970" t="str">
        <f t="shared" si="417"/>
        <v>MP-8</v>
      </c>
      <c r="B367" s="970" t="str">
        <f t="shared" si="398"/>
        <v>[weeks B]</v>
      </c>
      <c r="C367" s="970" t="str">
        <f t="shared" si="399"/>
        <v>Lipid#2</v>
      </c>
      <c r="D367" s="970" t="str">
        <f t="shared" si="400"/>
        <v>[diet B]</v>
      </c>
      <c r="E367" s="970" t="str">
        <f t="shared" si="401"/>
        <v>[treatment B]</v>
      </c>
      <c r="F367" s="970" t="str">
        <f t="shared" si="418"/>
        <v>[sex]</v>
      </c>
      <c r="G367" s="970" t="str">
        <f t="shared" si="419"/>
        <v>[body weight]</v>
      </c>
      <c r="H367" s="970">
        <f t="shared" si="359"/>
        <v>2.5</v>
      </c>
      <c r="I367" s="44"/>
      <c r="J367" s="970">
        <f>'plasma (Lipid#2)'!B171</f>
        <v>20</v>
      </c>
      <c r="K367" s="970" t="str">
        <f>'plasma (Lipid#2)'!C171</f>
        <v>bg 20</v>
      </c>
      <c r="L367" s="970" t="str">
        <f>'plasma (Lipid#2)'!E171</f>
        <v>gir 20</v>
      </c>
      <c r="M367" s="44"/>
      <c r="N367" s="44"/>
      <c r="O367" s="970"/>
      <c r="P367" s="970" t="str">
        <f t="shared" si="420"/>
        <v/>
      </c>
      <c r="Q367" s="970" t="str">
        <f t="shared" si="402"/>
        <v/>
      </c>
      <c r="R367" s="970" t="str">
        <f t="shared" si="403"/>
        <v/>
      </c>
      <c r="S367" s="970" t="str">
        <f t="shared" si="404"/>
        <v/>
      </c>
      <c r="T367" s="970" t="str">
        <f t="shared" si="405"/>
        <v/>
      </c>
      <c r="U367" s="970" t="str">
        <f t="shared" si="406"/>
        <v/>
      </c>
      <c r="V367" s="970" t="str">
        <f t="shared" si="407"/>
        <v/>
      </c>
      <c r="W367" s="970" t="str">
        <f t="shared" si="408"/>
        <v/>
      </c>
      <c r="X367" s="970" t="str">
        <f t="shared" si="409"/>
        <v/>
      </c>
      <c r="Y367" s="970" t="str">
        <f t="shared" si="410"/>
        <v/>
      </c>
      <c r="Z367" s="970" t="str">
        <f t="shared" si="411"/>
        <v/>
      </c>
      <c r="AA367" s="970" t="str">
        <f t="shared" si="412"/>
        <v/>
      </c>
      <c r="AB367" s="970" t="str">
        <f t="shared" si="413"/>
        <v/>
      </c>
      <c r="AC367" s="970" t="str">
        <f t="shared" si="414"/>
        <v/>
      </c>
      <c r="AD367" s="970" t="str">
        <f t="shared" si="415"/>
        <v/>
      </c>
      <c r="AE367" s="970" t="str">
        <f t="shared" si="416"/>
        <v/>
      </c>
    </row>
    <row r="368" spans="1:31">
      <c r="A368" s="970" t="str">
        <f t="shared" si="417"/>
        <v>MP-8</v>
      </c>
      <c r="B368" s="970" t="str">
        <f t="shared" si="398"/>
        <v>[weeks B]</v>
      </c>
      <c r="C368" s="970" t="str">
        <f t="shared" si="399"/>
        <v>Lipid#2</v>
      </c>
      <c r="D368" s="970" t="str">
        <f t="shared" si="400"/>
        <v>[diet B]</v>
      </c>
      <c r="E368" s="970" t="str">
        <f t="shared" si="401"/>
        <v>[treatment B]</v>
      </c>
      <c r="F368" s="970" t="str">
        <f t="shared" si="418"/>
        <v>[sex]</v>
      </c>
      <c r="G368" s="970" t="str">
        <f t="shared" si="419"/>
        <v>[body weight]</v>
      </c>
      <c r="H368" s="970">
        <f t="shared" si="359"/>
        <v>2.5</v>
      </c>
      <c r="I368" s="44"/>
      <c r="J368" s="970">
        <f>'plasma (Lipid#2)'!B172</f>
        <v>30</v>
      </c>
      <c r="K368" s="970" t="str">
        <f>'plasma (Lipid#2)'!C172</f>
        <v>bg 30</v>
      </c>
      <c r="L368" s="970" t="str">
        <f>'plasma (Lipid#2)'!E172</f>
        <v>gir 30</v>
      </c>
      <c r="M368" s="44"/>
      <c r="N368" s="44"/>
      <c r="O368" s="970"/>
      <c r="P368" s="970" t="str">
        <f t="shared" si="420"/>
        <v/>
      </c>
      <c r="Q368" s="970" t="str">
        <f t="shared" si="402"/>
        <v/>
      </c>
      <c r="R368" s="970" t="str">
        <f t="shared" si="403"/>
        <v/>
      </c>
      <c r="S368" s="970" t="str">
        <f t="shared" si="404"/>
        <v/>
      </c>
      <c r="T368" s="970" t="str">
        <f t="shared" si="405"/>
        <v/>
      </c>
      <c r="U368" s="970" t="str">
        <f t="shared" si="406"/>
        <v/>
      </c>
      <c r="V368" s="970" t="str">
        <f t="shared" si="407"/>
        <v/>
      </c>
      <c r="W368" s="970" t="str">
        <f t="shared" si="408"/>
        <v/>
      </c>
      <c r="X368" s="970" t="str">
        <f t="shared" si="409"/>
        <v/>
      </c>
      <c r="Y368" s="970" t="str">
        <f t="shared" si="410"/>
        <v/>
      </c>
      <c r="Z368" s="970" t="str">
        <f t="shared" si="411"/>
        <v/>
      </c>
      <c r="AA368" s="970" t="str">
        <f t="shared" si="412"/>
        <v/>
      </c>
      <c r="AB368" s="970" t="str">
        <f t="shared" si="413"/>
        <v/>
      </c>
      <c r="AC368" s="970" t="str">
        <f t="shared" si="414"/>
        <v/>
      </c>
      <c r="AD368" s="970" t="str">
        <f t="shared" si="415"/>
        <v/>
      </c>
      <c r="AE368" s="970" t="str">
        <f t="shared" si="416"/>
        <v/>
      </c>
    </row>
    <row r="369" spans="1:31">
      <c r="A369" s="970" t="str">
        <f t="shared" si="417"/>
        <v>MP-8</v>
      </c>
      <c r="B369" s="970" t="str">
        <f t="shared" si="398"/>
        <v>[weeks B]</v>
      </c>
      <c r="C369" s="970" t="str">
        <f t="shared" si="399"/>
        <v>Lipid#2</v>
      </c>
      <c r="D369" s="970" t="str">
        <f t="shared" si="400"/>
        <v>[diet B]</v>
      </c>
      <c r="E369" s="970" t="str">
        <f t="shared" si="401"/>
        <v>[treatment B]</v>
      </c>
      <c r="F369" s="970" t="str">
        <f t="shared" si="418"/>
        <v>[sex]</v>
      </c>
      <c r="G369" s="970" t="str">
        <f t="shared" si="419"/>
        <v>[body weight]</v>
      </c>
      <c r="H369" s="970">
        <f t="shared" si="359"/>
        <v>2.5</v>
      </c>
      <c r="I369" s="44"/>
      <c r="J369" s="970">
        <f>'plasma (Lipid#2)'!B173</f>
        <v>40</v>
      </c>
      <c r="K369" s="970" t="str">
        <f>'plasma (Lipid#2)'!C173</f>
        <v>bg 40</v>
      </c>
      <c r="L369" s="970" t="str">
        <f>'plasma (Lipid#2)'!E173</f>
        <v>gir 40</v>
      </c>
      <c r="M369" s="44"/>
      <c r="N369" s="44"/>
      <c r="O369" s="970"/>
      <c r="P369" s="970" t="str">
        <f t="shared" si="420"/>
        <v/>
      </c>
      <c r="Q369" s="970" t="str">
        <f t="shared" si="402"/>
        <v/>
      </c>
      <c r="R369" s="970" t="str">
        <f t="shared" si="403"/>
        <v/>
      </c>
      <c r="S369" s="970" t="str">
        <f t="shared" si="404"/>
        <v/>
      </c>
      <c r="T369" s="970" t="str">
        <f t="shared" si="405"/>
        <v/>
      </c>
      <c r="U369" s="970" t="str">
        <f t="shared" si="406"/>
        <v/>
      </c>
      <c r="V369" s="970" t="str">
        <f t="shared" si="407"/>
        <v/>
      </c>
      <c r="W369" s="970" t="str">
        <f t="shared" si="408"/>
        <v/>
      </c>
      <c r="X369" s="970" t="str">
        <f t="shared" si="409"/>
        <v/>
      </c>
      <c r="Y369" s="970" t="str">
        <f t="shared" si="410"/>
        <v/>
      </c>
      <c r="Z369" s="970" t="str">
        <f t="shared" si="411"/>
        <v/>
      </c>
      <c r="AA369" s="970" t="str">
        <f t="shared" si="412"/>
        <v/>
      </c>
      <c r="AB369" s="970" t="str">
        <f t="shared" si="413"/>
        <v/>
      </c>
      <c r="AC369" s="970" t="str">
        <f t="shared" si="414"/>
        <v/>
      </c>
      <c r="AD369" s="970" t="str">
        <f t="shared" si="415"/>
        <v/>
      </c>
      <c r="AE369" s="970" t="str">
        <f t="shared" si="416"/>
        <v/>
      </c>
    </row>
    <row r="370" spans="1:31">
      <c r="A370" s="970" t="str">
        <f t="shared" si="417"/>
        <v>MP-8</v>
      </c>
      <c r="B370" s="970" t="str">
        <f t="shared" si="398"/>
        <v>[weeks B]</v>
      </c>
      <c r="C370" s="970" t="str">
        <f t="shared" si="399"/>
        <v>Lipid#2</v>
      </c>
      <c r="D370" s="970" t="str">
        <f t="shared" si="400"/>
        <v>[diet B]</v>
      </c>
      <c r="E370" s="970" t="str">
        <f t="shared" si="401"/>
        <v>[treatment B]</v>
      </c>
      <c r="F370" s="970" t="str">
        <f t="shared" si="418"/>
        <v>[sex]</v>
      </c>
      <c r="G370" s="970" t="str">
        <f t="shared" si="419"/>
        <v>[body weight]</v>
      </c>
      <c r="H370" s="970">
        <f t="shared" si="359"/>
        <v>2.5</v>
      </c>
      <c r="I370" s="44"/>
      <c r="J370" s="970">
        <f>'plasma (Lipid#2)'!B174</f>
        <v>50</v>
      </c>
      <c r="K370" s="970" t="str">
        <f>'plasma (Lipid#2)'!C174</f>
        <v>bg 50</v>
      </c>
      <c r="L370" s="970" t="str">
        <f>'plasma (Lipid#2)'!E174</f>
        <v>gir 50</v>
      </c>
      <c r="M370" s="44"/>
      <c r="N370" s="44"/>
      <c r="O370" s="970"/>
      <c r="P370" s="970" t="str">
        <f t="shared" si="420"/>
        <v/>
      </c>
      <c r="Q370" s="970" t="str">
        <f t="shared" si="402"/>
        <v/>
      </c>
      <c r="R370" s="970" t="str">
        <f t="shared" si="403"/>
        <v/>
      </c>
      <c r="S370" s="970" t="str">
        <f t="shared" si="404"/>
        <v/>
      </c>
      <c r="T370" s="970" t="str">
        <f t="shared" si="405"/>
        <v/>
      </c>
      <c r="U370" s="970" t="str">
        <f t="shared" si="406"/>
        <v/>
      </c>
      <c r="V370" s="970" t="str">
        <f t="shared" si="407"/>
        <v/>
      </c>
      <c r="W370" s="970" t="str">
        <f t="shared" si="408"/>
        <v/>
      </c>
      <c r="X370" s="970" t="str">
        <f t="shared" si="409"/>
        <v/>
      </c>
      <c r="Y370" s="970" t="str">
        <f t="shared" si="410"/>
        <v/>
      </c>
      <c r="Z370" s="970" t="str">
        <f t="shared" si="411"/>
        <v/>
      </c>
      <c r="AA370" s="970" t="str">
        <f t="shared" si="412"/>
        <v/>
      </c>
      <c r="AB370" s="970" t="str">
        <f t="shared" si="413"/>
        <v/>
      </c>
      <c r="AC370" s="970" t="str">
        <f t="shared" si="414"/>
        <v/>
      </c>
      <c r="AD370" s="970" t="str">
        <f t="shared" si="415"/>
        <v/>
      </c>
      <c r="AE370" s="970" t="str">
        <f t="shared" si="416"/>
        <v/>
      </c>
    </row>
    <row r="371" spans="1:31">
      <c r="A371" s="970" t="str">
        <f t="shared" si="417"/>
        <v>MP-8</v>
      </c>
      <c r="B371" s="970" t="str">
        <f t="shared" si="398"/>
        <v>[weeks B]</v>
      </c>
      <c r="C371" s="970" t="str">
        <f t="shared" si="399"/>
        <v>Lipid#2</v>
      </c>
      <c r="D371" s="970" t="str">
        <f t="shared" si="400"/>
        <v>[diet B]</v>
      </c>
      <c r="E371" s="970" t="str">
        <f t="shared" si="401"/>
        <v>[treatment B]</v>
      </c>
      <c r="F371" s="970" t="str">
        <f t="shared" si="418"/>
        <v>[sex]</v>
      </c>
      <c r="G371" s="970" t="str">
        <f t="shared" si="419"/>
        <v>[body weight]</v>
      </c>
      <c r="H371" s="970">
        <f t="shared" si="359"/>
        <v>2.5</v>
      </c>
      <c r="I371" s="44"/>
      <c r="J371" s="970">
        <f>'plasma (Lipid#2)'!B175</f>
        <v>60</v>
      </c>
      <c r="K371" s="970" t="str">
        <f>'plasma (Lipid#2)'!C175</f>
        <v>bg 60</v>
      </c>
      <c r="L371" s="970" t="str">
        <f>'plasma (Lipid#2)'!E175</f>
        <v>gir 60</v>
      </c>
      <c r="M371" s="44"/>
      <c r="N371" s="44"/>
      <c r="O371" s="970"/>
      <c r="P371" s="970" t="str">
        <f t="shared" si="420"/>
        <v/>
      </c>
      <c r="Q371" s="970" t="str">
        <f t="shared" si="402"/>
        <v/>
      </c>
      <c r="R371" s="970" t="str">
        <f t="shared" si="403"/>
        <v/>
      </c>
      <c r="S371" s="970" t="str">
        <f t="shared" si="404"/>
        <v/>
      </c>
      <c r="T371" s="970" t="str">
        <f t="shared" si="405"/>
        <v/>
      </c>
      <c r="U371" s="970" t="str">
        <f t="shared" si="406"/>
        <v/>
      </c>
      <c r="V371" s="970" t="str">
        <f t="shared" si="407"/>
        <v/>
      </c>
      <c r="W371" s="970" t="str">
        <f t="shared" si="408"/>
        <v/>
      </c>
      <c r="X371" s="970" t="str">
        <f t="shared" si="409"/>
        <v/>
      </c>
      <c r="Y371" s="970" t="str">
        <f t="shared" si="410"/>
        <v/>
      </c>
      <c r="Z371" s="970" t="str">
        <f t="shared" si="411"/>
        <v/>
      </c>
      <c r="AA371" s="970" t="str">
        <f t="shared" si="412"/>
        <v/>
      </c>
      <c r="AB371" s="970" t="str">
        <f t="shared" si="413"/>
        <v/>
      </c>
      <c r="AC371" s="970" t="str">
        <f t="shared" si="414"/>
        <v/>
      </c>
      <c r="AD371" s="970" t="str">
        <f t="shared" si="415"/>
        <v/>
      </c>
      <c r="AE371" s="970" t="str">
        <f t="shared" si="416"/>
        <v/>
      </c>
    </row>
    <row r="372" spans="1:31">
      <c r="A372" s="970" t="str">
        <f t="shared" si="417"/>
        <v>MP-8</v>
      </c>
      <c r="B372" s="970" t="str">
        <f t="shared" si="398"/>
        <v>[weeks B]</v>
      </c>
      <c r="C372" s="970" t="str">
        <f t="shared" si="399"/>
        <v>Lipid#2</v>
      </c>
      <c r="D372" s="970" t="str">
        <f t="shared" si="400"/>
        <v>[diet B]</v>
      </c>
      <c r="E372" s="970" t="str">
        <f t="shared" si="401"/>
        <v>[treatment B]</v>
      </c>
      <c r="F372" s="970" t="str">
        <f t="shared" si="418"/>
        <v>[sex]</v>
      </c>
      <c r="G372" s="970" t="str">
        <f t="shared" si="419"/>
        <v>[body weight]</v>
      </c>
      <c r="H372" s="970">
        <f t="shared" si="359"/>
        <v>2.5</v>
      </c>
      <c r="I372" s="44"/>
      <c r="J372" s="970">
        <f>'plasma (Lipid#2)'!B176</f>
        <v>70</v>
      </c>
      <c r="K372" s="970" t="str">
        <f>'plasma (Lipid#2)'!C176</f>
        <v>bg 70</v>
      </c>
      <c r="L372" s="970" t="str">
        <f>'plasma (Lipid#2)'!E176</f>
        <v>gir 70</v>
      </c>
      <c r="M372" s="44"/>
      <c r="N372" s="44"/>
      <c r="O372" s="970"/>
      <c r="P372" s="970" t="str">
        <f t="shared" si="420"/>
        <v/>
      </c>
      <c r="Q372" s="970" t="str">
        <f t="shared" si="402"/>
        <v/>
      </c>
      <c r="R372" s="970" t="str">
        <f t="shared" si="403"/>
        <v/>
      </c>
      <c r="S372" s="970" t="str">
        <f t="shared" si="404"/>
        <v/>
      </c>
      <c r="T372" s="970" t="str">
        <f t="shared" si="405"/>
        <v/>
      </c>
      <c r="U372" s="970" t="str">
        <f t="shared" si="406"/>
        <v/>
      </c>
      <c r="V372" s="970" t="str">
        <f t="shared" si="407"/>
        <v/>
      </c>
      <c r="W372" s="970" t="str">
        <f t="shared" si="408"/>
        <v/>
      </c>
      <c r="X372" s="970" t="str">
        <f t="shared" si="409"/>
        <v/>
      </c>
      <c r="Y372" s="970" t="str">
        <f t="shared" si="410"/>
        <v/>
      </c>
      <c r="Z372" s="970" t="str">
        <f t="shared" si="411"/>
        <v/>
      </c>
      <c r="AA372" s="970" t="str">
        <f t="shared" si="412"/>
        <v/>
      </c>
      <c r="AB372" s="970" t="str">
        <f t="shared" si="413"/>
        <v/>
      </c>
      <c r="AC372" s="970" t="str">
        <f t="shared" si="414"/>
        <v/>
      </c>
      <c r="AD372" s="970" t="str">
        <f t="shared" si="415"/>
        <v/>
      </c>
      <c r="AE372" s="970" t="str">
        <f t="shared" si="416"/>
        <v/>
      </c>
    </row>
    <row r="373" spans="1:31">
      <c r="A373" s="970" t="str">
        <f t="shared" si="417"/>
        <v>MP-8</v>
      </c>
      <c r="B373" s="970" t="str">
        <f t="shared" si="398"/>
        <v>[weeks B]</v>
      </c>
      <c r="C373" s="970" t="str">
        <f t="shared" si="399"/>
        <v>Lipid#2</v>
      </c>
      <c r="D373" s="970" t="str">
        <f t="shared" si="400"/>
        <v>[diet B]</v>
      </c>
      <c r="E373" s="970" t="str">
        <f t="shared" si="401"/>
        <v>[treatment B]</v>
      </c>
      <c r="F373" s="970" t="str">
        <f t="shared" si="418"/>
        <v>[sex]</v>
      </c>
      <c r="G373" s="970" t="str">
        <f t="shared" si="419"/>
        <v>[body weight]</v>
      </c>
      <c r="H373" s="970">
        <f t="shared" si="359"/>
        <v>2.5</v>
      </c>
      <c r="I373" s="44"/>
      <c r="J373" s="970">
        <f>'plasma (Lipid#2)'!B177</f>
        <v>80</v>
      </c>
      <c r="K373" s="970" t="str">
        <f>'plasma (Lipid#2)'!C177</f>
        <v>bg 80</v>
      </c>
      <c r="L373" s="970" t="str">
        <f>'plasma (Lipid#2)'!E177</f>
        <v>gir 80</v>
      </c>
      <c r="M373" s="971" t="e">
        <f>'plasma (Lipid#2)'!X172</f>
        <v>#DIV/0!</v>
      </c>
      <c r="N373" s="971" t="e">
        <f>'plasma (Lipid#2)'!Y172</f>
        <v>#DIV/0!</v>
      </c>
      <c r="O373" s="970"/>
      <c r="P373" s="970" t="str">
        <f t="shared" si="420"/>
        <v/>
      </c>
      <c r="Q373" s="970" t="str">
        <f t="shared" si="402"/>
        <v/>
      </c>
      <c r="R373" s="970" t="str">
        <f t="shared" si="403"/>
        <v/>
      </c>
      <c r="S373" s="970" t="str">
        <f t="shared" si="404"/>
        <v/>
      </c>
      <c r="T373" s="970" t="str">
        <f t="shared" si="405"/>
        <v/>
      </c>
      <c r="U373" s="970" t="str">
        <f t="shared" si="406"/>
        <v/>
      </c>
      <c r="V373" s="970" t="str">
        <f t="shared" si="407"/>
        <v/>
      </c>
      <c r="W373" s="970" t="str">
        <f t="shared" si="408"/>
        <v/>
      </c>
      <c r="X373" s="970" t="str">
        <f t="shared" si="409"/>
        <v/>
      </c>
      <c r="Y373" s="970" t="str">
        <f t="shared" si="410"/>
        <v/>
      </c>
      <c r="Z373" s="970" t="str">
        <f t="shared" si="411"/>
        <v/>
      </c>
      <c r="AA373" s="970" t="str">
        <f t="shared" si="412"/>
        <v/>
      </c>
      <c r="AB373" s="970" t="str">
        <f t="shared" si="413"/>
        <v/>
      </c>
      <c r="AC373" s="970" t="str">
        <f t="shared" si="414"/>
        <v/>
      </c>
      <c r="AD373" s="970" t="str">
        <f t="shared" si="415"/>
        <v/>
      </c>
      <c r="AE373" s="970" t="str">
        <f t="shared" si="416"/>
        <v/>
      </c>
    </row>
    <row r="374" spans="1:31">
      <c r="A374" s="970" t="str">
        <f t="shared" si="417"/>
        <v>MP-8</v>
      </c>
      <c r="B374" s="970" t="str">
        <f t="shared" si="398"/>
        <v>[weeks B]</v>
      </c>
      <c r="C374" s="970" t="str">
        <f t="shared" si="399"/>
        <v>Lipid#2</v>
      </c>
      <c r="D374" s="970" t="str">
        <f t="shared" si="400"/>
        <v>[diet B]</v>
      </c>
      <c r="E374" s="970" t="str">
        <f t="shared" si="401"/>
        <v>[treatment B]</v>
      </c>
      <c r="F374" s="970" t="str">
        <f t="shared" si="418"/>
        <v>[sex]</v>
      </c>
      <c r="G374" s="970" t="str">
        <f t="shared" si="419"/>
        <v>[body weight]</v>
      </c>
      <c r="H374" s="970">
        <f t="shared" si="359"/>
        <v>2.5</v>
      </c>
      <c r="I374" s="970" t="str">
        <f>'plasma (Lipid#2)'!A181</f>
        <v>hct 90</v>
      </c>
      <c r="J374" s="970">
        <f>'plasma (Lipid#2)'!B178</f>
        <v>90</v>
      </c>
      <c r="K374" s="970" t="str">
        <f>'plasma (Lipid#2)'!C178</f>
        <v>bg 90</v>
      </c>
      <c r="L374" s="970" t="str">
        <f>'plasma (Lipid#2)'!E178</f>
        <v>gir 90</v>
      </c>
      <c r="M374" s="971" t="e">
        <f>'plasma (Lipid#2)'!X173</f>
        <v>#DIV/0!</v>
      </c>
      <c r="N374" s="971" t="e">
        <f>'plasma (Lipid#2)'!Y173</f>
        <v>#DIV/0!</v>
      </c>
      <c r="O374" s="970"/>
      <c r="P374" s="970" t="str">
        <f t="shared" si="420"/>
        <v/>
      </c>
      <c r="Q374" s="970" t="str">
        <f t="shared" si="402"/>
        <v/>
      </c>
      <c r="R374" s="970" t="str">
        <f t="shared" si="403"/>
        <v/>
      </c>
      <c r="S374" s="970" t="str">
        <f t="shared" si="404"/>
        <v/>
      </c>
      <c r="T374" s="970" t="str">
        <f t="shared" si="405"/>
        <v/>
      </c>
      <c r="U374" s="970" t="str">
        <f t="shared" si="406"/>
        <v/>
      </c>
      <c r="V374" s="970" t="str">
        <f t="shared" si="407"/>
        <v/>
      </c>
      <c r="W374" s="970" t="str">
        <f t="shared" si="408"/>
        <v/>
      </c>
      <c r="X374" s="970" t="str">
        <f t="shared" si="409"/>
        <v/>
      </c>
      <c r="Y374" s="970" t="str">
        <f t="shared" si="410"/>
        <v/>
      </c>
      <c r="Z374" s="970" t="str">
        <f t="shared" si="411"/>
        <v/>
      </c>
      <c r="AA374" s="970" t="str">
        <f t="shared" si="412"/>
        <v/>
      </c>
      <c r="AB374" s="970" t="str">
        <f t="shared" si="413"/>
        <v/>
      </c>
      <c r="AC374" s="970" t="str">
        <f t="shared" si="414"/>
        <v/>
      </c>
      <c r="AD374" s="970" t="str">
        <f t="shared" si="415"/>
        <v/>
      </c>
      <c r="AE374" s="970" t="str">
        <f t="shared" si="416"/>
        <v/>
      </c>
    </row>
    <row r="375" spans="1:31">
      <c r="A375" s="970" t="str">
        <f t="shared" si="417"/>
        <v>MP-8</v>
      </c>
      <c r="B375" s="970" t="str">
        <f t="shared" si="398"/>
        <v>[weeks B]</v>
      </c>
      <c r="C375" s="970" t="str">
        <f t="shared" si="399"/>
        <v>Lipid#2</v>
      </c>
      <c r="D375" s="970" t="str">
        <f t="shared" si="400"/>
        <v>[diet B]</v>
      </c>
      <c r="E375" s="970" t="str">
        <f t="shared" si="401"/>
        <v>[treatment B]</v>
      </c>
      <c r="F375" s="970" t="str">
        <f t="shared" si="418"/>
        <v>[sex]</v>
      </c>
      <c r="G375" s="970" t="str">
        <f t="shared" si="419"/>
        <v>[body weight]</v>
      </c>
      <c r="H375" s="970">
        <f t="shared" si="359"/>
        <v>2.5</v>
      </c>
      <c r="I375" s="44"/>
      <c r="J375" s="970">
        <f>'plasma (Lipid#2)'!B179</f>
        <v>100</v>
      </c>
      <c r="K375" s="970" t="str">
        <f>'plasma (Lipid#2)'!C179</f>
        <v>bg 100</v>
      </c>
      <c r="L375" s="970" t="str">
        <f>'plasma (Lipid#2)'!E179</f>
        <v>gir 100</v>
      </c>
      <c r="M375" s="971" t="e">
        <f>'plasma (Lipid#2)'!X174</f>
        <v>#DIV/0!</v>
      </c>
      <c r="N375" s="971" t="e">
        <f>'plasma (Lipid#2)'!Y174</f>
        <v>#DIV/0!</v>
      </c>
      <c r="O375" s="970" t="str">
        <f>'plasma (Lipid#2)'!M179</f>
        <v>i 100</v>
      </c>
      <c r="P375" s="970" t="str">
        <f t="shared" si="420"/>
        <v/>
      </c>
      <c r="Q375" s="970" t="str">
        <f t="shared" si="402"/>
        <v/>
      </c>
      <c r="R375" s="970" t="str">
        <f t="shared" si="403"/>
        <v/>
      </c>
      <c r="S375" s="970" t="str">
        <f t="shared" si="404"/>
        <v/>
      </c>
      <c r="T375" s="970" t="str">
        <f t="shared" si="405"/>
        <v/>
      </c>
      <c r="U375" s="970" t="str">
        <f t="shared" si="406"/>
        <v/>
      </c>
      <c r="V375" s="970" t="str">
        <f t="shared" si="407"/>
        <v/>
      </c>
      <c r="W375" s="970" t="str">
        <f t="shared" si="408"/>
        <v/>
      </c>
      <c r="X375" s="970" t="str">
        <f t="shared" si="409"/>
        <v/>
      </c>
      <c r="Y375" s="970" t="str">
        <f t="shared" si="410"/>
        <v/>
      </c>
      <c r="Z375" s="970" t="str">
        <f t="shared" si="411"/>
        <v/>
      </c>
      <c r="AA375" s="970" t="str">
        <f t="shared" si="412"/>
        <v/>
      </c>
      <c r="AB375" s="970" t="str">
        <f t="shared" si="413"/>
        <v/>
      </c>
      <c r="AC375" s="970" t="str">
        <f t="shared" si="414"/>
        <v/>
      </c>
      <c r="AD375" s="970" t="str">
        <f t="shared" si="415"/>
        <v/>
      </c>
      <c r="AE375" s="970" t="str">
        <f t="shared" si="416"/>
        <v/>
      </c>
    </row>
    <row r="376" spans="1:31">
      <c r="A376" s="970" t="str">
        <f t="shared" si="417"/>
        <v>MP-8</v>
      </c>
      <c r="B376" s="970" t="str">
        <f t="shared" si="398"/>
        <v>[weeks B]</v>
      </c>
      <c r="C376" s="970" t="str">
        <f t="shared" si="399"/>
        <v>Lipid#2</v>
      </c>
      <c r="D376" s="970" t="str">
        <f t="shared" si="400"/>
        <v>[diet B]</v>
      </c>
      <c r="E376" s="970" t="str">
        <f t="shared" si="401"/>
        <v>[treatment B]</v>
      </c>
      <c r="F376" s="970" t="str">
        <f t="shared" si="418"/>
        <v>[sex]</v>
      </c>
      <c r="G376" s="970" t="str">
        <f t="shared" si="419"/>
        <v>[body weight]</v>
      </c>
      <c r="H376" s="970">
        <f t="shared" si="359"/>
        <v>2.5</v>
      </c>
      <c r="I376" s="44"/>
      <c r="J376" s="970">
        <f>'plasma (Lipid#2)'!B180</f>
        <v>110</v>
      </c>
      <c r="K376" s="970" t="str">
        <f>'plasma (Lipid#2)'!C180</f>
        <v>bg 110</v>
      </c>
      <c r="L376" s="970" t="str">
        <f>'plasma (Lipid#2)'!E180</f>
        <v>gir 110</v>
      </c>
      <c r="M376" s="44"/>
      <c r="N376" s="44"/>
      <c r="O376" s="970"/>
      <c r="P376" s="970" t="str">
        <f t="shared" si="420"/>
        <v/>
      </c>
      <c r="Q376" s="970" t="str">
        <f t="shared" si="402"/>
        <v/>
      </c>
      <c r="R376" s="970" t="str">
        <f t="shared" si="403"/>
        <v/>
      </c>
      <c r="S376" s="970" t="str">
        <f t="shared" si="404"/>
        <v/>
      </c>
      <c r="T376" s="970" t="str">
        <f t="shared" si="405"/>
        <v/>
      </c>
      <c r="U376" s="970" t="str">
        <f t="shared" si="406"/>
        <v/>
      </c>
      <c r="V376" s="970" t="str">
        <f t="shared" si="407"/>
        <v/>
      </c>
      <c r="W376" s="970" t="str">
        <f t="shared" si="408"/>
        <v/>
      </c>
      <c r="X376" s="970" t="str">
        <f t="shared" si="409"/>
        <v/>
      </c>
      <c r="Y376" s="970" t="str">
        <f t="shared" si="410"/>
        <v/>
      </c>
      <c r="Z376" s="970" t="str">
        <f t="shared" si="411"/>
        <v/>
      </c>
      <c r="AA376" s="970" t="str">
        <f t="shared" si="412"/>
        <v/>
      </c>
      <c r="AB376" s="970" t="str">
        <f t="shared" si="413"/>
        <v/>
      </c>
      <c r="AC376" s="970" t="str">
        <f t="shared" si="414"/>
        <v/>
      </c>
      <c r="AD376" s="970" t="str">
        <f t="shared" si="415"/>
        <v/>
      </c>
      <c r="AE376" s="970" t="str">
        <f t="shared" si="416"/>
        <v/>
      </c>
    </row>
    <row r="377" spans="1:31">
      <c r="A377" s="970" t="str">
        <f t="shared" si="417"/>
        <v>MP-8</v>
      </c>
      <c r="B377" s="970" t="str">
        <f t="shared" si="398"/>
        <v>[weeks B]</v>
      </c>
      <c r="C377" s="970" t="str">
        <f t="shared" si="399"/>
        <v>Lipid#2</v>
      </c>
      <c r="D377" s="970" t="str">
        <f t="shared" si="400"/>
        <v>[diet B]</v>
      </c>
      <c r="E377" s="970" t="str">
        <f t="shared" si="401"/>
        <v>[treatment B]</v>
      </c>
      <c r="F377" s="970" t="str">
        <f t="shared" si="418"/>
        <v>[sex]</v>
      </c>
      <c r="G377" s="970" t="str">
        <f t="shared" si="419"/>
        <v>[body weight]</v>
      </c>
      <c r="H377" s="970">
        <f t="shared" si="359"/>
        <v>2.5</v>
      </c>
      <c r="I377" s="44"/>
      <c r="J377" s="970">
        <f>'plasma (Lipid#2)'!B181</f>
        <v>120</v>
      </c>
      <c r="K377" s="970" t="str">
        <f>'plasma (Lipid#2)'!C181</f>
        <v>bg 120</v>
      </c>
      <c r="L377" s="970" t="str">
        <f>'plasma (Lipid#2)'!E181</f>
        <v>gir 120</v>
      </c>
      <c r="M377" s="971" t="e">
        <f>'plasma (Lipid#2)'!X175</f>
        <v>#DIV/0!</v>
      </c>
      <c r="N377" s="971" t="e">
        <f>'plasma (Lipid#2)'!Y175</f>
        <v>#DIV/0!</v>
      </c>
      <c r="O377" s="970" t="str">
        <f>'plasma (Lipid#2)'!M181</f>
        <v>i 120</v>
      </c>
      <c r="P377" s="970" t="str">
        <f t="shared" si="420"/>
        <v/>
      </c>
      <c r="Q377" s="970" t="str">
        <f t="shared" si="402"/>
        <v/>
      </c>
      <c r="R377" s="970" t="str">
        <f t="shared" si="403"/>
        <v/>
      </c>
      <c r="S377" s="970" t="str">
        <f t="shared" si="404"/>
        <v/>
      </c>
      <c r="T377" s="970" t="str">
        <f t="shared" si="405"/>
        <v/>
      </c>
      <c r="U377" s="970" t="str">
        <f t="shared" si="406"/>
        <v/>
      </c>
      <c r="V377" s="970" t="str">
        <f t="shared" si="407"/>
        <v/>
      </c>
      <c r="W377" s="970" t="str">
        <f t="shared" si="408"/>
        <v/>
      </c>
      <c r="X377" s="970" t="str">
        <f t="shared" si="409"/>
        <v/>
      </c>
      <c r="Y377" s="970" t="str">
        <f t="shared" si="410"/>
        <v/>
      </c>
      <c r="Z377" s="970" t="str">
        <f t="shared" si="411"/>
        <v/>
      </c>
      <c r="AA377" s="970" t="str">
        <f t="shared" si="412"/>
        <v/>
      </c>
      <c r="AB377" s="970" t="str">
        <f t="shared" si="413"/>
        <v/>
      </c>
      <c r="AC377" s="970" t="str">
        <f t="shared" si="414"/>
        <v/>
      </c>
      <c r="AD377" s="970" t="str">
        <f t="shared" si="415"/>
        <v/>
      </c>
      <c r="AE377" s="970" t="str">
        <f t="shared" si="416"/>
        <v/>
      </c>
    </row>
    <row r="378" spans="1:31">
      <c r="A378" s="970" t="str">
        <f t="shared" si="417"/>
        <v>MP-8</v>
      </c>
      <c r="B378" s="970" t="str">
        <f t="shared" si="398"/>
        <v>[weeks B]</v>
      </c>
      <c r="C378" s="970" t="str">
        <f t="shared" si="399"/>
        <v>Lipid#2</v>
      </c>
      <c r="D378" s="970" t="str">
        <f t="shared" si="400"/>
        <v>[diet B]</v>
      </c>
      <c r="E378" s="970" t="str">
        <f t="shared" si="401"/>
        <v>[treatment B]</v>
      </c>
      <c r="F378" s="970" t="str">
        <f t="shared" si="418"/>
        <v>[sex]</v>
      </c>
      <c r="G378" s="970" t="str">
        <f t="shared" si="419"/>
        <v>[body weight]</v>
      </c>
      <c r="H378" s="970">
        <f t="shared" si="359"/>
        <v>2.5</v>
      </c>
      <c r="I378" s="44"/>
      <c r="J378" s="970">
        <v>122</v>
      </c>
      <c r="K378" s="970" t="str">
        <f>'plasma (Lipid#2)'!C182</f>
        <v>bg 2</v>
      </c>
      <c r="L378" s="970" t="str">
        <f>'plasma (Lipid#2)'!E182</f>
        <v>gir 2</v>
      </c>
      <c r="M378" s="44"/>
      <c r="N378" s="44"/>
      <c r="O378" s="970"/>
      <c r="P378" s="970" t="str">
        <f t="shared" si="420"/>
        <v/>
      </c>
      <c r="Q378" s="970" t="str">
        <f t="shared" si="402"/>
        <v/>
      </c>
      <c r="R378" s="970" t="str">
        <f t="shared" si="403"/>
        <v/>
      </c>
      <c r="S378" s="970" t="str">
        <f t="shared" si="404"/>
        <v/>
      </c>
      <c r="T378" s="970" t="str">
        <f t="shared" si="405"/>
        <v/>
      </c>
      <c r="U378" s="970" t="str">
        <f t="shared" si="406"/>
        <v/>
      </c>
      <c r="V378" s="970" t="str">
        <f t="shared" si="407"/>
        <v/>
      </c>
      <c r="W378" s="970" t="str">
        <f t="shared" si="408"/>
        <v/>
      </c>
      <c r="X378" s="970" t="str">
        <f t="shared" si="409"/>
        <v/>
      </c>
      <c r="Y378" s="970" t="str">
        <f t="shared" si="410"/>
        <v/>
      </c>
      <c r="Z378" s="970" t="str">
        <f t="shared" si="411"/>
        <v/>
      </c>
      <c r="AA378" s="970" t="str">
        <f t="shared" si="412"/>
        <v/>
      </c>
      <c r="AB378" s="970" t="str">
        <f t="shared" si="413"/>
        <v/>
      </c>
      <c r="AC378" s="970" t="str">
        <f t="shared" si="414"/>
        <v/>
      </c>
      <c r="AD378" s="970" t="str">
        <f t="shared" si="415"/>
        <v/>
      </c>
      <c r="AE378" s="970" t="str">
        <f t="shared" si="416"/>
        <v/>
      </c>
    </row>
    <row r="379" spans="1:31">
      <c r="A379" s="970" t="str">
        <f t="shared" si="417"/>
        <v>MP-8</v>
      </c>
      <c r="B379" s="970" t="str">
        <f t="shared" si="398"/>
        <v>[weeks B]</v>
      </c>
      <c r="C379" s="970" t="str">
        <f t="shared" si="399"/>
        <v>Lipid#2</v>
      </c>
      <c r="D379" s="970" t="str">
        <f t="shared" si="400"/>
        <v>[diet B]</v>
      </c>
      <c r="E379" s="970" t="str">
        <f t="shared" si="401"/>
        <v>[treatment B]</v>
      </c>
      <c r="F379" s="970" t="str">
        <f t="shared" si="418"/>
        <v>[sex]</v>
      </c>
      <c r="G379" s="970" t="str">
        <f t="shared" si="419"/>
        <v>[body weight]</v>
      </c>
      <c r="H379" s="970">
        <f t="shared" ref="H379:H442" si="421">H360</f>
        <v>2.5</v>
      </c>
      <c r="I379" s="44"/>
      <c r="J379" s="970">
        <v>125</v>
      </c>
      <c r="K379" s="970" t="str">
        <f>'plasma (Lipid#2)'!C183</f>
        <v>bg 5</v>
      </c>
      <c r="L379" s="970" t="str">
        <f>'plasma (Lipid#2)'!E183</f>
        <v>gir 5</v>
      </c>
      <c r="M379" s="44"/>
      <c r="N379" s="44"/>
      <c r="O379" s="970"/>
      <c r="P379" s="970" t="str">
        <f t="shared" si="420"/>
        <v/>
      </c>
      <c r="Q379" s="970" t="str">
        <f t="shared" si="402"/>
        <v/>
      </c>
      <c r="R379" s="970" t="str">
        <f t="shared" si="403"/>
        <v/>
      </c>
      <c r="S379" s="970" t="str">
        <f t="shared" si="404"/>
        <v/>
      </c>
      <c r="T379" s="970" t="str">
        <f t="shared" si="405"/>
        <v/>
      </c>
      <c r="U379" s="970" t="str">
        <f t="shared" si="406"/>
        <v/>
      </c>
      <c r="V379" s="970" t="str">
        <f t="shared" si="407"/>
        <v/>
      </c>
      <c r="W379" s="970" t="str">
        <f t="shared" si="408"/>
        <v/>
      </c>
      <c r="X379" s="970" t="str">
        <f t="shared" si="409"/>
        <v/>
      </c>
      <c r="Y379" s="970" t="str">
        <f t="shared" si="410"/>
        <v/>
      </c>
      <c r="Z379" s="970" t="str">
        <f t="shared" si="411"/>
        <v/>
      </c>
      <c r="AA379" s="970" t="str">
        <f t="shared" si="412"/>
        <v/>
      </c>
      <c r="AB379" s="970" t="str">
        <f t="shared" si="413"/>
        <v/>
      </c>
      <c r="AC379" s="970" t="str">
        <f t="shared" si="414"/>
        <v/>
      </c>
      <c r="AD379" s="970" t="str">
        <f t="shared" si="415"/>
        <v/>
      </c>
      <c r="AE379" s="970" t="str">
        <f t="shared" si="416"/>
        <v/>
      </c>
    </row>
    <row r="380" spans="1:31">
      <c r="A380" s="970" t="str">
        <f t="shared" si="417"/>
        <v>MP-8</v>
      </c>
      <c r="B380" s="970" t="str">
        <f t="shared" si="398"/>
        <v>[weeks B]</v>
      </c>
      <c r="C380" s="970" t="str">
        <f t="shared" si="399"/>
        <v>Lipid#2</v>
      </c>
      <c r="D380" s="970" t="str">
        <f t="shared" si="400"/>
        <v>[diet B]</v>
      </c>
      <c r="E380" s="970" t="str">
        <f t="shared" si="401"/>
        <v>[treatment B]</v>
      </c>
      <c r="F380" s="970" t="str">
        <f t="shared" si="418"/>
        <v>[sex]</v>
      </c>
      <c r="G380" s="970" t="str">
        <f t="shared" si="419"/>
        <v>[body weight]</v>
      </c>
      <c r="H380" s="970">
        <f t="shared" si="421"/>
        <v>2.5</v>
      </c>
      <c r="I380" s="44"/>
      <c r="J380" s="970">
        <v>130</v>
      </c>
      <c r="K380" s="970" t="str">
        <f>'plasma (Lipid#2)'!C184</f>
        <v>bg 10</v>
      </c>
      <c r="L380" s="970" t="str">
        <f>'plasma (Lipid#2)'!E184</f>
        <v>gir 10</v>
      </c>
      <c r="M380" s="44"/>
      <c r="N380" s="44"/>
      <c r="O380" s="970"/>
      <c r="P380" s="970" t="str">
        <f t="shared" si="420"/>
        <v/>
      </c>
      <c r="Q380" s="970" t="str">
        <f t="shared" si="402"/>
        <v/>
      </c>
      <c r="R380" s="970" t="str">
        <f t="shared" si="403"/>
        <v/>
      </c>
      <c r="S380" s="970" t="str">
        <f t="shared" si="404"/>
        <v/>
      </c>
      <c r="T380" s="970" t="str">
        <f t="shared" si="405"/>
        <v/>
      </c>
      <c r="U380" s="970" t="str">
        <f t="shared" si="406"/>
        <v/>
      </c>
      <c r="V380" s="970" t="str">
        <f t="shared" si="407"/>
        <v/>
      </c>
      <c r="W380" s="970" t="str">
        <f t="shared" si="408"/>
        <v/>
      </c>
      <c r="X380" s="970" t="str">
        <f t="shared" si="409"/>
        <v/>
      </c>
      <c r="Y380" s="970" t="str">
        <f t="shared" si="410"/>
        <v/>
      </c>
      <c r="Z380" s="970" t="str">
        <f t="shared" si="411"/>
        <v/>
      </c>
      <c r="AA380" s="970" t="str">
        <f t="shared" si="412"/>
        <v/>
      </c>
      <c r="AB380" s="970" t="str">
        <f t="shared" si="413"/>
        <v/>
      </c>
      <c r="AC380" s="970" t="str">
        <f t="shared" si="414"/>
        <v/>
      </c>
      <c r="AD380" s="970" t="str">
        <f t="shared" si="415"/>
        <v/>
      </c>
      <c r="AE380" s="970" t="str">
        <f t="shared" si="416"/>
        <v/>
      </c>
    </row>
    <row r="381" spans="1:31">
      <c r="A381" s="970" t="str">
        <f t="shared" si="417"/>
        <v>MP-8</v>
      </c>
      <c r="B381" s="970" t="str">
        <f t="shared" si="398"/>
        <v>[weeks B]</v>
      </c>
      <c r="C381" s="970" t="str">
        <f t="shared" si="399"/>
        <v>Lipid#2</v>
      </c>
      <c r="D381" s="970" t="str">
        <f t="shared" si="400"/>
        <v>[diet B]</v>
      </c>
      <c r="E381" s="970" t="str">
        <f t="shared" si="401"/>
        <v>[treatment B]</v>
      </c>
      <c r="F381" s="970" t="str">
        <f t="shared" si="418"/>
        <v>[sex]</v>
      </c>
      <c r="G381" s="970" t="str">
        <f t="shared" si="419"/>
        <v>[body weight]</v>
      </c>
      <c r="H381" s="970">
        <f t="shared" si="421"/>
        <v>2.5</v>
      </c>
      <c r="I381" s="44"/>
      <c r="J381" s="970">
        <v>135</v>
      </c>
      <c r="K381" s="970" t="str">
        <f>'plasma (Lipid#2)'!C185</f>
        <v>bg 15</v>
      </c>
      <c r="L381" s="970" t="str">
        <f>'plasma (Lipid#2)'!E185</f>
        <v>gir 15</v>
      </c>
      <c r="M381" s="44"/>
      <c r="N381" s="44"/>
      <c r="O381" s="970"/>
      <c r="P381" s="970" t="str">
        <f t="shared" si="420"/>
        <v/>
      </c>
      <c r="Q381" s="970" t="str">
        <f t="shared" si="402"/>
        <v/>
      </c>
      <c r="R381" s="970" t="str">
        <f t="shared" si="403"/>
        <v/>
      </c>
      <c r="S381" s="970" t="str">
        <f t="shared" si="404"/>
        <v/>
      </c>
      <c r="T381" s="970" t="str">
        <f t="shared" si="405"/>
        <v/>
      </c>
      <c r="U381" s="970" t="str">
        <f t="shared" si="406"/>
        <v/>
      </c>
      <c r="V381" s="970" t="str">
        <f t="shared" si="407"/>
        <v/>
      </c>
      <c r="W381" s="970" t="str">
        <f t="shared" si="408"/>
        <v/>
      </c>
      <c r="X381" s="970" t="str">
        <f t="shared" si="409"/>
        <v/>
      </c>
      <c r="Y381" s="970" t="str">
        <f t="shared" si="410"/>
        <v/>
      </c>
      <c r="Z381" s="970" t="str">
        <f t="shared" si="411"/>
        <v/>
      </c>
      <c r="AA381" s="970" t="str">
        <f t="shared" si="412"/>
        <v/>
      </c>
      <c r="AB381" s="970" t="str">
        <f t="shared" si="413"/>
        <v/>
      </c>
      <c r="AC381" s="970" t="str">
        <f t="shared" si="414"/>
        <v/>
      </c>
      <c r="AD381" s="970" t="str">
        <f t="shared" si="415"/>
        <v/>
      </c>
      <c r="AE381" s="970" t="str">
        <f t="shared" si="416"/>
        <v/>
      </c>
    </row>
    <row r="382" spans="1:31">
      <c r="A382" s="970" t="str">
        <f t="shared" si="417"/>
        <v>MP-8</v>
      </c>
      <c r="B382" s="970" t="str">
        <f t="shared" si="398"/>
        <v>[weeks B]</v>
      </c>
      <c r="C382" s="970" t="str">
        <f t="shared" si="399"/>
        <v>Lipid#2</v>
      </c>
      <c r="D382" s="970" t="str">
        <f t="shared" si="400"/>
        <v>[diet B]</v>
      </c>
      <c r="E382" s="970" t="str">
        <f t="shared" si="401"/>
        <v>[treatment B]</v>
      </c>
      <c r="F382" s="970" t="str">
        <f t="shared" si="418"/>
        <v>[sex]</v>
      </c>
      <c r="G382" s="970" t="str">
        <f t="shared" si="419"/>
        <v>[body weight]</v>
      </c>
      <c r="H382" s="970">
        <f t="shared" si="421"/>
        <v>2.5</v>
      </c>
      <c r="I382" s="44"/>
      <c r="J382" s="970">
        <v>145</v>
      </c>
      <c r="K382" s="970" t="str">
        <f>'plasma (Lipid#2)'!C186</f>
        <v>bg 25</v>
      </c>
      <c r="L382" s="970" t="str">
        <f>'plasma (Lipid#2)'!E186</f>
        <v>gir 25</v>
      </c>
      <c r="M382" s="44"/>
      <c r="N382" s="44"/>
      <c r="O382" s="970"/>
      <c r="P382" s="970" t="str">
        <f t="shared" si="420"/>
        <v/>
      </c>
      <c r="Q382" s="970" t="str">
        <f t="shared" si="402"/>
        <v/>
      </c>
      <c r="R382" s="970" t="str">
        <f t="shared" si="403"/>
        <v/>
      </c>
      <c r="S382" s="970" t="str">
        <f t="shared" si="404"/>
        <v/>
      </c>
      <c r="T382" s="970" t="str">
        <f t="shared" si="405"/>
        <v/>
      </c>
      <c r="U382" s="970" t="str">
        <f t="shared" si="406"/>
        <v/>
      </c>
      <c r="V382" s="970" t="str">
        <f t="shared" si="407"/>
        <v/>
      </c>
      <c r="W382" s="970" t="str">
        <f t="shared" si="408"/>
        <v/>
      </c>
      <c r="X382" s="970" t="str">
        <f t="shared" si="409"/>
        <v/>
      </c>
      <c r="Y382" s="970" t="str">
        <f t="shared" si="410"/>
        <v/>
      </c>
      <c r="Z382" s="970" t="str">
        <f t="shared" si="411"/>
        <v/>
      </c>
      <c r="AA382" s="970" t="str">
        <f t="shared" si="412"/>
        <v/>
      </c>
      <c r="AB382" s="970" t="str">
        <f t="shared" si="413"/>
        <v/>
      </c>
      <c r="AC382" s="970" t="str">
        <f t="shared" si="414"/>
        <v/>
      </c>
      <c r="AD382" s="970" t="str">
        <f t="shared" si="415"/>
        <v/>
      </c>
      <c r="AE382" s="970" t="str">
        <f t="shared" si="416"/>
        <v/>
      </c>
    </row>
    <row r="383" spans="1:31">
      <c r="A383" s="966" t="str">
        <f>'plasma (Lipid#2)'!A189</f>
        <v>MP-9</v>
      </c>
      <c r="B383" s="966" t="str">
        <f t="shared" si="398"/>
        <v>[weeks B]</v>
      </c>
      <c r="C383" s="966" t="str">
        <f t="shared" si="399"/>
        <v>Lipid#2</v>
      </c>
      <c r="D383" s="966" t="str">
        <f t="shared" si="400"/>
        <v>[diet B]</v>
      </c>
      <c r="E383" s="966" t="str">
        <f t="shared" si="401"/>
        <v>[treatment B]</v>
      </c>
      <c r="F383" s="966" t="str">
        <f>'plasma (Lipid#2)'!A194</f>
        <v>[sex]</v>
      </c>
      <c r="G383" s="966" t="str">
        <f>'plasma (Lipid#2)'!A190</f>
        <v>[body weight]</v>
      </c>
      <c r="H383" s="966">
        <f t="shared" si="421"/>
        <v>0</v>
      </c>
      <c r="I383" s="966" t="str">
        <f>'plasma (Lipid#2)'!A199</f>
        <v>hct -10</v>
      </c>
      <c r="J383" s="966">
        <f>'plasma (Lipid#2)'!B188</f>
        <v>-10</v>
      </c>
      <c r="K383" s="966" t="str">
        <f>'plasma (Lipid#2)'!C188</f>
        <v>bg -10</v>
      </c>
      <c r="L383" s="966" t="str">
        <f>'plasma (Lipid#2)'!E188</f>
        <v>gir -10</v>
      </c>
      <c r="M383" s="967" t="e">
        <f>'plasma (Lipid#2)'!X190</f>
        <v>#DIV/0!</v>
      </c>
      <c r="N383" s="967" t="e">
        <f>'plasma (Lipid#2)'!Y190</f>
        <v>#DIV/0!</v>
      </c>
      <c r="O383" s="966" t="str">
        <f>'plasma (Lipid#2)'!M188</f>
        <v>i -10</v>
      </c>
      <c r="P383" s="966" t="str">
        <f>'tissues (Lipid#2)'!O77</f>
        <v/>
      </c>
      <c r="Q383" s="966" t="str">
        <f>'tissues (Lipid#2)'!O78</f>
        <v/>
      </c>
      <c r="R383" s="966" t="str">
        <f>'tissues (Lipid#2)'!O79</f>
        <v/>
      </c>
      <c r="S383" s="966" t="str">
        <f>'tissues (Lipid#2)'!O80</f>
        <v/>
      </c>
      <c r="T383" s="966" t="str">
        <f>'tissues (Lipid#2)'!O81</f>
        <v/>
      </c>
      <c r="U383" s="966" t="str">
        <f>'tissues (Lipid#2)'!O82</f>
        <v/>
      </c>
      <c r="V383" s="966" t="str">
        <f>'tissues (Lipid#2)'!O83</f>
        <v/>
      </c>
      <c r="W383" s="966" t="str">
        <f>'tissues (Lipid#2)'!O84</f>
        <v/>
      </c>
      <c r="X383" s="966" t="str">
        <f>'tissues (Lipid#2)'!P77</f>
        <v/>
      </c>
      <c r="Y383" s="968" t="str">
        <f>'tissues (Lipid#2)'!P78</f>
        <v/>
      </c>
      <c r="Z383" s="966" t="str">
        <f>'tissues (Lipid#2)'!P79</f>
        <v/>
      </c>
      <c r="AA383" s="966" t="str">
        <f>'tissues (Lipid#2)'!P80</f>
        <v/>
      </c>
      <c r="AB383" s="966" t="str">
        <f>'tissues (Lipid#2)'!P81</f>
        <v/>
      </c>
      <c r="AC383" s="966" t="str">
        <f>'tissues (Lipid#2)'!P82</f>
        <v/>
      </c>
      <c r="AD383" s="966" t="str">
        <f>'tissues (Lipid#2)'!P83</f>
        <v/>
      </c>
      <c r="AE383" s="966" t="str">
        <f>'tissues (Lipid#2)'!P84</f>
        <v/>
      </c>
    </row>
    <row r="384" spans="1:31">
      <c r="A384" s="966" t="str">
        <f>A383</f>
        <v>MP-9</v>
      </c>
      <c r="B384" s="966" t="str">
        <f t="shared" si="398"/>
        <v>[weeks B]</v>
      </c>
      <c r="C384" s="966" t="str">
        <f t="shared" si="399"/>
        <v>Lipid#2</v>
      </c>
      <c r="D384" s="966" t="str">
        <f t="shared" si="400"/>
        <v>[diet B]</v>
      </c>
      <c r="E384" s="966" t="str">
        <f t="shared" si="401"/>
        <v>[treatment B]</v>
      </c>
      <c r="F384" s="966" t="str">
        <f>F383</f>
        <v>[sex]</v>
      </c>
      <c r="G384" s="966" t="str">
        <f>G383</f>
        <v>[body weight]</v>
      </c>
      <c r="H384" s="966">
        <f t="shared" si="421"/>
        <v>0</v>
      </c>
      <c r="I384" s="966"/>
      <c r="J384" s="966">
        <f>'plasma (Lipid#2)'!B189</f>
        <v>0</v>
      </c>
      <c r="K384" s="966" t="str">
        <f>'plasma (Lipid#2)'!C189</f>
        <v>bg 0</v>
      </c>
      <c r="L384" s="966" t="str">
        <f>'plasma (Lipid#2)'!E189</f>
        <v>gir 0</v>
      </c>
      <c r="M384" s="967" t="e">
        <f>'plasma (Lipid#2)'!X191</f>
        <v>#DIV/0!</v>
      </c>
      <c r="N384" s="967" t="e">
        <f>'plasma (Lipid#2)'!Y191</f>
        <v>#DIV/0!</v>
      </c>
      <c r="O384" s="966"/>
      <c r="P384" s="966" t="str">
        <f>P383</f>
        <v/>
      </c>
      <c r="Q384" s="966" t="str">
        <f t="shared" ref="Q384:Q401" si="422">Q383</f>
        <v/>
      </c>
      <c r="R384" s="966" t="str">
        <f t="shared" ref="R384:R401" si="423">R383</f>
        <v/>
      </c>
      <c r="S384" s="966" t="str">
        <f t="shared" ref="S384:S401" si="424">S383</f>
        <v/>
      </c>
      <c r="T384" s="966" t="str">
        <f t="shared" ref="T384:T401" si="425">T383</f>
        <v/>
      </c>
      <c r="U384" s="966" t="str">
        <f t="shared" ref="U384:U401" si="426">U383</f>
        <v/>
      </c>
      <c r="V384" s="966" t="str">
        <f t="shared" ref="V384:V401" si="427">V383</f>
        <v/>
      </c>
      <c r="W384" s="966" t="str">
        <f t="shared" ref="W384:W401" si="428">W383</f>
        <v/>
      </c>
      <c r="X384" s="966" t="str">
        <f t="shared" ref="X384:X401" si="429">X383</f>
        <v/>
      </c>
      <c r="Y384" s="966" t="str">
        <f t="shared" ref="Y384:Y401" si="430">Y383</f>
        <v/>
      </c>
      <c r="Z384" s="966" t="str">
        <f t="shared" ref="Z384:Z401" si="431">Z383</f>
        <v/>
      </c>
      <c r="AA384" s="966" t="str">
        <f t="shared" ref="AA384:AA401" si="432">AA383</f>
        <v/>
      </c>
      <c r="AB384" s="966" t="str">
        <f t="shared" ref="AB384:AB401" si="433">AB383</f>
        <v/>
      </c>
      <c r="AC384" s="966" t="str">
        <f t="shared" ref="AC384:AC401" si="434">AC383</f>
        <v/>
      </c>
      <c r="AD384" s="966" t="str">
        <f t="shared" ref="AD384:AD401" si="435">AD383</f>
        <v/>
      </c>
      <c r="AE384" s="966" t="str">
        <f t="shared" ref="AE384:AE401" si="436">AE383</f>
        <v/>
      </c>
    </row>
    <row r="385" spans="1:31">
      <c r="A385" s="966" t="str">
        <f t="shared" ref="A385:A401" si="437">A384</f>
        <v>MP-9</v>
      </c>
      <c r="B385" s="966" t="str">
        <f t="shared" si="398"/>
        <v>[weeks B]</v>
      </c>
      <c r="C385" s="966" t="str">
        <f t="shared" si="399"/>
        <v>Lipid#2</v>
      </c>
      <c r="D385" s="966" t="str">
        <f t="shared" si="400"/>
        <v>[diet B]</v>
      </c>
      <c r="E385" s="966" t="str">
        <f t="shared" si="401"/>
        <v>[treatment B]</v>
      </c>
      <c r="F385" s="966" t="str">
        <f t="shared" ref="F385:F401" si="438">F384</f>
        <v>[sex]</v>
      </c>
      <c r="G385" s="966" t="str">
        <f t="shared" ref="G385:G401" si="439">G384</f>
        <v>[body weight]</v>
      </c>
      <c r="H385" s="966">
        <f t="shared" si="421"/>
        <v>2.5</v>
      </c>
      <c r="I385" s="966"/>
      <c r="J385" s="966">
        <f>'plasma (Lipid#2)'!B190</f>
        <v>10</v>
      </c>
      <c r="K385" s="966" t="str">
        <f>'plasma (Lipid#2)'!C190</f>
        <v>bg 10</v>
      </c>
      <c r="L385" s="966" t="str">
        <f>'plasma (Lipid#2)'!E190</f>
        <v>gir 10</v>
      </c>
      <c r="M385" s="966"/>
      <c r="N385" s="966"/>
      <c r="O385" s="966"/>
      <c r="P385" s="966" t="str">
        <f t="shared" ref="P385:P401" si="440">P384</f>
        <v/>
      </c>
      <c r="Q385" s="966" t="str">
        <f t="shared" si="422"/>
        <v/>
      </c>
      <c r="R385" s="966" t="str">
        <f t="shared" si="423"/>
        <v/>
      </c>
      <c r="S385" s="966" t="str">
        <f t="shared" si="424"/>
        <v/>
      </c>
      <c r="T385" s="966" t="str">
        <f t="shared" si="425"/>
        <v/>
      </c>
      <c r="U385" s="966" t="str">
        <f t="shared" si="426"/>
        <v/>
      </c>
      <c r="V385" s="966" t="str">
        <f t="shared" si="427"/>
        <v/>
      </c>
      <c r="W385" s="966" t="str">
        <f t="shared" si="428"/>
        <v/>
      </c>
      <c r="X385" s="966" t="str">
        <f t="shared" si="429"/>
        <v/>
      </c>
      <c r="Y385" s="966" t="str">
        <f t="shared" si="430"/>
        <v/>
      </c>
      <c r="Z385" s="966" t="str">
        <f t="shared" si="431"/>
        <v/>
      </c>
      <c r="AA385" s="966" t="str">
        <f t="shared" si="432"/>
        <v/>
      </c>
      <c r="AB385" s="966" t="str">
        <f t="shared" si="433"/>
        <v/>
      </c>
      <c r="AC385" s="966" t="str">
        <f t="shared" si="434"/>
        <v/>
      </c>
      <c r="AD385" s="966" t="str">
        <f t="shared" si="435"/>
        <v/>
      </c>
      <c r="AE385" s="966" t="str">
        <f t="shared" si="436"/>
        <v/>
      </c>
    </row>
    <row r="386" spans="1:31">
      <c r="A386" s="966" t="str">
        <f t="shared" si="437"/>
        <v>MP-9</v>
      </c>
      <c r="B386" s="966" t="str">
        <f t="shared" si="398"/>
        <v>[weeks B]</v>
      </c>
      <c r="C386" s="966" t="str">
        <f t="shared" si="399"/>
        <v>Lipid#2</v>
      </c>
      <c r="D386" s="966" t="str">
        <f t="shared" si="400"/>
        <v>[diet B]</v>
      </c>
      <c r="E386" s="966" t="str">
        <f t="shared" si="401"/>
        <v>[treatment B]</v>
      </c>
      <c r="F386" s="966" t="str">
        <f t="shared" si="438"/>
        <v>[sex]</v>
      </c>
      <c r="G386" s="966" t="str">
        <f t="shared" si="439"/>
        <v>[body weight]</v>
      </c>
      <c r="H386" s="966">
        <f t="shared" si="421"/>
        <v>2.5</v>
      </c>
      <c r="I386" s="966"/>
      <c r="J386" s="966">
        <f>'plasma (Lipid#2)'!B191</f>
        <v>20</v>
      </c>
      <c r="K386" s="966" t="str">
        <f>'plasma (Lipid#2)'!C191</f>
        <v>bg 20</v>
      </c>
      <c r="L386" s="966" t="str">
        <f>'plasma (Lipid#2)'!E191</f>
        <v>gir 20</v>
      </c>
      <c r="M386" s="966"/>
      <c r="N386" s="966"/>
      <c r="O386" s="966"/>
      <c r="P386" s="966" t="str">
        <f t="shared" si="440"/>
        <v/>
      </c>
      <c r="Q386" s="966" t="str">
        <f t="shared" si="422"/>
        <v/>
      </c>
      <c r="R386" s="966" t="str">
        <f t="shared" si="423"/>
        <v/>
      </c>
      <c r="S386" s="966" t="str">
        <f t="shared" si="424"/>
        <v/>
      </c>
      <c r="T386" s="966" t="str">
        <f t="shared" si="425"/>
        <v/>
      </c>
      <c r="U386" s="966" t="str">
        <f t="shared" si="426"/>
        <v/>
      </c>
      <c r="V386" s="966" t="str">
        <f t="shared" si="427"/>
        <v/>
      </c>
      <c r="W386" s="966" t="str">
        <f t="shared" si="428"/>
        <v/>
      </c>
      <c r="X386" s="966" t="str">
        <f t="shared" si="429"/>
        <v/>
      </c>
      <c r="Y386" s="966" t="str">
        <f t="shared" si="430"/>
        <v/>
      </c>
      <c r="Z386" s="966" t="str">
        <f t="shared" si="431"/>
        <v/>
      </c>
      <c r="AA386" s="966" t="str">
        <f t="shared" si="432"/>
        <v/>
      </c>
      <c r="AB386" s="966" t="str">
        <f t="shared" si="433"/>
        <v/>
      </c>
      <c r="AC386" s="966" t="str">
        <f t="shared" si="434"/>
        <v/>
      </c>
      <c r="AD386" s="966" t="str">
        <f t="shared" si="435"/>
        <v/>
      </c>
      <c r="AE386" s="966" t="str">
        <f t="shared" si="436"/>
        <v/>
      </c>
    </row>
    <row r="387" spans="1:31">
      <c r="A387" s="966" t="str">
        <f t="shared" si="437"/>
        <v>MP-9</v>
      </c>
      <c r="B387" s="966" t="str">
        <f t="shared" si="398"/>
        <v>[weeks B]</v>
      </c>
      <c r="C387" s="966" t="str">
        <f t="shared" si="399"/>
        <v>Lipid#2</v>
      </c>
      <c r="D387" s="966" t="str">
        <f t="shared" si="400"/>
        <v>[diet B]</v>
      </c>
      <c r="E387" s="966" t="str">
        <f t="shared" si="401"/>
        <v>[treatment B]</v>
      </c>
      <c r="F387" s="966" t="str">
        <f t="shared" si="438"/>
        <v>[sex]</v>
      </c>
      <c r="G387" s="966" t="str">
        <f t="shared" si="439"/>
        <v>[body weight]</v>
      </c>
      <c r="H387" s="966">
        <f t="shared" si="421"/>
        <v>2.5</v>
      </c>
      <c r="I387" s="966"/>
      <c r="J387" s="966">
        <f>'plasma (Lipid#2)'!B192</f>
        <v>30</v>
      </c>
      <c r="K387" s="966" t="str">
        <f>'plasma (Lipid#2)'!C192</f>
        <v>bg 30</v>
      </c>
      <c r="L387" s="966" t="str">
        <f>'plasma (Lipid#2)'!E192</f>
        <v>gir 30</v>
      </c>
      <c r="M387" s="966"/>
      <c r="N387" s="966"/>
      <c r="O387" s="966"/>
      <c r="P387" s="966" t="str">
        <f t="shared" si="440"/>
        <v/>
      </c>
      <c r="Q387" s="966" t="str">
        <f t="shared" si="422"/>
        <v/>
      </c>
      <c r="R387" s="966" t="str">
        <f t="shared" si="423"/>
        <v/>
      </c>
      <c r="S387" s="966" t="str">
        <f t="shared" si="424"/>
        <v/>
      </c>
      <c r="T387" s="966" t="str">
        <f t="shared" si="425"/>
        <v/>
      </c>
      <c r="U387" s="966" t="str">
        <f t="shared" si="426"/>
        <v/>
      </c>
      <c r="V387" s="966" t="str">
        <f t="shared" si="427"/>
        <v/>
      </c>
      <c r="W387" s="966" t="str">
        <f t="shared" si="428"/>
        <v/>
      </c>
      <c r="X387" s="966" t="str">
        <f t="shared" si="429"/>
        <v/>
      </c>
      <c r="Y387" s="966" t="str">
        <f t="shared" si="430"/>
        <v/>
      </c>
      <c r="Z387" s="966" t="str">
        <f t="shared" si="431"/>
        <v/>
      </c>
      <c r="AA387" s="966" t="str">
        <f t="shared" si="432"/>
        <v/>
      </c>
      <c r="AB387" s="966" t="str">
        <f t="shared" si="433"/>
        <v/>
      </c>
      <c r="AC387" s="966" t="str">
        <f t="shared" si="434"/>
        <v/>
      </c>
      <c r="AD387" s="966" t="str">
        <f t="shared" si="435"/>
        <v/>
      </c>
      <c r="AE387" s="966" t="str">
        <f t="shared" si="436"/>
        <v/>
      </c>
    </row>
    <row r="388" spans="1:31">
      <c r="A388" s="966" t="str">
        <f t="shared" si="437"/>
        <v>MP-9</v>
      </c>
      <c r="B388" s="966" t="str">
        <f t="shared" si="398"/>
        <v>[weeks B]</v>
      </c>
      <c r="C388" s="966" t="str">
        <f t="shared" si="399"/>
        <v>Lipid#2</v>
      </c>
      <c r="D388" s="966" t="str">
        <f t="shared" si="400"/>
        <v>[diet B]</v>
      </c>
      <c r="E388" s="966" t="str">
        <f t="shared" si="401"/>
        <v>[treatment B]</v>
      </c>
      <c r="F388" s="966" t="str">
        <f t="shared" si="438"/>
        <v>[sex]</v>
      </c>
      <c r="G388" s="966" t="str">
        <f t="shared" si="439"/>
        <v>[body weight]</v>
      </c>
      <c r="H388" s="966">
        <f t="shared" si="421"/>
        <v>2.5</v>
      </c>
      <c r="I388" s="966"/>
      <c r="J388" s="966">
        <f>'plasma (Lipid#2)'!B193</f>
        <v>40</v>
      </c>
      <c r="K388" s="966" t="str">
        <f>'plasma (Lipid#2)'!C193</f>
        <v>bg 40</v>
      </c>
      <c r="L388" s="966" t="str">
        <f>'plasma (Lipid#2)'!E193</f>
        <v>gir 40</v>
      </c>
      <c r="M388" s="966"/>
      <c r="N388" s="966"/>
      <c r="O388" s="966"/>
      <c r="P388" s="966" t="str">
        <f t="shared" si="440"/>
        <v/>
      </c>
      <c r="Q388" s="966" t="str">
        <f t="shared" si="422"/>
        <v/>
      </c>
      <c r="R388" s="966" t="str">
        <f t="shared" si="423"/>
        <v/>
      </c>
      <c r="S388" s="966" t="str">
        <f t="shared" si="424"/>
        <v/>
      </c>
      <c r="T388" s="966" t="str">
        <f t="shared" si="425"/>
        <v/>
      </c>
      <c r="U388" s="966" t="str">
        <f t="shared" si="426"/>
        <v/>
      </c>
      <c r="V388" s="966" t="str">
        <f t="shared" si="427"/>
        <v/>
      </c>
      <c r="W388" s="966" t="str">
        <f t="shared" si="428"/>
        <v/>
      </c>
      <c r="X388" s="966" t="str">
        <f t="shared" si="429"/>
        <v/>
      </c>
      <c r="Y388" s="966" t="str">
        <f t="shared" si="430"/>
        <v/>
      </c>
      <c r="Z388" s="966" t="str">
        <f t="shared" si="431"/>
        <v/>
      </c>
      <c r="AA388" s="966" t="str">
        <f t="shared" si="432"/>
        <v/>
      </c>
      <c r="AB388" s="966" t="str">
        <f t="shared" si="433"/>
        <v/>
      </c>
      <c r="AC388" s="966" t="str">
        <f t="shared" si="434"/>
        <v/>
      </c>
      <c r="AD388" s="966" t="str">
        <f t="shared" si="435"/>
        <v/>
      </c>
      <c r="AE388" s="966" t="str">
        <f t="shared" si="436"/>
        <v/>
      </c>
    </row>
    <row r="389" spans="1:31">
      <c r="A389" s="966" t="str">
        <f t="shared" si="437"/>
        <v>MP-9</v>
      </c>
      <c r="B389" s="966" t="str">
        <f t="shared" si="398"/>
        <v>[weeks B]</v>
      </c>
      <c r="C389" s="966" t="str">
        <f t="shared" si="399"/>
        <v>Lipid#2</v>
      </c>
      <c r="D389" s="966" t="str">
        <f t="shared" si="400"/>
        <v>[diet B]</v>
      </c>
      <c r="E389" s="966" t="str">
        <f t="shared" si="401"/>
        <v>[treatment B]</v>
      </c>
      <c r="F389" s="966" t="str">
        <f t="shared" si="438"/>
        <v>[sex]</v>
      </c>
      <c r="G389" s="966" t="str">
        <f t="shared" si="439"/>
        <v>[body weight]</v>
      </c>
      <c r="H389" s="966">
        <f t="shared" si="421"/>
        <v>2.5</v>
      </c>
      <c r="I389" s="966"/>
      <c r="J389" s="966">
        <f>'plasma (Lipid#2)'!B194</f>
        <v>50</v>
      </c>
      <c r="K389" s="966" t="str">
        <f>'plasma (Lipid#2)'!C194</f>
        <v>bg 50</v>
      </c>
      <c r="L389" s="966" t="str">
        <f>'plasma (Lipid#2)'!E194</f>
        <v>gir 50</v>
      </c>
      <c r="M389" s="966"/>
      <c r="N389" s="966"/>
      <c r="O389" s="966"/>
      <c r="P389" s="966" t="str">
        <f t="shared" si="440"/>
        <v/>
      </c>
      <c r="Q389" s="966" t="str">
        <f t="shared" si="422"/>
        <v/>
      </c>
      <c r="R389" s="966" t="str">
        <f t="shared" si="423"/>
        <v/>
      </c>
      <c r="S389" s="966" t="str">
        <f t="shared" si="424"/>
        <v/>
      </c>
      <c r="T389" s="966" t="str">
        <f t="shared" si="425"/>
        <v/>
      </c>
      <c r="U389" s="966" t="str">
        <f t="shared" si="426"/>
        <v/>
      </c>
      <c r="V389" s="966" t="str">
        <f t="shared" si="427"/>
        <v/>
      </c>
      <c r="W389" s="966" t="str">
        <f t="shared" si="428"/>
        <v/>
      </c>
      <c r="X389" s="966" t="str">
        <f t="shared" si="429"/>
        <v/>
      </c>
      <c r="Y389" s="966" t="str">
        <f t="shared" si="430"/>
        <v/>
      </c>
      <c r="Z389" s="966" t="str">
        <f t="shared" si="431"/>
        <v/>
      </c>
      <c r="AA389" s="966" t="str">
        <f t="shared" si="432"/>
        <v/>
      </c>
      <c r="AB389" s="966" t="str">
        <f t="shared" si="433"/>
        <v/>
      </c>
      <c r="AC389" s="966" t="str">
        <f t="shared" si="434"/>
        <v/>
      </c>
      <c r="AD389" s="966" t="str">
        <f t="shared" si="435"/>
        <v/>
      </c>
      <c r="AE389" s="966" t="str">
        <f t="shared" si="436"/>
        <v/>
      </c>
    </row>
    <row r="390" spans="1:31">
      <c r="A390" s="966" t="str">
        <f t="shared" si="437"/>
        <v>MP-9</v>
      </c>
      <c r="B390" s="966" t="str">
        <f t="shared" si="398"/>
        <v>[weeks B]</v>
      </c>
      <c r="C390" s="966" t="str">
        <f t="shared" si="399"/>
        <v>Lipid#2</v>
      </c>
      <c r="D390" s="966" t="str">
        <f t="shared" si="400"/>
        <v>[diet B]</v>
      </c>
      <c r="E390" s="966" t="str">
        <f t="shared" si="401"/>
        <v>[treatment B]</v>
      </c>
      <c r="F390" s="966" t="str">
        <f t="shared" si="438"/>
        <v>[sex]</v>
      </c>
      <c r="G390" s="966" t="str">
        <f t="shared" si="439"/>
        <v>[body weight]</v>
      </c>
      <c r="H390" s="966">
        <f t="shared" si="421"/>
        <v>2.5</v>
      </c>
      <c r="I390" s="966"/>
      <c r="J390" s="966">
        <f>'plasma (Lipid#2)'!B195</f>
        <v>60</v>
      </c>
      <c r="K390" s="966" t="str">
        <f>'plasma (Lipid#2)'!C195</f>
        <v>bg 60</v>
      </c>
      <c r="L390" s="966" t="str">
        <f>'plasma (Lipid#2)'!E195</f>
        <v>gir 60</v>
      </c>
      <c r="M390" s="966"/>
      <c r="N390" s="966"/>
      <c r="O390" s="966"/>
      <c r="P390" s="966" t="str">
        <f t="shared" si="440"/>
        <v/>
      </c>
      <c r="Q390" s="966" t="str">
        <f t="shared" si="422"/>
        <v/>
      </c>
      <c r="R390" s="966" t="str">
        <f t="shared" si="423"/>
        <v/>
      </c>
      <c r="S390" s="966" t="str">
        <f t="shared" si="424"/>
        <v/>
      </c>
      <c r="T390" s="966" t="str">
        <f t="shared" si="425"/>
        <v/>
      </c>
      <c r="U390" s="966" t="str">
        <f t="shared" si="426"/>
        <v/>
      </c>
      <c r="V390" s="966" t="str">
        <f t="shared" si="427"/>
        <v/>
      </c>
      <c r="W390" s="966" t="str">
        <f t="shared" si="428"/>
        <v/>
      </c>
      <c r="X390" s="966" t="str">
        <f t="shared" si="429"/>
        <v/>
      </c>
      <c r="Y390" s="966" t="str">
        <f t="shared" si="430"/>
        <v/>
      </c>
      <c r="Z390" s="966" t="str">
        <f t="shared" si="431"/>
        <v/>
      </c>
      <c r="AA390" s="966" t="str">
        <f t="shared" si="432"/>
        <v/>
      </c>
      <c r="AB390" s="966" t="str">
        <f t="shared" si="433"/>
        <v/>
      </c>
      <c r="AC390" s="966" t="str">
        <f t="shared" si="434"/>
        <v/>
      </c>
      <c r="AD390" s="966" t="str">
        <f t="shared" si="435"/>
        <v/>
      </c>
      <c r="AE390" s="966" t="str">
        <f t="shared" si="436"/>
        <v/>
      </c>
    </row>
    <row r="391" spans="1:31">
      <c r="A391" s="966" t="str">
        <f t="shared" si="437"/>
        <v>MP-9</v>
      </c>
      <c r="B391" s="966" t="str">
        <f t="shared" si="398"/>
        <v>[weeks B]</v>
      </c>
      <c r="C391" s="966" t="str">
        <f t="shared" si="399"/>
        <v>Lipid#2</v>
      </c>
      <c r="D391" s="966" t="str">
        <f t="shared" si="400"/>
        <v>[diet B]</v>
      </c>
      <c r="E391" s="966" t="str">
        <f t="shared" si="401"/>
        <v>[treatment B]</v>
      </c>
      <c r="F391" s="966" t="str">
        <f t="shared" si="438"/>
        <v>[sex]</v>
      </c>
      <c r="G391" s="966" t="str">
        <f t="shared" si="439"/>
        <v>[body weight]</v>
      </c>
      <c r="H391" s="966">
        <f t="shared" si="421"/>
        <v>2.5</v>
      </c>
      <c r="I391" s="966"/>
      <c r="J391" s="966">
        <f>'plasma (Lipid#2)'!B196</f>
        <v>70</v>
      </c>
      <c r="K391" s="966" t="str">
        <f>'plasma (Lipid#2)'!C196</f>
        <v>bg 70</v>
      </c>
      <c r="L391" s="966" t="str">
        <f>'plasma (Lipid#2)'!E196</f>
        <v>gir 70</v>
      </c>
      <c r="M391" s="966"/>
      <c r="N391" s="966"/>
      <c r="O391" s="966"/>
      <c r="P391" s="966" t="str">
        <f t="shared" si="440"/>
        <v/>
      </c>
      <c r="Q391" s="966" t="str">
        <f t="shared" si="422"/>
        <v/>
      </c>
      <c r="R391" s="966" t="str">
        <f t="shared" si="423"/>
        <v/>
      </c>
      <c r="S391" s="966" t="str">
        <f t="shared" si="424"/>
        <v/>
      </c>
      <c r="T391" s="966" t="str">
        <f t="shared" si="425"/>
        <v/>
      </c>
      <c r="U391" s="966" t="str">
        <f t="shared" si="426"/>
        <v/>
      </c>
      <c r="V391" s="966" t="str">
        <f t="shared" si="427"/>
        <v/>
      </c>
      <c r="W391" s="966" t="str">
        <f t="shared" si="428"/>
        <v/>
      </c>
      <c r="X391" s="966" t="str">
        <f t="shared" si="429"/>
        <v/>
      </c>
      <c r="Y391" s="966" t="str">
        <f t="shared" si="430"/>
        <v/>
      </c>
      <c r="Z391" s="966" t="str">
        <f t="shared" si="431"/>
        <v/>
      </c>
      <c r="AA391" s="966" t="str">
        <f t="shared" si="432"/>
        <v/>
      </c>
      <c r="AB391" s="966" t="str">
        <f t="shared" si="433"/>
        <v/>
      </c>
      <c r="AC391" s="966" t="str">
        <f t="shared" si="434"/>
        <v/>
      </c>
      <c r="AD391" s="966" t="str">
        <f t="shared" si="435"/>
        <v/>
      </c>
      <c r="AE391" s="966" t="str">
        <f t="shared" si="436"/>
        <v/>
      </c>
    </row>
    <row r="392" spans="1:31">
      <c r="A392" s="966" t="str">
        <f t="shared" si="437"/>
        <v>MP-9</v>
      </c>
      <c r="B392" s="966" t="str">
        <f t="shared" si="398"/>
        <v>[weeks B]</v>
      </c>
      <c r="C392" s="966" t="str">
        <f t="shared" si="399"/>
        <v>Lipid#2</v>
      </c>
      <c r="D392" s="966" t="str">
        <f t="shared" si="400"/>
        <v>[diet B]</v>
      </c>
      <c r="E392" s="966" t="str">
        <f t="shared" si="401"/>
        <v>[treatment B]</v>
      </c>
      <c r="F392" s="966" t="str">
        <f t="shared" si="438"/>
        <v>[sex]</v>
      </c>
      <c r="G392" s="966" t="str">
        <f t="shared" si="439"/>
        <v>[body weight]</v>
      </c>
      <c r="H392" s="966">
        <f t="shared" si="421"/>
        <v>2.5</v>
      </c>
      <c r="I392" s="969"/>
      <c r="J392" s="966">
        <f>'plasma (Lipid#2)'!B197</f>
        <v>80</v>
      </c>
      <c r="K392" s="966" t="str">
        <f>'plasma (Lipid#2)'!C197</f>
        <v>bg 80</v>
      </c>
      <c r="L392" s="966" t="str">
        <f>'plasma (Lipid#2)'!E197</f>
        <v>gir 80</v>
      </c>
      <c r="M392" s="967" t="e">
        <f>'plasma (Lipid#2)'!X192</f>
        <v>#DIV/0!</v>
      </c>
      <c r="N392" s="967" t="e">
        <f>'plasma (Lipid#2)'!Y192</f>
        <v>#DIV/0!</v>
      </c>
      <c r="O392" s="966"/>
      <c r="P392" s="966" t="str">
        <f t="shared" si="440"/>
        <v/>
      </c>
      <c r="Q392" s="966" t="str">
        <f t="shared" si="422"/>
        <v/>
      </c>
      <c r="R392" s="966" t="str">
        <f t="shared" si="423"/>
        <v/>
      </c>
      <c r="S392" s="966" t="str">
        <f t="shared" si="424"/>
        <v/>
      </c>
      <c r="T392" s="966" t="str">
        <f t="shared" si="425"/>
        <v/>
      </c>
      <c r="U392" s="966" t="str">
        <f t="shared" si="426"/>
        <v/>
      </c>
      <c r="V392" s="966" t="str">
        <f t="shared" si="427"/>
        <v/>
      </c>
      <c r="W392" s="966" t="str">
        <f t="shared" si="428"/>
        <v/>
      </c>
      <c r="X392" s="966" t="str">
        <f t="shared" si="429"/>
        <v/>
      </c>
      <c r="Y392" s="966" t="str">
        <f t="shared" si="430"/>
        <v/>
      </c>
      <c r="Z392" s="966" t="str">
        <f t="shared" si="431"/>
        <v/>
      </c>
      <c r="AA392" s="966" t="str">
        <f t="shared" si="432"/>
        <v/>
      </c>
      <c r="AB392" s="966" t="str">
        <f t="shared" si="433"/>
        <v/>
      </c>
      <c r="AC392" s="966" t="str">
        <f t="shared" si="434"/>
        <v/>
      </c>
      <c r="AD392" s="966" t="str">
        <f t="shared" si="435"/>
        <v/>
      </c>
      <c r="AE392" s="966" t="str">
        <f t="shared" si="436"/>
        <v/>
      </c>
    </row>
    <row r="393" spans="1:31">
      <c r="A393" s="966" t="str">
        <f t="shared" si="437"/>
        <v>MP-9</v>
      </c>
      <c r="B393" s="966" t="str">
        <f t="shared" si="398"/>
        <v>[weeks B]</v>
      </c>
      <c r="C393" s="966" t="str">
        <f t="shared" si="399"/>
        <v>Lipid#2</v>
      </c>
      <c r="D393" s="966" t="str">
        <f t="shared" si="400"/>
        <v>[diet B]</v>
      </c>
      <c r="E393" s="966" t="str">
        <f t="shared" si="401"/>
        <v>[treatment B]</v>
      </c>
      <c r="F393" s="966" t="str">
        <f t="shared" si="438"/>
        <v>[sex]</v>
      </c>
      <c r="G393" s="966" t="str">
        <f t="shared" si="439"/>
        <v>[body weight]</v>
      </c>
      <c r="H393" s="966">
        <f t="shared" si="421"/>
        <v>2.5</v>
      </c>
      <c r="I393" s="969" t="str">
        <f>'plasma (Lipid#2)'!A201</f>
        <v>hct 90</v>
      </c>
      <c r="J393" s="966">
        <f>'plasma (Lipid#2)'!B198</f>
        <v>90</v>
      </c>
      <c r="K393" s="966" t="str">
        <f>'plasma (Lipid#2)'!C198</f>
        <v>bg 90</v>
      </c>
      <c r="L393" s="966" t="str">
        <f>'plasma (Lipid#2)'!E198</f>
        <v>gir 90</v>
      </c>
      <c r="M393" s="967" t="e">
        <f>'plasma (Lipid#2)'!X193</f>
        <v>#DIV/0!</v>
      </c>
      <c r="N393" s="967" t="e">
        <f>'plasma (Lipid#2)'!Y193</f>
        <v>#DIV/0!</v>
      </c>
      <c r="O393" s="966"/>
      <c r="P393" s="966" t="str">
        <f t="shared" si="440"/>
        <v/>
      </c>
      <c r="Q393" s="966" t="str">
        <f t="shared" si="422"/>
        <v/>
      </c>
      <c r="R393" s="966" t="str">
        <f t="shared" si="423"/>
        <v/>
      </c>
      <c r="S393" s="966" t="str">
        <f t="shared" si="424"/>
        <v/>
      </c>
      <c r="T393" s="966" t="str">
        <f t="shared" si="425"/>
        <v/>
      </c>
      <c r="U393" s="966" t="str">
        <f t="shared" si="426"/>
        <v/>
      </c>
      <c r="V393" s="966" t="str">
        <f t="shared" si="427"/>
        <v/>
      </c>
      <c r="W393" s="966" t="str">
        <f t="shared" si="428"/>
        <v/>
      </c>
      <c r="X393" s="966" t="str">
        <f t="shared" si="429"/>
        <v/>
      </c>
      <c r="Y393" s="966" t="str">
        <f t="shared" si="430"/>
        <v/>
      </c>
      <c r="Z393" s="966" t="str">
        <f t="shared" si="431"/>
        <v/>
      </c>
      <c r="AA393" s="966" t="str">
        <f t="shared" si="432"/>
        <v/>
      </c>
      <c r="AB393" s="966" t="str">
        <f t="shared" si="433"/>
        <v/>
      </c>
      <c r="AC393" s="966" t="str">
        <f t="shared" si="434"/>
        <v/>
      </c>
      <c r="AD393" s="966" t="str">
        <f t="shared" si="435"/>
        <v/>
      </c>
      <c r="AE393" s="966" t="str">
        <f t="shared" si="436"/>
        <v/>
      </c>
    </row>
    <row r="394" spans="1:31">
      <c r="A394" s="966" t="str">
        <f t="shared" si="437"/>
        <v>MP-9</v>
      </c>
      <c r="B394" s="966" t="str">
        <f t="shared" si="398"/>
        <v>[weeks B]</v>
      </c>
      <c r="C394" s="966" t="str">
        <f t="shared" si="399"/>
        <v>Lipid#2</v>
      </c>
      <c r="D394" s="966" t="str">
        <f t="shared" si="400"/>
        <v>[diet B]</v>
      </c>
      <c r="E394" s="966" t="str">
        <f t="shared" si="401"/>
        <v>[treatment B]</v>
      </c>
      <c r="F394" s="966" t="str">
        <f t="shared" si="438"/>
        <v>[sex]</v>
      </c>
      <c r="G394" s="966" t="str">
        <f t="shared" si="439"/>
        <v>[body weight]</v>
      </c>
      <c r="H394" s="966">
        <f t="shared" si="421"/>
        <v>2.5</v>
      </c>
      <c r="I394" s="966"/>
      <c r="J394" s="966">
        <f>'plasma (Lipid#2)'!B199</f>
        <v>100</v>
      </c>
      <c r="K394" s="966" t="str">
        <f>'plasma (Lipid#2)'!C199</f>
        <v>bg 100</v>
      </c>
      <c r="L394" s="966" t="str">
        <f>'plasma (Lipid#2)'!E199</f>
        <v>gir 100</v>
      </c>
      <c r="M394" s="967" t="e">
        <f>'plasma (Lipid#2)'!X194</f>
        <v>#DIV/0!</v>
      </c>
      <c r="N394" s="967" t="e">
        <f>'plasma (Lipid#2)'!Y194</f>
        <v>#DIV/0!</v>
      </c>
      <c r="O394" s="966" t="str">
        <f>'plasma (Lipid#2)'!M199</f>
        <v>i 100</v>
      </c>
      <c r="P394" s="966" t="str">
        <f t="shared" si="440"/>
        <v/>
      </c>
      <c r="Q394" s="966" t="str">
        <f t="shared" si="422"/>
        <v/>
      </c>
      <c r="R394" s="966" t="str">
        <f t="shared" si="423"/>
        <v/>
      </c>
      <c r="S394" s="966" t="str">
        <f t="shared" si="424"/>
        <v/>
      </c>
      <c r="T394" s="966" t="str">
        <f t="shared" si="425"/>
        <v/>
      </c>
      <c r="U394" s="966" t="str">
        <f t="shared" si="426"/>
        <v/>
      </c>
      <c r="V394" s="966" t="str">
        <f t="shared" si="427"/>
        <v/>
      </c>
      <c r="W394" s="966" t="str">
        <f t="shared" si="428"/>
        <v/>
      </c>
      <c r="X394" s="966" t="str">
        <f t="shared" si="429"/>
        <v/>
      </c>
      <c r="Y394" s="966" t="str">
        <f t="shared" si="430"/>
        <v/>
      </c>
      <c r="Z394" s="966" t="str">
        <f t="shared" si="431"/>
        <v/>
      </c>
      <c r="AA394" s="966" t="str">
        <f t="shared" si="432"/>
        <v/>
      </c>
      <c r="AB394" s="966" t="str">
        <f t="shared" si="433"/>
        <v/>
      </c>
      <c r="AC394" s="966" t="str">
        <f t="shared" si="434"/>
        <v/>
      </c>
      <c r="AD394" s="966" t="str">
        <f t="shared" si="435"/>
        <v/>
      </c>
      <c r="AE394" s="966" t="str">
        <f t="shared" si="436"/>
        <v/>
      </c>
    </row>
    <row r="395" spans="1:31">
      <c r="A395" s="966" t="str">
        <f t="shared" si="437"/>
        <v>MP-9</v>
      </c>
      <c r="B395" s="966" t="str">
        <f t="shared" si="398"/>
        <v>[weeks B]</v>
      </c>
      <c r="C395" s="966" t="str">
        <f t="shared" si="399"/>
        <v>Lipid#2</v>
      </c>
      <c r="D395" s="966" t="str">
        <f t="shared" si="400"/>
        <v>[diet B]</v>
      </c>
      <c r="E395" s="966" t="str">
        <f t="shared" si="401"/>
        <v>[treatment B]</v>
      </c>
      <c r="F395" s="966" t="str">
        <f t="shared" si="438"/>
        <v>[sex]</v>
      </c>
      <c r="G395" s="966" t="str">
        <f t="shared" si="439"/>
        <v>[body weight]</v>
      </c>
      <c r="H395" s="966">
        <f t="shared" si="421"/>
        <v>2.5</v>
      </c>
      <c r="I395" s="966"/>
      <c r="J395" s="966">
        <f>'plasma (Lipid#2)'!B200</f>
        <v>110</v>
      </c>
      <c r="K395" s="966" t="str">
        <f>'plasma (Lipid#2)'!C200</f>
        <v>bg 110</v>
      </c>
      <c r="L395" s="966" t="str">
        <f>'plasma (Lipid#2)'!E200</f>
        <v>gir 110</v>
      </c>
      <c r="M395" s="966"/>
      <c r="N395" s="966"/>
      <c r="O395" s="966"/>
      <c r="P395" s="966" t="str">
        <f t="shared" si="440"/>
        <v/>
      </c>
      <c r="Q395" s="966" t="str">
        <f t="shared" si="422"/>
        <v/>
      </c>
      <c r="R395" s="966" t="str">
        <f t="shared" si="423"/>
        <v/>
      </c>
      <c r="S395" s="966" t="str">
        <f t="shared" si="424"/>
        <v/>
      </c>
      <c r="T395" s="966" t="str">
        <f t="shared" si="425"/>
        <v/>
      </c>
      <c r="U395" s="966" t="str">
        <f t="shared" si="426"/>
        <v/>
      </c>
      <c r="V395" s="966" t="str">
        <f t="shared" si="427"/>
        <v/>
      </c>
      <c r="W395" s="966" t="str">
        <f t="shared" si="428"/>
        <v/>
      </c>
      <c r="X395" s="966" t="str">
        <f t="shared" si="429"/>
        <v/>
      </c>
      <c r="Y395" s="966" t="str">
        <f t="shared" si="430"/>
        <v/>
      </c>
      <c r="Z395" s="966" t="str">
        <f t="shared" si="431"/>
        <v/>
      </c>
      <c r="AA395" s="966" t="str">
        <f t="shared" si="432"/>
        <v/>
      </c>
      <c r="AB395" s="966" t="str">
        <f t="shared" si="433"/>
        <v/>
      </c>
      <c r="AC395" s="966" t="str">
        <f t="shared" si="434"/>
        <v/>
      </c>
      <c r="AD395" s="966" t="str">
        <f t="shared" si="435"/>
        <v/>
      </c>
      <c r="AE395" s="966" t="str">
        <f t="shared" si="436"/>
        <v/>
      </c>
    </row>
    <row r="396" spans="1:31">
      <c r="A396" s="966" t="str">
        <f t="shared" si="437"/>
        <v>MP-9</v>
      </c>
      <c r="B396" s="966" t="str">
        <f t="shared" si="398"/>
        <v>[weeks B]</v>
      </c>
      <c r="C396" s="966" t="str">
        <f t="shared" si="399"/>
        <v>Lipid#2</v>
      </c>
      <c r="D396" s="966" t="str">
        <f t="shared" si="400"/>
        <v>[diet B]</v>
      </c>
      <c r="E396" s="966" t="str">
        <f t="shared" si="401"/>
        <v>[treatment B]</v>
      </c>
      <c r="F396" s="966" t="str">
        <f t="shared" si="438"/>
        <v>[sex]</v>
      </c>
      <c r="G396" s="966" t="str">
        <f t="shared" si="439"/>
        <v>[body weight]</v>
      </c>
      <c r="H396" s="966">
        <f t="shared" si="421"/>
        <v>2.5</v>
      </c>
      <c r="I396" s="966"/>
      <c r="J396" s="966">
        <f>'plasma (Lipid#2)'!B201</f>
        <v>120</v>
      </c>
      <c r="K396" s="966" t="str">
        <f>'plasma (Lipid#2)'!C201</f>
        <v>bg 120</v>
      </c>
      <c r="L396" s="966" t="str">
        <f>'plasma (Lipid#2)'!E201</f>
        <v>gir 120</v>
      </c>
      <c r="M396" s="967" t="e">
        <f>'plasma (Lipid#2)'!X195</f>
        <v>#DIV/0!</v>
      </c>
      <c r="N396" s="967" t="e">
        <f>'plasma (Lipid#2)'!Y195</f>
        <v>#DIV/0!</v>
      </c>
      <c r="O396" s="966" t="str">
        <f>'plasma (Lipid#2)'!M201</f>
        <v>i 120</v>
      </c>
      <c r="P396" s="966" t="str">
        <f t="shared" si="440"/>
        <v/>
      </c>
      <c r="Q396" s="966" t="str">
        <f t="shared" si="422"/>
        <v/>
      </c>
      <c r="R396" s="966" t="str">
        <f t="shared" si="423"/>
        <v/>
      </c>
      <c r="S396" s="966" t="str">
        <f t="shared" si="424"/>
        <v/>
      </c>
      <c r="T396" s="966" t="str">
        <f t="shared" si="425"/>
        <v/>
      </c>
      <c r="U396" s="966" t="str">
        <f t="shared" si="426"/>
        <v/>
      </c>
      <c r="V396" s="966" t="str">
        <f t="shared" si="427"/>
        <v/>
      </c>
      <c r="W396" s="966" t="str">
        <f t="shared" si="428"/>
        <v/>
      </c>
      <c r="X396" s="966" t="str">
        <f t="shared" si="429"/>
        <v/>
      </c>
      <c r="Y396" s="966" t="str">
        <f t="shared" si="430"/>
        <v/>
      </c>
      <c r="Z396" s="966" t="str">
        <f t="shared" si="431"/>
        <v/>
      </c>
      <c r="AA396" s="966" t="str">
        <f t="shared" si="432"/>
        <v/>
      </c>
      <c r="AB396" s="966" t="str">
        <f t="shared" si="433"/>
        <v/>
      </c>
      <c r="AC396" s="966" t="str">
        <f t="shared" si="434"/>
        <v/>
      </c>
      <c r="AD396" s="966" t="str">
        <f t="shared" si="435"/>
        <v/>
      </c>
      <c r="AE396" s="966" t="str">
        <f t="shared" si="436"/>
        <v/>
      </c>
    </row>
    <row r="397" spans="1:31">
      <c r="A397" s="966" t="str">
        <f t="shared" si="437"/>
        <v>MP-9</v>
      </c>
      <c r="B397" s="966" t="str">
        <f t="shared" si="398"/>
        <v>[weeks B]</v>
      </c>
      <c r="C397" s="966" t="str">
        <f t="shared" si="399"/>
        <v>Lipid#2</v>
      </c>
      <c r="D397" s="966" t="str">
        <f t="shared" si="400"/>
        <v>[diet B]</v>
      </c>
      <c r="E397" s="966" t="str">
        <f t="shared" si="401"/>
        <v>[treatment B]</v>
      </c>
      <c r="F397" s="966" t="str">
        <f t="shared" si="438"/>
        <v>[sex]</v>
      </c>
      <c r="G397" s="966" t="str">
        <f t="shared" si="439"/>
        <v>[body weight]</v>
      </c>
      <c r="H397" s="966">
        <f t="shared" si="421"/>
        <v>2.5</v>
      </c>
      <c r="I397" s="966"/>
      <c r="J397" s="966">
        <v>122</v>
      </c>
      <c r="K397" s="966" t="str">
        <f>'plasma (Lipid#2)'!C202</f>
        <v>bg 2</v>
      </c>
      <c r="L397" s="966" t="str">
        <f>'plasma (Lipid#2)'!E202</f>
        <v>gir 2</v>
      </c>
      <c r="M397" s="967"/>
      <c r="N397" s="967"/>
      <c r="O397" s="966"/>
      <c r="P397" s="966" t="str">
        <f t="shared" si="440"/>
        <v/>
      </c>
      <c r="Q397" s="966" t="str">
        <f t="shared" si="422"/>
        <v/>
      </c>
      <c r="R397" s="966" t="str">
        <f t="shared" si="423"/>
        <v/>
      </c>
      <c r="S397" s="966" t="str">
        <f t="shared" si="424"/>
        <v/>
      </c>
      <c r="T397" s="966" t="str">
        <f t="shared" si="425"/>
        <v/>
      </c>
      <c r="U397" s="966" t="str">
        <f t="shared" si="426"/>
        <v/>
      </c>
      <c r="V397" s="966" t="str">
        <f t="shared" si="427"/>
        <v/>
      </c>
      <c r="W397" s="966" t="str">
        <f t="shared" si="428"/>
        <v/>
      </c>
      <c r="X397" s="966" t="str">
        <f t="shared" si="429"/>
        <v/>
      </c>
      <c r="Y397" s="966" t="str">
        <f t="shared" si="430"/>
        <v/>
      </c>
      <c r="Z397" s="966" t="str">
        <f t="shared" si="431"/>
        <v/>
      </c>
      <c r="AA397" s="966" t="str">
        <f t="shared" si="432"/>
        <v/>
      </c>
      <c r="AB397" s="966" t="str">
        <f t="shared" si="433"/>
        <v/>
      </c>
      <c r="AC397" s="966" t="str">
        <f t="shared" si="434"/>
        <v/>
      </c>
      <c r="AD397" s="966" t="str">
        <f t="shared" si="435"/>
        <v/>
      </c>
      <c r="AE397" s="966" t="str">
        <f t="shared" si="436"/>
        <v/>
      </c>
    </row>
    <row r="398" spans="1:31">
      <c r="A398" s="966" t="str">
        <f t="shared" si="437"/>
        <v>MP-9</v>
      </c>
      <c r="B398" s="966" t="str">
        <f t="shared" si="398"/>
        <v>[weeks B]</v>
      </c>
      <c r="C398" s="966" t="str">
        <f t="shared" si="399"/>
        <v>Lipid#2</v>
      </c>
      <c r="D398" s="966" t="str">
        <f t="shared" si="400"/>
        <v>[diet B]</v>
      </c>
      <c r="E398" s="966" t="str">
        <f t="shared" si="401"/>
        <v>[treatment B]</v>
      </c>
      <c r="F398" s="966" t="str">
        <f t="shared" si="438"/>
        <v>[sex]</v>
      </c>
      <c r="G398" s="966" t="str">
        <f t="shared" si="439"/>
        <v>[body weight]</v>
      </c>
      <c r="H398" s="966">
        <f t="shared" si="421"/>
        <v>2.5</v>
      </c>
      <c r="I398" s="966"/>
      <c r="J398" s="966">
        <v>125</v>
      </c>
      <c r="K398" s="966" t="str">
        <f>'plasma (Lipid#2)'!C203</f>
        <v>bg 5</v>
      </c>
      <c r="L398" s="966" t="str">
        <f>'plasma (Lipid#2)'!E203</f>
        <v>gir 5</v>
      </c>
      <c r="M398" s="967"/>
      <c r="N398" s="967"/>
      <c r="O398" s="966"/>
      <c r="P398" s="966" t="str">
        <f t="shared" si="440"/>
        <v/>
      </c>
      <c r="Q398" s="966" t="str">
        <f t="shared" si="422"/>
        <v/>
      </c>
      <c r="R398" s="966" t="str">
        <f t="shared" si="423"/>
        <v/>
      </c>
      <c r="S398" s="966" t="str">
        <f t="shared" si="424"/>
        <v/>
      </c>
      <c r="T398" s="966" t="str">
        <f t="shared" si="425"/>
        <v/>
      </c>
      <c r="U398" s="966" t="str">
        <f t="shared" si="426"/>
        <v/>
      </c>
      <c r="V398" s="966" t="str">
        <f t="shared" si="427"/>
        <v/>
      </c>
      <c r="W398" s="966" t="str">
        <f t="shared" si="428"/>
        <v/>
      </c>
      <c r="X398" s="966" t="str">
        <f t="shared" si="429"/>
        <v/>
      </c>
      <c r="Y398" s="966" t="str">
        <f t="shared" si="430"/>
        <v/>
      </c>
      <c r="Z398" s="966" t="str">
        <f t="shared" si="431"/>
        <v/>
      </c>
      <c r="AA398" s="966" t="str">
        <f t="shared" si="432"/>
        <v/>
      </c>
      <c r="AB398" s="966" t="str">
        <f t="shared" si="433"/>
        <v/>
      </c>
      <c r="AC398" s="966" t="str">
        <f t="shared" si="434"/>
        <v/>
      </c>
      <c r="AD398" s="966" t="str">
        <f t="shared" si="435"/>
        <v/>
      </c>
      <c r="AE398" s="966" t="str">
        <f t="shared" si="436"/>
        <v/>
      </c>
    </row>
    <row r="399" spans="1:31">
      <c r="A399" s="966" t="str">
        <f t="shared" si="437"/>
        <v>MP-9</v>
      </c>
      <c r="B399" s="966" t="str">
        <f t="shared" si="398"/>
        <v>[weeks B]</v>
      </c>
      <c r="C399" s="966" t="str">
        <f t="shared" si="399"/>
        <v>Lipid#2</v>
      </c>
      <c r="D399" s="966" t="str">
        <f t="shared" si="400"/>
        <v>[diet B]</v>
      </c>
      <c r="E399" s="966" t="str">
        <f t="shared" si="401"/>
        <v>[treatment B]</v>
      </c>
      <c r="F399" s="966" t="str">
        <f t="shared" si="438"/>
        <v>[sex]</v>
      </c>
      <c r="G399" s="966" t="str">
        <f t="shared" si="439"/>
        <v>[body weight]</v>
      </c>
      <c r="H399" s="966">
        <f t="shared" si="421"/>
        <v>2.5</v>
      </c>
      <c r="I399" s="966"/>
      <c r="J399" s="966">
        <v>130</v>
      </c>
      <c r="K399" s="966" t="str">
        <f>'plasma (Lipid#2)'!C204</f>
        <v>bg 10</v>
      </c>
      <c r="L399" s="966" t="str">
        <f>'plasma (Lipid#2)'!E204</f>
        <v>gir 10</v>
      </c>
      <c r="M399" s="967"/>
      <c r="N399" s="967"/>
      <c r="O399" s="966"/>
      <c r="P399" s="966" t="str">
        <f t="shared" si="440"/>
        <v/>
      </c>
      <c r="Q399" s="966" t="str">
        <f t="shared" si="422"/>
        <v/>
      </c>
      <c r="R399" s="966" t="str">
        <f t="shared" si="423"/>
        <v/>
      </c>
      <c r="S399" s="966" t="str">
        <f t="shared" si="424"/>
        <v/>
      </c>
      <c r="T399" s="966" t="str">
        <f t="shared" si="425"/>
        <v/>
      </c>
      <c r="U399" s="966" t="str">
        <f t="shared" si="426"/>
        <v/>
      </c>
      <c r="V399" s="966" t="str">
        <f t="shared" si="427"/>
        <v/>
      </c>
      <c r="W399" s="966" t="str">
        <f t="shared" si="428"/>
        <v/>
      </c>
      <c r="X399" s="966" t="str">
        <f t="shared" si="429"/>
        <v/>
      </c>
      <c r="Y399" s="966" t="str">
        <f t="shared" si="430"/>
        <v/>
      </c>
      <c r="Z399" s="966" t="str">
        <f t="shared" si="431"/>
        <v/>
      </c>
      <c r="AA399" s="966" t="str">
        <f t="shared" si="432"/>
        <v/>
      </c>
      <c r="AB399" s="966" t="str">
        <f t="shared" si="433"/>
        <v/>
      </c>
      <c r="AC399" s="966" t="str">
        <f t="shared" si="434"/>
        <v/>
      </c>
      <c r="AD399" s="966" t="str">
        <f t="shared" si="435"/>
        <v/>
      </c>
      <c r="AE399" s="966" t="str">
        <f t="shared" si="436"/>
        <v/>
      </c>
    </row>
    <row r="400" spans="1:31">
      <c r="A400" s="966" t="str">
        <f t="shared" si="437"/>
        <v>MP-9</v>
      </c>
      <c r="B400" s="966" t="str">
        <f t="shared" si="398"/>
        <v>[weeks B]</v>
      </c>
      <c r="C400" s="966" t="str">
        <f t="shared" si="399"/>
        <v>Lipid#2</v>
      </c>
      <c r="D400" s="966" t="str">
        <f t="shared" si="400"/>
        <v>[diet B]</v>
      </c>
      <c r="E400" s="966" t="str">
        <f t="shared" si="401"/>
        <v>[treatment B]</v>
      </c>
      <c r="F400" s="966" t="str">
        <f t="shared" si="438"/>
        <v>[sex]</v>
      </c>
      <c r="G400" s="966" t="str">
        <f t="shared" si="439"/>
        <v>[body weight]</v>
      </c>
      <c r="H400" s="966">
        <f t="shared" si="421"/>
        <v>2.5</v>
      </c>
      <c r="I400" s="966"/>
      <c r="J400" s="966">
        <v>135</v>
      </c>
      <c r="K400" s="966" t="str">
        <f>'plasma (Lipid#2)'!C205</f>
        <v>bg 15</v>
      </c>
      <c r="L400" s="966" t="str">
        <f>'plasma (Lipid#2)'!E205</f>
        <v>gir 15</v>
      </c>
      <c r="M400" s="967"/>
      <c r="N400" s="967"/>
      <c r="O400" s="966"/>
      <c r="P400" s="966" t="str">
        <f t="shared" si="440"/>
        <v/>
      </c>
      <c r="Q400" s="966" t="str">
        <f t="shared" si="422"/>
        <v/>
      </c>
      <c r="R400" s="966" t="str">
        <f t="shared" si="423"/>
        <v/>
      </c>
      <c r="S400" s="966" t="str">
        <f t="shared" si="424"/>
        <v/>
      </c>
      <c r="T400" s="966" t="str">
        <f t="shared" si="425"/>
        <v/>
      </c>
      <c r="U400" s="966" t="str">
        <f t="shared" si="426"/>
        <v/>
      </c>
      <c r="V400" s="966" t="str">
        <f t="shared" si="427"/>
        <v/>
      </c>
      <c r="W400" s="966" t="str">
        <f t="shared" si="428"/>
        <v/>
      </c>
      <c r="X400" s="966" t="str">
        <f t="shared" si="429"/>
        <v/>
      </c>
      <c r="Y400" s="966" t="str">
        <f t="shared" si="430"/>
        <v/>
      </c>
      <c r="Z400" s="966" t="str">
        <f t="shared" si="431"/>
        <v/>
      </c>
      <c r="AA400" s="966" t="str">
        <f t="shared" si="432"/>
        <v/>
      </c>
      <c r="AB400" s="966" t="str">
        <f t="shared" si="433"/>
        <v/>
      </c>
      <c r="AC400" s="966" t="str">
        <f t="shared" si="434"/>
        <v/>
      </c>
      <c r="AD400" s="966" t="str">
        <f t="shared" si="435"/>
        <v/>
      </c>
      <c r="AE400" s="966" t="str">
        <f t="shared" si="436"/>
        <v/>
      </c>
    </row>
    <row r="401" spans="1:31">
      <c r="A401" s="966" t="str">
        <f t="shared" si="437"/>
        <v>MP-9</v>
      </c>
      <c r="B401" s="966" t="str">
        <f t="shared" si="398"/>
        <v>[weeks B]</v>
      </c>
      <c r="C401" s="966" t="str">
        <f t="shared" si="399"/>
        <v>Lipid#2</v>
      </c>
      <c r="D401" s="966" t="str">
        <f t="shared" si="400"/>
        <v>[diet B]</v>
      </c>
      <c r="E401" s="966" t="str">
        <f t="shared" si="401"/>
        <v>[treatment B]</v>
      </c>
      <c r="F401" s="966" t="str">
        <f t="shared" si="438"/>
        <v>[sex]</v>
      </c>
      <c r="G401" s="966" t="str">
        <f t="shared" si="439"/>
        <v>[body weight]</v>
      </c>
      <c r="H401" s="966">
        <f t="shared" si="421"/>
        <v>2.5</v>
      </c>
      <c r="I401" s="966"/>
      <c r="J401" s="966">
        <v>145</v>
      </c>
      <c r="K401" s="966" t="str">
        <f>'plasma (Lipid#2)'!C206</f>
        <v>bg 25</v>
      </c>
      <c r="L401" s="966" t="str">
        <f>'plasma (Lipid#2)'!E206</f>
        <v>gir 25</v>
      </c>
      <c r="M401" s="967"/>
      <c r="N401" s="967"/>
      <c r="O401" s="966"/>
      <c r="P401" s="966" t="str">
        <f t="shared" si="440"/>
        <v/>
      </c>
      <c r="Q401" s="966" t="str">
        <f t="shared" si="422"/>
        <v/>
      </c>
      <c r="R401" s="966" t="str">
        <f t="shared" si="423"/>
        <v/>
      </c>
      <c r="S401" s="966" t="str">
        <f t="shared" si="424"/>
        <v/>
      </c>
      <c r="T401" s="966" t="str">
        <f t="shared" si="425"/>
        <v/>
      </c>
      <c r="U401" s="966" t="str">
        <f t="shared" si="426"/>
        <v/>
      </c>
      <c r="V401" s="966" t="str">
        <f t="shared" si="427"/>
        <v/>
      </c>
      <c r="W401" s="966" t="str">
        <f t="shared" si="428"/>
        <v/>
      </c>
      <c r="X401" s="966" t="str">
        <f t="shared" si="429"/>
        <v/>
      </c>
      <c r="Y401" s="966" t="str">
        <f t="shared" si="430"/>
        <v/>
      </c>
      <c r="Z401" s="966" t="str">
        <f t="shared" si="431"/>
        <v/>
      </c>
      <c r="AA401" s="966" t="str">
        <f t="shared" si="432"/>
        <v/>
      </c>
      <c r="AB401" s="966" t="str">
        <f t="shared" si="433"/>
        <v/>
      </c>
      <c r="AC401" s="966" t="str">
        <f t="shared" si="434"/>
        <v/>
      </c>
      <c r="AD401" s="966" t="str">
        <f t="shared" si="435"/>
        <v/>
      </c>
      <c r="AE401" s="966" t="str">
        <f t="shared" si="436"/>
        <v/>
      </c>
    </row>
    <row r="402" spans="1:31">
      <c r="A402" s="970" t="str">
        <f>'plasma (Lipid#2)'!A209</f>
        <v>MP-10</v>
      </c>
      <c r="B402" s="970" t="str">
        <f t="shared" si="398"/>
        <v>[weeks B]</v>
      </c>
      <c r="C402" s="970" t="str">
        <f t="shared" si="399"/>
        <v>Lipid#2</v>
      </c>
      <c r="D402" s="970" t="str">
        <f t="shared" si="400"/>
        <v>[diet B]</v>
      </c>
      <c r="E402" s="970" t="str">
        <f t="shared" si="401"/>
        <v>[treatment B]</v>
      </c>
      <c r="F402" s="970" t="str">
        <f>'plasma (Lipid#2)'!A214</f>
        <v>[sex]</v>
      </c>
      <c r="G402" s="970" t="str">
        <f>'plasma (Lipid#2)'!A210</f>
        <v>[body weight]</v>
      </c>
      <c r="H402" s="970">
        <f t="shared" si="421"/>
        <v>0</v>
      </c>
      <c r="I402" s="970" t="str">
        <f>'plasma (Lipid#2)'!A219</f>
        <v>hct -10</v>
      </c>
      <c r="J402" s="970">
        <f>'plasma (Lipid#2)'!B208</f>
        <v>-10</v>
      </c>
      <c r="K402" s="970" t="str">
        <f>'plasma (Lipid#2)'!C208</f>
        <v>bg -10</v>
      </c>
      <c r="L402" s="970" t="str">
        <f>'plasma (Lipid#2)'!E208</f>
        <v>gir -10</v>
      </c>
      <c r="M402" s="971" t="e">
        <f>'plasma (Lipid#2)'!X210</f>
        <v>#DIV/0!</v>
      </c>
      <c r="N402" s="971" t="e">
        <f>'plasma (Lipid#2)'!Y210</f>
        <v>#DIV/0!</v>
      </c>
      <c r="O402" s="970" t="str">
        <f>'plasma (Lipid#2)'!M208</f>
        <v>i -10</v>
      </c>
      <c r="P402" s="970" t="str">
        <f>'tissues (Lipid#2)'!O85</f>
        <v/>
      </c>
      <c r="Q402" s="970" t="str">
        <f>'tissues (Lipid#2)'!O86</f>
        <v/>
      </c>
      <c r="R402" s="970" t="str">
        <f>'tissues (Lipid#2)'!O87</f>
        <v/>
      </c>
      <c r="S402" s="970" t="str">
        <f>'tissues (Lipid#2)'!O88</f>
        <v/>
      </c>
      <c r="T402" s="970" t="str">
        <f>'tissues (Lipid#2)'!O89</f>
        <v/>
      </c>
      <c r="U402" s="970" t="str">
        <f>'tissues (Lipid#2)'!O90</f>
        <v/>
      </c>
      <c r="V402" s="970" t="str">
        <f>'tissues (Lipid#2)'!O91</f>
        <v/>
      </c>
      <c r="W402" s="970" t="str">
        <f>'tissues (Lipid#2)'!O92</f>
        <v/>
      </c>
      <c r="X402" s="970" t="str">
        <f>'tissues (Lipid#2)'!P85</f>
        <v/>
      </c>
      <c r="Y402" s="970" t="str">
        <f>'tissues (Lipid#2)'!P86</f>
        <v/>
      </c>
      <c r="Z402" s="970" t="str">
        <f>'tissues (Lipid#2)'!P87</f>
        <v/>
      </c>
      <c r="AA402" s="970" t="str">
        <f>'tissues (Lipid#2)'!P88</f>
        <v/>
      </c>
      <c r="AB402" s="970" t="str">
        <f>'tissues (Lipid#2)'!P89</f>
        <v/>
      </c>
      <c r="AC402" s="970" t="str">
        <f>'tissues (Lipid#2)'!P90</f>
        <v/>
      </c>
      <c r="AD402" s="970" t="str">
        <f>'tissues (Lipid#2)'!P91</f>
        <v/>
      </c>
      <c r="AE402" s="970" t="str">
        <f>'tissues (Lipid#2)'!P92</f>
        <v/>
      </c>
    </row>
    <row r="403" spans="1:31">
      <c r="A403" s="970" t="str">
        <f>A402</f>
        <v>MP-10</v>
      </c>
      <c r="B403" s="970" t="str">
        <f t="shared" si="398"/>
        <v>[weeks B]</v>
      </c>
      <c r="C403" s="970" t="str">
        <f t="shared" si="399"/>
        <v>Lipid#2</v>
      </c>
      <c r="D403" s="970" t="str">
        <f t="shared" si="400"/>
        <v>[diet B]</v>
      </c>
      <c r="E403" s="970" t="str">
        <f t="shared" si="401"/>
        <v>[treatment B]</v>
      </c>
      <c r="F403" s="970" t="str">
        <f>F402</f>
        <v>[sex]</v>
      </c>
      <c r="G403" s="970" t="str">
        <f>G402</f>
        <v>[body weight]</v>
      </c>
      <c r="H403" s="970">
        <f t="shared" si="421"/>
        <v>0</v>
      </c>
      <c r="I403" s="44"/>
      <c r="J403" s="970">
        <f>'plasma (Lipid#2)'!B209</f>
        <v>0</v>
      </c>
      <c r="K403" s="970" t="str">
        <f>'plasma (Lipid#2)'!C209</f>
        <v>bg 0</v>
      </c>
      <c r="L403" s="970" t="str">
        <f>'plasma (Lipid#2)'!E209</f>
        <v>gir 0</v>
      </c>
      <c r="M403" s="971" t="e">
        <f>'plasma (Lipid#2)'!X211</f>
        <v>#DIV/0!</v>
      </c>
      <c r="N403" s="971" t="e">
        <f>'plasma (Lipid#2)'!Y211</f>
        <v>#DIV/0!</v>
      </c>
      <c r="O403" s="970"/>
      <c r="P403" s="970" t="str">
        <f>P402</f>
        <v/>
      </c>
      <c r="Q403" s="970" t="str">
        <f t="shared" ref="Q403:Q420" si="441">Q402</f>
        <v/>
      </c>
      <c r="R403" s="970" t="str">
        <f t="shared" ref="R403:R420" si="442">R402</f>
        <v/>
      </c>
      <c r="S403" s="970" t="str">
        <f t="shared" ref="S403:S420" si="443">S402</f>
        <v/>
      </c>
      <c r="T403" s="970" t="str">
        <f t="shared" ref="T403:T420" si="444">T402</f>
        <v/>
      </c>
      <c r="U403" s="970" t="str">
        <f t="shared" ref="U403:U420" si="445">U402</f>
        <v/>
      </c>
      <c r="V403" s="970" t="str">
        <f t="shared" ref="V403:V420" si="446">V402</f>
        <v/>
      </c>
      <c r="W403" s="970" t="str">
        <f t="shared" ref="W403:W420" si="447">W402</f>
        <v/>
      </c>
      <c r="X403" s="970" t="str">
        <f t="shared" ref="X403:X420" si="448">X402</f>
        <v/>
      </c>
      <c r="Y403" s="970" t="str">
        <f t="shared" ref="Y403:Y420" si="449">Y402</f>
        <v/>
      </c>
      <c r="Z403" s="970" t="str">
        <f t="shared" ref="Z403:Z420" si="450">Z402</f>
        <v/>
      </c>
      <c r="AA403" s="970" t="str">
        <f t="shared" ref="AA403:AA420" si="451">AA402</f>
        <v/>
      </c>
      <c r="AB403" s="970" t="str">
        <f t="shared" ref="AB403:AB420" si="452">AB402</f>
        <v/>
      </c>
      <c r="AC403" s="970" t="str">
        <f t="shared" ref="AC403:AC420" si="453">AC402</f>
        <v/>
      </c>
      <c r="AD403" s="970" t="str">
        <f t="shared" ref="AD403:AD420" si="454">AD402</f>
        <v/>
      </c>
      <c r="AE403" s="970" t="str">
        <f t="shared" ref="AE403:AE420" si="455">AE402</f>
        <v/>
      </c>
    </row>
    <row r="404" spans="1:31">
      <c r="A404" s="970" t="str">
        <f t="shared" ref="A404:A420" si="456">A403</f>
        <v>MP-10</v>
      </c>
      <c r="B404" s="970" t="str">
        <f t="shared" si="398"/>
        <v>[weeks B]</v>
      </c>
      <c r="C404" s="970" t="str">
        <f t="shared" si="399"/>
        <v>Lipid#2</v>
      </c>
      <c r="D404" s="970" t="str">
        <f t="shared" si="400"/>
        <v>[diet B]</v>
      </c>
      <c r="E404" s="970" t="str">
        <f t="shared" si="401"/>
        <v>[treatment B]</v>
      </c>
      <c r="F404" s="970" t="str">
        <f t="shared" ref="F404:F420" si="457">F403</f>
        <v>[sex]</v>
      </c>
      <c r="G404" s="970" t="str">
        <f t="shared" ref="G404:G420" si="458">G403</f>
        <v>[body weight]</v>
      </c>
      <c r="H404" s="970">
        <f t="shared" si="421"/>
        <v>2.5</v>
      </c>
      <c r="I404" s="44"/>
      <c r="J404" s="970">
        <f>'plasma (Lipid#2)'!B210</f>
        <v>10</v>
      </c>
      <c r="K404" s="970" t="str">
        <f>'plasma (Lipid#2)'!C210</f>
        <v>bg 10</v>
      </c>
      <c r="L404" s="970" t="str">
        <f>'plasma (Lipid#2)'!E210</f>
        <v>gir 10</v>
      </c>
      <c r="M404" s="44"/>
      <c r="N404" s="44"/>
      <c r="O404" s="970"/>
      <c r="P404" s="970" t="str">
        <f t="shared" ref="P404:P420" si="459">P403</f>
        <v/>
      </c>
      <c r="Q404" s="970" t="str">
        <f t="shared" si="441"/>
        <v/>
      </c>
      <c r="R404" s="970" t="str">
        <f t="shared" si="442"/>
        <v/>
      </c>
      <c r="S404" s="970" t="str">
        <f t="shared" si="443"/>
        <v/>
      </c>
      <c r="T404" s="970" t="str">
        <f t="shared" si="444"/>
        <v/>
      </c>
      <c r="U404" s="970" t="str">
        <f t="shared" si="445"/>
        <v/>
      </c>
      <c r="V404" s="970" t="str">
        <f t="shared" si="446"/>
        <v/>
      </c>
      <c r="W404" s="970" t="str">
        <f t="shared" si="447"/>
        <v/>
      </c>
      <c r="X404" s="970" t="str">
        <f t="shared" si="448"/>
        <v/>
      </c>
      <c r="Y404" s="970" t="str">
        <f t="shared" si="449"/>
        <v/>
      </c>
      <c r="Z404" s="970" t="str">
        <f t="shared" si="450"/>
        <v/>
      </c>
      <c r="AA404" s="970" t="str">
        <f t="shared" si="451"/>
        <v/>
      </c>
      <c r="AB404" s="970" t="str">
        <f t="shared" si="452"/>
        <v/>
      </c>
      <c r="AC404" s="970" t="str">
        <f t="shared" si="453"/>
        <v/>
      </c>
      <c r="AD404" s="970" t="str">
        <f t="shared" si="454"/>
        <v/>
      </c>
      <c r="AE404" s="970" t="str">
        <f t="shared" si="455"/>
        <v/>
      </c>
    </row>
    <row r="405" spans="1:31">
      <c r="A405" s="970" t="str">
        <f t="shared" si="456"/>
        <v>MP-10</v>
      </c>
      <c r="B405" s="970" t="str">
        <f t="shared" si="398"/>
        <v>[weeks B]</v>
      </c>
      <c r="C405" s="970" t="str">
        <f t="shared" si="399"/>
        <v>Lipid#2</v>
      </c>
      <c r="D405" s="970" t="str">
        <f t="shared" si="400"/>
        <v>[diet B]</v>
      </c>
      <c r="E405" s="970" t="str">
        <f t="shared" si="401"/>
        <v>[treatment B]</v>
      </c>
      <c r="F405" s="970" t="str">
        <f t="shared" si="457"/>
        <v>[sex]</v>
      </c>
      <c r="G405" s="970" t="str">
        <f t="shared" si="458"/>
        <v>[body weight]</v>
      </c>
      <c r="H405" s="970">
        <f t="shared" si="421"/>
        <v>2.5</v>
      </c>
      <c r="I405" s="44"/>
      <c r="J405" s="970">
        <f>'plasma (Lipid#2)'!B211</f>
        <v>20</v>
      </c>
      <c r="K405" s="970" t="str">
        <f>'plasma (Lipid#2)'!C211</f>
        <v>bg 20</v>
      </c>
      <c r="L405" s="970" t="str">
        <f>'plasma (Lipid#2)'!E211</f>
        <v>gir 20</v>
      </c>
      <c r="M405" s="44"/>
      <c r="N405" s="44"/>
      <c r="O405" s="970"/>
      <c r="P405" s="970" t="str">
        <f t="shared" si="459"/>
        <v/>
      </c>
      <c r="Q405" s="970" t="str">
        <f t="shared" si="441"/>
        <v/>
      </c>
      <c r="R405" s="970" t="str">
        <f t="shared" si="442"/>
        <v/>
      </c>
      <c r="S405" s="970" t="str">
        <f t="shared" si="443"/>
        <v/>
      </c>
      <c r="T405" s="970" t="str">
        <f t="shared" si="444"/>
        <v/>
      </c>
      <c r="U405" s="970" t="str">
        <f t="shared" si="445"/>
        <v/>
      </c>
      <c r="V405" s="970" t="str">
        <f t="shared" si="446"/>
        <v/>
      </c>
      <c r="W405" s="970" t="str">
        <f t="shared" si="447"/>
        <v/>
      </c>
      <c r="X405" s="970" t="str">
        <f t="shared" si="448"/>
        <v/>
      </c>
      <c r="Y405" s="970" t="str">
        <f t="shared" si="449"/>
        <v/>
      </c>
      <c r="Z405" s="970" t="str">
        <f t="shared" si="450"/>
        <v/>
      </c>
      <c r="AA405" s="970" t="str">
        <f t="shared" si="451"/>
        <v/>
      </c>
      <c r="AB405" s="970" t="str">
        <f t="shared" si="452"/>
        <v/>
      </c>
      <c r="AC405" s="970" t="str">
        <f t="shared" si="453"/>
        <v/>
      </c>
      <c r="AD405" s="970" t="str">
        <f t="shared" si="454"/>
        <v/>
      </c>
      <c r="AE405" s="970" t="str">
        <f t="shared" si="455"/>
        <v/>
      </c>
    </row>
    <row r="406" spans="1:31">
      <c r="A406" s="970" t="str">
        <f t="shared" si="456"/>
        <v>MP-10</v>
      </c>
      <c r="B406" s="970" t="str">
        <f t="shared" si="398"/>
        <v>[weeks B]</v>
      </c>
      <c r="C406" s="970" t="str">
        <f t="shared" si="399"/>
        <v>Lipid#2</v>
      </c>
      <c r="D406" s="970" t="str">
        <f t="shared" si="400"/>
        <v>[diet B]</v>
      </c>
      <c r="E406" s="970" t="str">
        <f t="shared" si="401"/>
        <v>[treatment B]</v>
      </c>
      <c r="F406" s="970" t="str">
        <f t="shared" si="457"/>
        <v>[sex]</v>
      </c>
      <c r="G406" s="970" t="str">
        <f t="shared" si="458"/>
        <v>[body weight]</v>
      </c>
      <c r="H406" s="970">
        <f t="shared" si="421"/>
        <v>2.5</v>
      </c>
      <c r="I406" s="44"/>
      <c r="J406" s="970">
        <f>'plasma (Lipid#2)'!B212</f>
        <v>30</v>
      </c>
      <c r="K406" s="970" t="str">
        <f>'plasma (Lipid#2)'!C212</f>
        <v>bg 30</v>
      </c>
      <c r="L406" s="970" t="str">
        <f>'plasma (Lipid#2)'!E212</f>
        <v>gir 30</v>
      </c>
      <c r="M406" s="44"/>
      <c r="N406" s="44"/>
      <c r="O406" s="970"/>
      <c r="P406" s="970" t="str">
        <f t="shared" si="459"/>
        <v/>
      </c>
      <c r="Q406" s="970" t="str">
        <f t="shared" si="441"/>
        <v/>
      </c>
      <c r="R406" s="970" t="str">
        <f t="shared" si="442"/>
        <v/>
      </c>
      <c r="S406" s="970" t="str">
        <f t="shared" si="443"/>
        <v/>
      </c>
      <c r="T406" s="970" t="str">
        <f t="shared" si="444"/>
        <v/>
      </c>
      <c r="U406" s="970" t="str">
        <f t="shared" si="445"/>
        <v/>
      </c>
      <c r="V406" s="970" t="str">
        <f t="shared" si="446"/>
        <v/>
      </c>
      <c r="W406" s="970" t="str">
        <f t="shared" si="447"/>
        <v/>
      </c>
      <c r="X406" s="970" t="str">
        <f t="shared" si="448"/>
        <v/>
      </c>
      <c r="Y406" s="970" t="str">
        <f t="shared" si="449"/>
        <v/>
      </c>
      <c r="Z406" s="970" t="str">
        <f t="shared" si="450"/>
        <v/>
      </c>
      <c r="AA406" s="970" t="str">
        <f t="shared" si="451"/>
        <v/>
      </c>
      <c r="AB406" s="970" t="str">
        <f t="shared" si="452"/>
        <v/>
      </c>
      <c r="AC406" s="970" t="str">
        <f t="shared" si="453"/>
        <v/>
      </c>
      <c r="AD406" s="970" t="str">
        <f t="shared" si="454"/>
        <v/>
      </c>
      <c r="AE406" s="970" t="str">
        <f t="shared" si="455"/>
        <v/>
      </c>
    </row>
    <row r="407" spans="1:31">
      <c r="A407" s="970" t="str">
        <f t="shared" si="456"/>
        <v>MP-10</v>
      </c>
      <c r="B407" s="970" t="str">
        <f t="shared" si="398"/>
        <v>[weeks B]</v>
      </c>
      <c r="C407" s="970" t="str">
        <f t="shared" si="399"/>
        <v>Lipid#2</v>
      </c>
      <c r="D407" s="970" t="str">
        <f t="shared" si="400"/>
        <v>[diet B]</v>
      </c>
      <c r="E407" s="970" t="str">
        <f t="shared" si="401"/>
        <v>[treatment B]</v>
      </c>
      <c r="F407" s="970" t="str">
        <f t="shared" si="457"/>
        <v>[sex]</v>
      </c>
      <c r="G407" s="970" t="str">
        <f t="shared" si="458"/>
        <v>[body weight]</v>
      </c>
      <c r="H407" s="970">
        <f t="shared" si="421"/>
        <v>2.5</v>
      </c>
      <c r="I407" s="44"/>
      <c r="J407" s="970">
        <f>'plasma (Lipid#2)'!B213</f>
        <v>40</v>
      </c>
      <c r="K407" s="970" t="str">
        <f>'plasma (Lipid#2)'!C213</f>
        <v>bg 40</v>
      </c>
      <c r="L407" s="970" t="str">
        <f>'plasma (Lipid#2)'!E213</f>
        <v>gir 40</v>
      </c>
      <c r="M407" s="44"/>
      <c r="N407" s="44"/>
      <c r="O407" s="970"/>
      <c r="P407" s="970" t="str">
        <f t="shared" si="459"/>
        <v/>
      </c>
      <c r="Q407" s="970" t="str">
        <f t="shared" si="441"/>
        <v/>
      </c>
      <c r="R407" s="970" t="str">
        <f t="shared" si="442"/>
        <v/>
      </c>
      <c r="S407" s="970" t="str">
        <f t="shared" si="443"/>
        <v/>
      </c>
      <c r="T407" s="970" t="str">
        <f t="shared" si="444"/>
        <v/>
      </c>
      <c r="U407" s="970" t="str">
        <f t="shared" si="445"/>
        <v/>
      </c>
      <c r="V407" s="970" t="str">
        <f t="shared" si="446"/>
        <v/>
      </c>
      <c r="W407" s="970" t="str">
        <f t="shared" si="447"/>
        <v/>
      </c>
      <c r="X407" s="970" t="str">
        <f t="shared" si="448"/>
        <v/>
      </c>
      <c r="Y407" s="970" t="str">
        <f t="shared" si="449"/>
        <v/>
      </c>
      <c r="Z407" s="970" t="str">
        <f t="shared" si="450"/>
        <v/>
      </c>
      <c r="AA407" s="970" t="str">
        <f t="shared" si="451"/>
        <v/>
      </c>
      <c r="AB407" s="970" t="str">
        <f t="shared" si="452"/>
        <v/>
      </c>
      <c r="AC407" s="970" t="str">
        <f t="shared" si="453"/>
        <v/>
      </c>
      <c r="AD407" s="970" t="str">
        <f t="shared" si="454"/>
        <v/>
      </c>
      <c r="AE407" s="970" t="str">
        <f t="shared" si="455"/>
        <v/>
      </c>
    </row>
    <row r="408" spans="1:31">
      <c r="A408" s="970" t="str">
        <f t="shared" si="456"/>
        <v>MP-10</v>
      </c>
      <c r="B408" s="970" t="str">
        <f t="shared" si="398"/>
        <v>[weeks B]</v>
      </c>
      <c r="C408" s="970" t="str">
        <f t="shared" si="399"/>
        <v>Lipid#2</v>
      </c>
      <c r="D408" s="970" t="str">
        <f t="shared" si="400"/>
        <v>[diet B]</v>
      </c>
      <c r="E408" s="970" t="str">
        <f t="shared" si="401"/>
        <v>[treatment B]</v>
      </c>
      <c r="F408" s="970" t="str">
        <f t="shared" si="457"/>
        <v>[sex]</v>
      </c>
      <c r="G408" s="970" t="str">
        <f t="shared" si="458"/>
        <v>[body weight]</v>
      </c>
      <c r="H408" s="970">
        <f t="shared" si="421"/>
        <v>2.5</v>
      </c>
      <c r="I408" s="44"/>
      <c r="J408" s="970">
        <f>'plasma (Lipid#2)'!B214</f>
        <v>50</v>
      </c>
      <c r="K408" s="970" t="str">
        <f>'plasma (Lipid#2)'!C214</f>
        <v>bg 50</v>
      </c>
      <c r="L408" s="970" t="str">
        <f>'plasma (Lipid#2)'!E214</f>
        <v>gir 50</v>
      </c>
      <c r="M408" s="44"/>
      <c r="N408" s="44"/>
      <c r="O408" s="970"/>
      <c r="P408" s="970" t="str">
        <f t="shared" si="459"/>
        <v/>
      </c>
      <c r="Q408" s="970" t="str">
        <f t="shared" si="441"/>
        <v/>
      </c>
      <c r="R408" s="970" t="str">
        <f t="shared" si="442"/>
        <v/>
      </c>
      <c r="S408" s="970" t="str">
        <f t="shared" si="443"/>
        <v/>
      </c>
      <c r="T408" s="970" t="str">
        <f t="shared" si="444"/>
        <v/>
      </c>
      <c r="U408" s="970" t="str">
        <f t="shared" si="445"/>
        <v/>
      </c>
      <c r="V408" s="970" t="str">
        <f t="shared" si="446"/>
        <v/>
      </c>
      <c r="W408" s="970" t="str">
        <f t="shared" si="447"/>
        <v/>
      </c>
      <c r="X408" s="970" t="str">
        <f t="shared" si="448"/>
        <v/>
      </c>
      <c r="Y408" s="970" t="str">
        <f t="shared" si="449"/>
        <v/>
      </c>
      <c r="Z408" s="970" t="str">
        <f t="shared" si="450"/>
        <v/>
      </c>
      <c r="AA408" s="970" t="str">
        <f t="shared" si="451"/>
        <v/>
      </c>
      <c r="AB408" s="970" t="str">
        <f t="shared" si="452"/>
        <v/>
      </c>
      <c r="AC408" s="970" t="str">
        <f t="shared" si="453"/>
        <v/>
      </c>
      <c r="AD408" s="970" t="str">
        <f t="shared" si="454"/>
        <v/>
      </c>
      <c r="AE408" s="970" t="str">
        <f t="shared" si="455"/>
        <v/>
      </c>
    </row>
    <row r="409" spans="1:31">
      <c r="A409" s="970" t="str">
        <f t="shared" si="456"/>
        <v>MP-10</v>
      </c>
      <c r="B409" s="970" t="str">
        <f t="shared" si="398"/>
        <v>[weeks B]</v>
      </c>
      <c r="C409" s="970" t="str">
        <f t="shared" si="399"/>
        <v>Lipid#2</v>
      </c>
      <c r="D409" s="970" t="str">
        <f t="shared" si="400"/>
        <v>[diet B]</v>
      </c>
      <c r="E409" s="970" t="str">
        <f t="shared" si="401"/>
        <v>[treatment B]</v>
      </c>
      <c r="F409" s="970" t="str">
        <f t="shared" si="457"/>
        <v>[sex]</v>
      </c>
      <c r="G409" s="970" t="str">
        <f t="shared" si="458"/>
        <v>[body weight]</v>
      </c>
      <c r="H409" s="970">
        <f t="shared" si="421"/>
        <v>2.5</v>
      </c>
      <c r="I409" s="44"/>
      <c r="J409" s="970">
        <f>'plasma (Lipid#2)'!B215</f>
        <v>60</v>
      </c>
      <c r="K409" s="970" t="str">
        <f>'plasma (Lipid#2)'!C215</f>
        <v>bg 60</v>
      </c>
      <c r="L409" s="970" t="str">
        <f>'plasma (Lipid#2)'!E215</f>
        <v>gir 60</v>
      </c>
      <c r="M409" s="44"/>
      <c r="N409" s="44"/>
      <c r="O409" s="970"/>
      <c r="P409" s="970" t="str">
        <f t="shared" si="459"/>
        <v/>
      </c>
      <c r="Q409" s="970" t="str">
        <f t="shared" si="441"/>
        <v/>
      </c>
      <c r="R409" s="970" t="str">
        <f t="shared" si="442"/>
        <v/>
      </c>
      <c r="S409" s="970" t="str">
        <f t="shared" si="443"/>
        <v/>
      </c>
      <c r="T409" s="970" t="str">
        <f t="shared" si="444"/>
        <v/>
      </c>
      <c r="U409" s="970" t="str">
        <f t="shared" si="445"/>
        <v/>
      </c>
      <c r="V409" s="970" t="str">
        <f t="shared" si="446"/>
        <v/>
      </c>
      <c r="W409" s="970" t="str">
        <f t="shared" si="447"/>
        <v/>
      </c>
      <c r="X409" s="970" t="str">
        <f t="shared" si="448"/>
        <v/>
      </c>
      <c r="Y409" s="970" t="str">
        <f t="shared" si="449"/>
        <v/>
      </c>
      <c r="Z409" s="970" t="str">
        <f t="shared" si="450"/>
        <v/>
      </c>
      <c r="AA409" s="970" t="str">
        <f t="shared" si="451"/>
        <v/>
      </c>
      <c r="AB409" s="970" t="str">
        <f t="shared" si="452"/>
        <v/>
      </c>
      <c r="AC409" s="970" t="str">
        <f t="shared" si="453"/>
        <v/>
      </c>
      <c r="AD409" s="970" t="str">
        <f t="shared" si="454"/>
        <v/>
      </c>
      <c r="AE409" s="970" t="str">
        <f t="shared" si="455"/>
        <v/>
      </c>
    </row>
    <row r="410" spans="1:31">
      <c r="A410" s="970" t="str">
        <f t="shared" si="456"/>
        <v>MP-10</v>
      </c>
      <c r="B410" s="970" t="str">
        <f t="shared" si="398"/>
        <v>[weeks B]</v>
      </c>
      <c r="C410" s="970" t="str">
        <f t="shared" si="399"/>
        <v>Lipid#2</v>
      </c>
      <c r="D410" s="970" t="str">
        <f t="shared" si="400"/>
        <v>[diet B]</v>
      </c>
      <c r="E410" s="970" t="str">
        <f t="shared" si="401"/>
        <v>[treatment B]</v>
      </c>
      <c r="F410" s="970" t="str">
        <f t="shared" si="457"/>
        <v>[sex]</v>
      </c>
      <c r="G410" s="970" t="str">
        <f t="shared" si="458"/>
        <v>[body weight]</v>
      </c>
      <c r="H410" s="970">
        <f t="shared" si="421"/>
        <v>2.5</v>
      </c>
      <c r="I410" s="44"/>
      <c r="J410" s="970">
        <f>'plasma (Lipid#2)'!B216</f>
        <v>70</v>
      </c>
      <c r="K410" s="970" t="str">
        <f>'plasma (Lipid#2)'!C216</f>
        <v>bg 70</v>
      </c>
      <c r="L410" s="970" t="str">
        <f>'plasma (Lipid#2)'!E216</f>
        <v>gir 70</v>
      </c>
      <c r="M410" s="44"/>
      <c r="N410" s="44"/>
      <c r="O410" s="970"/>
      <c r="P410" s="970" t="str">
        <f t="shared" si="459"/>
        <v/>
      </c>
      <c r="Q410" s="970" t="str">
        <f t="shared" si="441"/>
        <v/>
      </c>
      <c r="R410" s="970" t="str">
        <f t="shared" si="442"/>
        <v/>
      </c>
      <c r="S410" s="970" t="str">
        <f t="shared" si="443"/>
        <v/>
      </c>
      <c r="T410" s="970" t="str">
        <f t="shared" si="444"/>
        <v/>
      </c>
      <c r="U410" s="970" t="str">
        <f t="shared" si="445"/>
        <v/>
      </c>
      <c r="V410" s="970" t="str">
        <f t="shared" si="446"/>
        <v/>
      </c>
      <c r="W410" s="970" t="str">
        <f t="shared" si="447"/>
        <v/>
      </c>
      <c r="X410" s="970" t="str">
        <f t="shared" si="448"/>
        <v/>
      </c>
      <c r="Y410" s="970" t="str">
        <f t="shared" si="449"/>
        <v/>
      </c>
      <c r="Z410" s="970" t="str">
        <f t="shared" si="450"/>
        <v/>
      </c>
      <c r="AA410" s="970" t="str">
        <f t="shared" si="451"/>
        <v/>
      </c>
      <c r="AB410" s="970" t="str">
        <f t="shared" si="452"/>
        <v/>
      </c>
      <c r="AC410" s="970" t="str">
        <f t="shared" si="453"/>
        <v/>
      </c>
      <c r="AD410" s="970" t="str">
        <f t="shared" si="454"/>
        <v/>
      </c>
      <c r="AE410" s="970" t="str">
        <f t="shared" si="455"/>
        <v/>
      </c>
    </row>
    <row r="411" spans="1:31">
      <c r="A411" s="970" t="str">
        <f t="shared" si="456"/>
        <v>MP-10</v>
      </c>
      <c r="B411" s="970" t="str">
        <f t="shared" si="398"/>
        <v>[weeks B]</v>
      </c>
      <c r="C411" s="970" t="str">
        <f t="shared" si="399"/>
        <v>Lipid#2</v>
      </c>
      <c r="D411" s="970" t="str">
        <f t="shared" si="400"/>
        <v>[diet B]</v>
      </c>
      <c r="E411" s="970" t="str">
        <f t="shared" si="401"/>
        <v>[treatment B]</v>
      </c>
      <c r="F411" s="970" t="str">
        <f t="shared" si="457"/>
        <v>[sex]</v>
      </c>
      <c r="G411" s="970" t="str">
        <f t="shared" si="458"/>
        <v>[body weight]</v>
      </c>
      <c r="H411" s="970">
        <f t="shared" si="421"/>
        <v>2.5</v>
      </c>
      <c r="I411" s="44"/>
      <c r="J411" s="970">
        <f>'plasma (Lipid#2)'!B217</f>
        <v>80</v>
      </c>
      <c r="K411" s="970" t="str">
        <f>'plasma (Lipid#2)'!C217</f>
        <v>bg 80</v>
      </c>
      <c r="L411" s="970" t="str">
        <f>'plasma (Lipid#2)'!E217</f>
        <v>gir 80</v>
      </c>
      <c r="M411" s="971" t="e">
        <f>'plasma (Lipid#2)'!X212</f>
        <v>#DIV/0!</v>
      </c>
      <c r="N411" s="971" t="e">
        <f>'plasma (Lipid#2)'!Y212</f>
        <v>#DIV/0!</v>
      </c>
      <c r="O411" s="970"/>
      <c r="P411" s="970" t="str">
        <f t="shared" si="459"/>
        <v/>
      </c>
      <c r="Q411" s="970" t="str">
        <f t="shared" si="441"/>
        <v/>
      </c>
      <c r="R411" s="970" t="str">
        <f t="shared" si="442"/>
        <v/>
      </c>
      <c r="S411" s="970" t="str">
        <f t="shared" si="443"/>
        <v/>
      </c>
      <c r="T411" s="970" t="str">
        <f t="shared" si="444"/>
        <v/>
      </c>
      <c r="U411" s="970" t="str">
        <f t="shared" si="445"/>
        <v/>
      </c>
      <c r="V411" s="970" t="str">
        <f t="shared" si="446"/>
        <v/>
      </c>
      <c r="W411" s="970" t="str">
        <f t="shared" si="447"/>
        <v/>
      </c>
      <c r="X411" s="970" t="str">
        <f t="shared" si="448"/>
        <v/>
      </c>
      <c r="Y411" s="970" t="str">
        <f t="shared" si="449"/>
        <v/>
      </c>
      <c r="Z411" s="970" t="str">
        <f t="shared" si="450"/>
        <v/>
      </c>
      <c r="AA411" s="970" t="str">
        <f t="shared" si="451"/>
        <v/>
      </c>
      <c r="AB411" s="970" t="str">
        <f t="shared" si="452"/>
        <v/>
      </c>
      <c r="AC411" s="970" t="str">
        <f t="shared" si="453"/>
        <v/>
      </c>
      <c r="AD411" s="970" t="str">
        <f t="shared" si="454"/>
        <v/>
      </c>
      <c r="AE411" s="970" t="str">
        <f t="shared" si="455"/>
        <v/>
      </c>
    </row>
    <row r="412" spans="1:31">
      <c r="A412" s="970" t="str">
        <f t="shared" si="456"/>
        <v>MP-10</v>
      </c>
      <c r="B412" s="970" t="str">
        <f t="shared" si="398"/>
        <v>[weeks B]</v>
      </c>
      <c r="C412" s="970" t="str">
        <f t="shared" si="399"/>
        <v>Lipid#2</v>
      </c>
      <c r="D412" s="970" t="str">
        <f t="shared" si="400"/>
        <v>[diet B]</v>
      </c>
      <c r="E412" s="970" t="str">
        <f t="shared" si="401"/>
        <v>[treatment B]</v>
      </c>
      <c r="F412" s="970" t="str">
        <f t="shared" si="457"/>
        <v>[sex]</v>
      </c>
      <c r="G412" s="970" t="str">
        <f t="shared" si="458"/>
        <v>[body weight]</v>
      </c>
      <c r="H412" s="970">
        <f t="shared" si="421"/>
        <v>2.5</v>
      </c>
      <c r="I412" s="970" t="str">
        <f>'plasma (Lipid#2)'!A221</f>
        <v>hct 90</v>
      </c>
      <c r="J412" s="970">
        <f>'plasma (Lipid#2)'!B218</f>
        <v>90</v>
      </c>
      <c r="K412" s="970" t="str">
        <f>'plasma (Lipid#2)'!C218</f>
        <v>bg 90</v>
      </c>
      <c r="L412" s="970" t="str">
        <f>'plasma (Lipid#2)'!E218</f>
        <v>gir 90</v>
      </c>
      <c r="M412" s="971" t="e">
        <f>'plasma (Lipid#2)'!X213</f>
        <v>#DIV/0!</v>
      </c>
      <c r="N412" s="971" t="e">
        <f>'plasma (Lipid#2)'!Y213</f>
        <v>#DIV/0!</v>
      </c>
      <c r="O412" s="970"/>
      <c r="P412" s="970" t="str">
        <f t="shared" si="459"/>
        <v/>
      </c>
      <c r="Q412" s="970" t="str">
        <f t="shared" si="441"/>
        <v/>
      </c>
      <c r="R412" s="970" t="str">
        <f t="shared" si="442"/>
        <v/>
      </c>
      <c r="S412" s="970" t="str">
        <f t="shared" si="443"/>
        <v/>
      </c>
      <c r="T412" s="970" t="str">
        <f t="shared" si="444"/>
        <v/>
      </c>
      <c r="U412" s="970" t="str">
        <f t="shared" si="445"/>
        <v/>
      </c>
      <c r="V412" s="970" t="str">
        <f t="shared" si="446"/>
        <v/>
      </c>
      <c r="W412" s="970" t="str">
        <f t="shared" si="447"/>
        <v/>
      </c>
      <c r="X412" s="970" t="str">
        <f t="shared" si="448"/>
        <v/>
      </c>
      <c r="Y412" s="970" t="str">
        <f t="shared" si="449"/>
        <v/>
      </c>
      <c r="Z412" s="970" t="str">
        <f t="shared" si="450"/>
        <v/>
      </c>
      <c r="AA412" s="970" t="str">
        <f t="shared" si="451"/>
        <v/>
      </c>
      <c r="AB412" s="970" t="str">
        <f t="shared" si="452"/>
        <v/>
      </c>
      <c r="AC412" s="970" t="str">
        <f t="shared" si="453"/>
        <v/>
      </c>
      <c r="AD412" s="970" t="str">
        <f t="shared" si="454"/>
        <v/>
      </c>
      <c r="AE412" s="970" t="str">
        <f t="shared" si="455"/>
        <v/>
      </c>
    </row>
    <row r="413" spans="1:31">
      <c r="A413" s="970" t="str">
        <f t="shared" si="456"/>
        <v>MP-10</v>
      </c>
      <c r="B413" s="970" t="str">
        <f t="shared" si="398"/>
        <v>[weeks B]</v>
      </c>
      <c r="C413" s="970" t="str">
        <f t="shared" si="399"/>
        <v>Lipid#2</v>
      </c>
      <c r="D413" s="970" t="str">
        <f t="shared" si="400"/>
        <v>[diet B]</v>
      </c>
      <c r="E413" s="970" t="str">
        <f t="shared" si="401"/>
        <v>[treatment B]</v>
      </c>
      <c r="F413" s="970" t="str">
        <f t="shared" si="457"/>
        <v>[sex]</v>
      </c>
      <c r="G413" s="970" t="str">
        <f t="shared" si="458"/>
        <v>[body weight]</v>
      </c>
      <c r="H413" s="970">
        <f t="shared" si="421"/>
        <v>2.5</v>
      </c>
      <c r="I413" s="44"/>
      <c r="J413" s="970">
        <f>'plasma (Lipid#2)'!B219</f>
        <v>100</v>
      </c>
      <c r="K413" s="970" t="str">
        <f>'plasma (Lipid#2)'!C219</f>
        <v>bg 100</v>
      </c>
      <c r="L413" s="970" t="str">
        <f>'plasma (Lipid#2)'!E219</f>
        <v>gir 100</v>
      </c>
      <c r="M413" s="971" t="e">
        <f>'plasma (Lipid#2)'!X214</f>
        <v>#DIV/0!</v>
      </c>
      <c r="N413" s="971" t="e">
        <f>'plasma (Lipid#2)'!Y214</f>
        <v>#DIV/0!</v>
      </c>
      <c r="O413" s="970" t="str">
        <f>'plasma (Lipid#2)'!M219</f>
        <v>i 100</v>
      </c>
      <c r="P413" s="970" t="str">
        <f t="shared" si="459"/>
        <v/>
      </c>
      <c r="Q413" s="970" t="str">
        <f t="shared" si="441"/>
        <v/>
      </c>
      <c r="R413" s="970" t="str">
        <f t="shared" si="442"/>
        <v/>
      </c>
      <c r="S413" s="970" t="str">
        <f t="shared" si="443"/>
        <v/>
      </c>
      <c r="T413" s="970" t="str">
        <f t="shared" si="444"/>
        <v/>
      </c>
      <c r="U413" s="970" t="str">
        <f t="shared" si="445"/>
        <v/>
      </c>
      <c r="V413" s="970" t="str">
        <f t="shared" si="446"/>
        <v/>
      </c>
      <c r="W413" s="970" t="str">
        <f t="shared" si="447"/>
        <v/>
      </c>
      <c r="X413" s="970" t="str">
        <f t="shared" si="448"/>
        <v/>
      </c>
      <c r="Y413" s="970" t="str">
        <f t="shared" si="449"/>
        <v/>
      </c>
      <c r="Z413" s="970" t="str">
        <f t="shared" si="450"/>
        <v/>
      </c>
      <c r="AA413" s="970" t="str">
        <f t="shared" si="451"/>
        <v/>
      </c>
      <c r="AB413" s="970" t="str">
        <f t="shared" si="452"/>
        <v/>
      </c>
      <c r="AC413" s="970" t="str">
        <f t="shared" si="453"/>
        <v/>
      </c>
      <c r="AD413" s="970" t="str">
        <f t="shared" si="454"/>
        <v/>
      </c>
      <c r="AE413" s="970" t="str">
        <f t="shared" si="455"/>
        <v/>
      </c>
    </row>
    <row r="414" spans="1:31">
      <c r="A414" s="970" t="str">
        <f t="shared" si="456"/>
        <v>MP-10</v>
      </c>
      <c r="B414" s="970" t="str">
        <f t="shared" si="398"/>
        <v>[weeks B]</v>
      </c>
      <c r="C414" s="970" t="str">
        <f t="shared" si="399"/>
        <v>Lipid#2</v>
      </c>
      <c r="D414" s="970" t="str">
        <f t="shared" si="400"/>
        <v>[diet B]</v>
      </c>
      <c r="E414" s="970" t="str">
        <f t="shared" si="401"/>
        <v>[treatment B]</v>
      </c>
      <c r="F414" s="970" t="str">
        <f t="shared" si="457"/>
        <v>[sex]</v>
      </c>
      <c r="G414" s="970" t="str">
        <f t="shared" si="458"/>
        <v>[body weight]</v>
      </c>
      <c r="H414" s="970">
        <f t="shared" si="421"/>
        <v>2.5</v>
      </c>
      <c r="I414" s="44"/>
      <c r="J414" s="970">
        <f>'plasma (Lipid#2)'!B220</f>
        <v>110</v>
      </c>
      <c r="K414" s="970" t="str">
        <f>'plasma (Lipid#2)'!C220</f>
        <v>bg 110</v>
      </c>
      <c r="L414" s="970" t="str">
        <f>'plasma (Lipid#2)'!E220</f>
        <v>gir 110</v>
      </c>
      <c r="M414" s="44"/>
      <c r="N414" s="44"/>
      <c r="O414" s="970"/>
      <c r="P414" s="970" t="str">
        <f t="shared" si="459"/>
        <v/>
      </c>
      <c r="Q414" s="970" t="str">
        <f t="shared" si="441"/>
        <v/>
      </c>
      <c r="R414" s="970" t="str">
        <f t="shared" si="442"/>
        <v/>
      </c>
      <c r="S414" s="970" t="str">
        <f t="shared" si="443"/>
        <v/>
      </c>
      <c r="T414" s="970" t="str">
        <f t="shared" si="444"/>
        <v/>
      </c>
      <c r="U414" s="970" t="str">
        <f t="shared" si="445"/>
        <v/>
      </c>
      <c r="V414" s="970" t="str">
        <f t="shared" si="446"/>
        <v/>
      </c>
      <c r="W414" s="970" t="str">
        <f t="shared" si="447"/>
        <v/>
      </c>
      <c r="X414" s="970" t="str">
        <f t="shared" si="448"/>
        <v/>
      </c>
      <c r="Y414" s="970" t="str">
        <f t="shared" si="449"/>
        <v/>
      </c>
      <c r="Z414" s="970" t="str">
        <f t="shared" si="450"/>
        <v/>
      </c>
      <c r="AA414" s="970" t="str">
        <f t="shared" si="451"/>
        <v/>
      </c>
      <c r="AB414" s="970" t="str">
        <f t="shared" si="452"/>
        <v/>
      </c>
      <c r="AC414" s="970" t="str">
        <f t="shared" si="453"/>
        <v/>
      </c>
      <c r="AD414" s="970" t="str">
        <f t="shared" si="454"/>
        <v/>
      </c>
      <c r="AE414" s="970" t="str">
        <f t="shared" si="455"/>
        <v/>
      </c>
    </row>
    <row r="415" spans="1:31">
      <c r="A415" s="970" t="str">
        <f t="shared" si="456"/>
        <v>MP-10</v>
      </c>
      <c r="B415" s="970" t="str">
        <f t="shared" si="398"/>
        <v>[weeks B]</v>
      </c>
      <c r="C415" s="970" t="str">
        <f t="shared" si="399"/>
        <v>Lipid#2</v>
      </c>
      <c r="D415" s="970" t="str">
        <f t="shared" si="400"/>
        <v>[diet B]</v>
      </c>
      <c r="E415" s="970" t="str">
        <f t="shared" si="401"/>
        <v>[treatment B]</v>
      </c>
      <c r="F415" s="970" t="str">
        <f t="shared" si="457"/>
        <v>[sex]</v>
      </c>
      <c r="G415" s="970" t="str">
        <f t="shared" si="458"/>
        <v>[body weight]</v>
      </c>
      <c r="H415" s="970">
        <f t="shared" si="421"/>
        <v>2.5</v>
      </c>
      <c r="I415" s="44"/>
      <c r="J415" s="970">
        <f>'plasma (Lipid#2)'!B221</f>
        <v>120</v>
      </c>
      <c r="K415" s="970" t="str">
        <f>'plasma (Lipid#2)'!C221</f>
        <v>bg 120</v>
      </c>
      <c r="L415" s="970" t="str">
        <f>'plasma (Lipid#2)'!E221</f>
        <v>gir 120</v>
      </c>
      <c r="M415" s="971" t="e">
        <f>'plasma (Lipid#2)'!X215</f>
        <v>#DIV/0!</v>
      </c>
      <c r="N415" s="971" t="e">
        <f>'plasma (Lipid#2)'!Y215</f>
        <v>#DIV/0!</v>
      </c>
      <c r="O415" s="970" t="str">
        <f>'plasma (Lipid#2)'!M221</f>
        <v>i 120</v>
      </c>
      <c r="P415" s="970" t="str">
        <f t="shared" si="459"/>
        <v/>
      </c>
      <c r="Q415" s="970" t="str">
        <f t="shared" si="441"/>
        <v/>
      </c>
      <c r="R415" s="970" t="str">
        <f t="shared" si="442"/>
        <v/>
      </c>
      <c r="S415" s="970" t="str">
        <f t="shared" si="443"/>
        <v/>
      </c>
      <c r="T415" s="970" t="str">
        <f t="shared" si="444"/>
        <v/>
      </c>
      <c r="U415" s="970" t="str">
        <f t="shared" si="445"/>
        <v/>
      </c>
      <c r="V415" s="970" t="str">
        <f t="shared" si="446"/>
        <v/>
      </c>
      <c r="W415" s="970" t="str">
        <f t="shared" si="447"/>
        <v/>
      </c>
      <c r="X415" s="970" t="str">
        <f t="shared" si="448"/>
        <v/>
      </c>
      <c r="Y415" s="970" t="str">
        <f t="shared" si="449"/>
        <v/>
      </c>
      <c r="Z415" s="970" t="str">
        <f t="shared" si="450"/>
        <v/>
      </c>
      <c r="AA415" s="970" t="str">
        <f t="shared" si="451"/>
        <v/>
      </c>
      <c r="AB415" s="970" t="str">
        <f t="shared" si="452"/>
        <v/>
      </c>
      <c r="AC415" s="970" t="str">
        <f t="shared" si="453"/>
        <v/>
      </c>
      <c r="AD415" s="970" t="str">
        <f t="shared" si="454"/>
        <v/>
      </c>
      <c r="AE415" s="970" t="str">
        <f t="shared" si="455"/>
        <v/>
      </c>
    </row>
    <row r="416" spans="1:31">
      <c r="A416" s="970" t="str">
        <f t="shared" si="456"/>
        <v>MP-10</v>
      </c>
      <c r="B416" s="970" t="str">
        <f t="shared" si="398"/>
        <v>[weeks B]</v>
      </c>
      <c r="C416" s="970" t="str">
        <f t="shared" si="399"/>
        <v>Lipid#2</v>
      </c>
      <c r="D416" s="970" t="str">
        <f t="shared" si="400"/>
        <v>[diet B]</v>
      </c>
      <c r="E416" s="970" t="str">
        <f t="shared" si="401"/>
        <v>[treatment B]</v>
      </c>
      <c r="F416" s="970" t="str">
        <f t="shared" si="457"/>
        <v>[sex]</v>
      </c>
      <c r="G416" s="970" t="str">
        <f t="shared" si="458"/>
        <v>[body weight]</v>
      </c>
      <c r="H416" s="970">
        <f t="shared" si="421"/>
        <v>2.5</v>
      </c>
      <c r="I416" s="44"/>
      <c r="J416" s="970">
        <v>122</v>
      </c>
      <c r="K416" s="970" t="str">
        <f>'plasma (Lipid#2)'!C222</f>
        <v>bg 2</v>
      </c>
      <c r="L416" s="970" t="str">
        <f>'plasma (Lipid#2)'!E222</f>
        <v>gir 2</v>
      </c>
      <c r="M416" s="44"/>
      <c r="N416" s="44"/>
      <c r="O416" s="970"/>
      <c r="P416" s="970" t="str">
        <f t="shared" si="459"/>
        <v/>
      </c>
      <c r="Q416" s="970" t="str">
        <f t="shared" si="441"/>
        <v/>
      </c>
      <c r="R416" s="970" t="str">
        <f t="shared" si="442"/>
        <v/>
      </c>
      <c r="S416" s="970" t="str">
        <f t="shared" si="443"/>
        <v/>
      </c>
      <c r="T416" s="970" t="str">
        <f t="shared" si="444"/>
        <v/>
      </c>
      <c r="U416" s="970" t="str">
        <f t="shared" si="445"/>
        <v/>
      </c>
      <c r="V416" s="970" t="str">
        <f t="shared" si="446"/>
        <v/>
      </c>
      <c r="W416" s="970" t="str">
        <f t="shared" si="447"/>
        <v/>
      </c>
      <c r="X416" s="970" t="str">
        <f t="shared" si="448"/>
        <v/>
      </c>
      <c r="Y416" s="970" t="str">
        <f t="shared" si="449"/>
        <v/>
      </c>
      <c r="Z416" s="970" t="str">
        <f t="shared" si="450"/>
        <v/>
      </c>
      <c r="AA416" s="970" t="str">
        <f t="shared" si="451"/>
        <v/>
      </c>
      <c r="AB416" s="970" t="str">
        <f t="shared" si="452"/>
        <v/>
      </c>
      <c r="AC416" s="970" t="str">
        <f t="shared" si="453"/>
        <v/>
      </c>
      <c r="AD416" s="970" t="str">
        <f t="shared" si="454"/>
        <v/>
      </c>
      <c r="AE416" s="970" t="str">
        <f t="shared" si="455"/>
        <v/>
      </c>
    </row>
    <row r="417" spans="1:31">
      <c r="A417" s="970" t="str">
        <f t="shared" si="456"/>
        <v>MP-10</v>
      </c>
      <c r="B417" s="970" t="str">
        <f t="shared" si="398"/>
        <v>[weeks B]</v>
      </c>
      <c r="C417" s="970" t="str">
        <f t="shared" si="399"/>
        <v>Lipid#2</v>
      </c>
      <c r="D417" s="970" t="str">
        <f t="shared" si="400"/>
        <v>[diet B]</v>
      </c>
      <c r="E417" s="970" t="str">
        <f t="shared" si="401"/>
        <v>[treatment B]</v>
      </c>
      <c r="F417" s="970" t="str">
        <f t="shared" si="457"/>
        <v>[sex]</v>
      </c>
      <c r="G417" s="970" t="str">
        <f t="shared" si="458"/>
        <v>[body weight]</v>
      </c>
      <c r="H417" s="970">
        <f t="shared" si="421"/>
        <v>2.5</v>
      </c>
      <c r="I417" s="44"/>
      <c r="J417" s="970">
        <v>125</v>
      </c>
      <c r="K417" s="970" t="str">
        <f>'plasma (Lipid#2)'!C223</f>
        <v>bg 5</v>
      </c>
      <c r="L417" s="970" t="str">
        <f>'plasma (Lipid#2)'!E223</f>
        <v>gir 5</v>
      </c>
      <c r="M417" s="44"/>
      <c r="N417" s="44"/>
      <c r="O417" s="970"/>
      <c r="P417" s="970" t="str">
        <f t="shared" si="459"/>
        <v/>
      </c>
      <c r="Q417" s="970" t="str">
        <f t="shared" si="441"/>
        <v/>
      </c>
      <c r="R417" s="970" t="str">
        <f t="shared" si="442"/>
        <v/>
      </c>
      <c r="S417" s="970" t="str">
        <f t="shared" si="443"/>
        <v/>
      </c>
      <c r="T417" s="970" t="str">
        <f t="shared" si="444"/>
        <v/>
      </c>
      <c r="U417" s="970" t="str">
        <f t="shared" si="445"/>
        <v/>
      </c>
      <c r="V417" s="970" t="str">
        <f t="shared" si="446"/>
        <v/>
      </c>
      <c r="W417" s="970" t="str">
        <f t="shared" si="447"/>
        <v/>
      </c>
      <c r="X417" s="970" t="str">
        <f t="shared" si="448"/>
        <v/>
      </c>
      <c r="Y417" s="970" t="str">
        <f t="shared" si="449"/>
        <v/>
      </c>
      <c r="Z417" s="970" t="str">
        <f t="shared" si="450"/>
        <v/>
      </c>
      <c r="AA417" s="970" t="str">
        <f t="shared" si="451"/>
        <v/>
      </c>
      <c r="AB417" s="970" t="str">
        <f t="shared" si="452"/>
        <v/>
      </c>
      <c r="AC417" s="970" t="str">
        <f t="shared" si="453"/>
        <v/>
      </c>
      <c r="AD417" s="970" t="str">
        <f t="shared" si="454"/>
        <v/>
      </c>
      <c r="AE417" s="970" t="str">
        <f t="shared" si="455"/>
        <v/>
      </c>
    </row>
    <row r="418" spans="1:31">
      <c r="A418" s="970" t="str">
        <f t="shared" si="456"/>
        <v>MP-10</v>
      </c>
      <c r="B418" s="970" t="str">
        <f t="shared" si="398"/>
        <v>[weeks B]</v>
      </c>
      <c r="C418" s="970" t="str">
        <f t="shared" si="399"/>
        <v>Lipid#2</v>
      </c>
      <c r="D418" s="970" t="str">
        <f t="shared" si="400"/>
        <v>[diet B]</v>
      </c>
      <c r="E418" s="970" t="str">
        <f t="shared" si="401"/>
        <v>[treatment B]</v>
      </c>
      <c r="F418" s="970" t="str">
        <f t="shared" si="457"/>
        <v>[sex]</v>
      </c>
      <c r="G418" s="970" t="str">
        <f t="shared" si="458"/>
        <v>[body weight]</v>
      </c>
      <c r="H418" s="970">
        <f t="shared" si="421"/>
        <v>2.5</v>
      </c>
      <c r="I418" s="44"/>
      <c r="J418" s="970">
        <v>130</v>
      </c>
      <c r="K418" s="970" t="str">
        <f>'plasma (Lipid#2)'!C224</f>
        <v>bg 10</v>
      </c>
      <c r="L418" s="970" t="str">
        <f>'plasma (Lipid#2)'!E224</f>
        <v>gir 10</v>
      </c>
      <c r="M418" s="44"/>
      <c r="N418" s="44"/>
      <c r="O418" s="970"/>
      <c r="P418" s="970" t="str">
        <f t="shared" si="459"/>
        <v/>
      </c>
      <c r="Q418" s="970" t="str">
        <f t="shared" si="441"/>
        <v/>
      </c>
      <c r="R418" s="970" t="str">
        <f t="shared" si="442"/>
        <v/>
      </c>
      <c r="S418" s="970" t="str">
        <f t="shared" si="443"/>
        <v/>
      </c>
      <c r="T418" s="970" t="str">
        <f t="shared" si="444"/>
        <v/>
      </c>
      <c r="U418" s="970" t="str">
        <f t="shared" si="445"/>
        <v/>
      </c>
      <c r="V418" s="970" t="str">
        <f t="shared" si="446"/>
        <v/>
      </c>
      <c r="W418" s="970" t="str">
        <f t="shared" si="447"/>
        <v/>
      </c>
      <c r="X418" s="970" t="str">
        <f t="shared" si="448"/>
        <v/>
      </c>
      <c r="Y418" s="970" t="str">
        <f t="shared" si="449"/>
        <v/>
      </c>
      <c r="Z418" s="970" t="str">
        <f t="shared" si="450"/>
        <v/>
      </c>
      <c r="AA418" s="970" t="str">
        <f t="shared" si="451"/>
        <v/>
      </c>
      <c r="AB418" s="970" t="str">
        <f t="shared" si="452"/>
        <v/>
      </c>
      <c r="AC418" s="970" t="str">
        <f t="shared" si="453"/>
        <v/>
      </c>
      <c r="AD418" s="970" t="str">
        <f t="shared" si="454"/>
        <v/>
      </c>
      <c r="AE418" s="970" t="str">
        <f t="shared" si="455"/>
        <v/>
      </c>
    </row>
    <row r="419" spans="1:31">
      <c r="A419" s="970" t="str">
        <f t="shared" si="456"/>
        <v>MP-10</v>
      </c>
      <c r="B419" s="970" t="str">
        <f t="shared" si="398"/>
        <v>[weeks B]</v>
      </c>
      <c r="C419" s="970" t="str">
        <f t="shared" si="399"/>
        <v>Lipid#2</v>
      </c>
      <c r="D419" s="970" t="str">
        <f t="shared" si="400"/>
        <v>[diet B]</v>
      </c>
      <c r="E419" s="970" t="str">
        <f t="shared" si="401"/>
        <v>[treatment B]</v>
      </c>
      <c r="F419" s="970" t="str">
        <f t="shared" si="457"/>
        <v>[sex]</v>
      </c>
      <c r="G419" s="970" t="str">
        <f t="shared" si="458"/>
        <v>[body weight]</v>
      </c>
      <c r="H419" s="970">
        <f t="shared" si="421"/>
        <v>2.5</v>
      </c>
      <c r="I419" s="44"/>
      <c r="J419" s="970">
        <v>135</v>
      </c>
      <c r="K419" s="970" t="str">
        <f>'plasma (Lipid#2)'!C225</f>
        <v>bg 15</v>
      </c>
      <c r="L419" s="970" t="str">
        <f>'plasma (Lipid#2)'!E225</f>
        <v>gir 15</v>
      </c>
      <c r="M419" s="44"/>
      <c r="N419" s="44"/>
      <c r="O419" s="970"/>
      <c r="P419" s="970" t="str">
        <f t="shared" si="459"/>
        <v/>
      </c>
      <c r="Q419" s="970" t="str">
        <f t="shared" si="441"/>
        <v/>
      </c>
      <c r="R419" s="970" t="str">
        <f t="shared" si="442"/>
        <v/>
      </c>
      <c r="S419" s="970" t="str">
        <f t="shared" si="443"/>
        <v/>
      </c>
      <c r="T419" s="970" t="str">
        <f t="shared" si="444"/>
        <v/>
      </c>
      <c r="U419" s="970" t="str">
        <f t="shared" si="445"/>
        <v/>
      </c>
      <c r="V419" s="970" t="str">
        <f t="shared" si="446"/>
        <v/>
      </c>
      <c r="W419" s="970" t="str">
        <f t="shared" si="447"/>
        <v/>
      </c>
      <c r="X419" s="970" t="str">
        <f t="shared" si="448"/>
        <v/>
      </c>
      <c r="Y419" s="970" t="str">
        <f t="shared" si="449"/>
        <v/>
      </c>
      <c r="Z419" s="970" t="str">
        <f t="shared" si="450"/>
        <v/>
      </c>
      <c r="AA419" s="970" t="str">
        <f t="shared" si="451"/>
        <v/>
      </c>
      <c r="AB419" s="970" t="str">
        <f t="shared" si="452"/>
        <v/>
      </c>
      <c r="AC419" s="970" t="str">
        <f t="shared" si="453"/>
        <v/>
      </c>
      <c r="AD419" s="970" t="str">
        <f t="shared" si="454"/>
        <v/>
      </c>
      <c r="AE419" s="970" t="str">
        <f t="shared" si="455"/>
        <v/>
      </c>
    </row>
    <row r="420" spans="1:31">
      <c r="A420" s="970" t="str">
        <f t="shared" si="456"/>
        <v>MP-10</v>
      </c>
      <c r="B420" s="970" t="str">
        <f t="shared" si="398"/>
        <v>[weeks B]</v>
      </c>
      <c r="C420" s="970" t="str">
        <f t="shared" si="399"/>
        <v>Lipid#2</v>
      </c>
      <c r="D420" s="970" t="str">
        <f t="shared" si="400"/>
        <v>[diet B]</v>
      </c>
      <c r="E420" s="970" t="str">
        <f t="shared" si="401"/>
        <v>[treatment B]</v>
      </c>
      <c r="F420" s="970" t="str">
        <f t="shared" si="457"/>
        <v>[sex]</v>
      </c>
      <c r="G420" s="970" t="str">
        <f t="shared" si="458"/>
        <v>[body weight]</v>
      </c>
      <c r="H420" s="970">
        <f t="shared" si="421"/>
        <v>2.5</v>
      </c>
      <c r="I420" s="44"/>
      <c r="J420" s="970">
        <v>145</v>
      </c>
      <c r="K420" s="970" t="str">
        <f>'plasma (Lipid#2)'!C226</f>
        <v>bg 25</v>
      </c>
      <c r="L420" s="970" t="str">
        <f>'plasma (Lipid#2)'!E226</f>
        <v>gir 25</v>
      </c>
      <c r="M420" s="44"/>
      <c r="N420" s="44"/>
      <c r="O420" s="970"/>
      <c r="P420" s="970" t="str">
        <f t="shared" si="459"/>
        <v/>
      </c>
      <c r="Q420" s="970" t="str">
        <f t="shared" si="441"/>
        <v/>
      </c>
      <c r="R420" s="970" t="str">
        <f t="shared" si="442"/>
        <v/>
      </c>
      <c r="S420" s="970" t="str">
        <f t="shared" si="443"/>
        <v/>
      </c>
      <c r="T420" s="970" t="str">
        <f t="shared" si="444"/>
        <v/>
      </c>
      <c r="U420" s="970" t="str">
        <f t="shared" si="445"/>
        <v/>
      </c>
      <c r="V420" s="970" t="str">
        <f t="shared" si="446"/>
        <v/>
      </c>
      <c r="W420" s="970" t="str">
        <f t="shared" si="447"/>
        <v/>
      </c>
      <c r="X420" s="970" t="str">
        <f t="shared" si="448"/>
        <v/>
      </c>
      <c r="Y420" s="970" t="str">
        <f t="shared" si="449"/>
        <v/>
      </c>
      <c r="Z420" s="970" t="str">
        <f t="shared" si="450"/>
        <v/>
      </c>
      <c r="AA420" s="970" t="str">
        <f t="shared" si="451"/>
        <v/>
      </c>
      <c r="AB420" s="970" t="str">
        <f t="shared" si="452"/>
        <v/>
      </c>
      <c r="AC420" s="970" t="str">
        <f t="shared" si="453"/>
        <v/>
      </c>
      <c r="AD420" s="970" t="str">
        <f t="shared" si="454"/>
        <v/>
      </c>
      <c r="AE420" s="970" t="str">
        <f t="shared" si="455"/>
        <v/>
      </c>
    </row>
    <row r="421" spans="1:31">
      <c r="A421" s="966" t="str">
        <f>'plasma (Lipid#2)'!A229</f>
        <v>MP-11</v>
      </c>
      <c r="B421" s="966" t="str">
        <f t="shared" si="398"/>
        <v>[weeks B]</v>
      </c>
      <c r="C421" s="966" t="str">
        <f t="shared" si="399"/>
        <v>Lipid#2</v>
      </c>
      <c r="D421" s="966" t="str">
        <f t="shared" si="400"/>
        <v>[diet B]</v>
      </c>
      <c r="E421" s="966" t="str">
        <f t="shared" si="401"/>
        <v>[treatment B]</v>
      </c>
      <c r="F421" s="966" t="str">
        <f>'plasma (Lipid#2)'!A234</f>
        <v>[sex]</v>
      </c>
      <c r="G421" s="966" t="str">
        <f>'plasma (Lipid#2)'!A230</f>
        <v>[body weight]</v>
      </c>
      <c r="H421" s="966">
        <f t="shared" si="421"/>
        <v>0</v>
      </c>
      <c r="I421" s="966" t="str">
        <f>'plasma (Lipid#2)'!A239</f>
        <v>hct -10</v>
      </c>
      <c r="J421" s="966">
        <f>'plasma (Lipid#2)'!B228</f>
        <v>-10</v>
      </c>
      <c r="K421" s="966" t="str">
        <f>'plasma (Lipid#2)'!C228</f>
        <v>bg -10</v>
      </c>
      <c r="L421" s="966" t="str">
        <f>'plasma (Lipid#2)'!E228</f>
        <v>gir -10</v>
      </c>
      <c r="M421" s="967" t="e">
        <f>'plasma (Lipid#2)'!X230</f>
        <v>#DIV/0!</v>
      </c>
      <c r="N421" s="967" t="e">
        <f>'plasma (Lipid#2)'!Y230</f>
        <v>#DIV/0!</v>
      </c>
      <c r="O421" s="966" t="str">
        <f>'plasma (Lipid#2)'!M228</f>
        <v>i -10</v>
      </c>
      <c r="P421" s="966" t="str">
        <f>'tissues (Lipid#2)'!O93</f>
        <v/>
      </c>
      <c r="Q421" s="966" t="str">
        <f>'tissues (Lipid#2)'!O94</f>
        <v/>
      </c>
      <c r="R421" s="966" t="str">
        <f>'tissues (Lipid#2)'!O95</f>
        <v/>
      </c>
      <c r="S421" s="966" t="str">
        <f>'tissues (Lipid#2)'!O96</f>
        <v/>
      </c>
      <c r="T421" s="966" t="str">
        <f>'tissues (Lipid#2)'!O97</f>
        <v/>
      </c>
      <c r="U421" s="966" t="str">
        <f>'tissues (Lipid#2)'!O98</f>
        <v/>
      </c>
      <c r="V421" s="966" t="str">
        <f>'tissues (Lipid#2)'!O99</f>
        <v/>
      </c>
      <c r="W421" s="966" t="str">
        <f>'tissues (Lipid#2)'!O100</f>
        <v/>
      </c>
      <c r="X421" s="966" t="str">
        <f>'tissues (Lipid#2)'!P93</f>
        <v/>
      </c>
      <c r="Y421" s="968" t="str">
        <f>'tissues (Lipid#2)'!P94</f>
        <v/>
      </c>
      <c r="Z421" s="966" t="str">
        <f>'tissues (Lipid#2)'!P95</f>
        <v/>
      </c>
      <c r="AA421" s="966" t="str">
        <f>'tissues (Lipid#2)'!P96</f>
        <v/>
      </c>
      <c r="AB421" s="966" t="str">
        <f>'tissues (Lipid#2)'!P97</f>
        <v/>
      </c>
      <c r="AC421" s="966" t="str">
        <f>'tissues (Lipid#2)'!P98</f>
        <v/>
      </c>
      <c r="AD421" s="966" t="str">
        <f>'tissues (Lipid#2)'!P99</f>
        <v/>
      </c>
      <c r="AE421" s="966" t="str">
        <f>'tissues (Lipid#2)'!P100</f>
        <v/>
      </c>
    </row>
    <row r="422" spans="1:31">
      <c r="A422" s="966" t="str">
        <f>A421</f>
        <v>MP-11</v>
      </c>
      <c r="B422" s="966" t="str">
        <f t="shared" si="398"/>
        <v>[weeks B]</v>
      </c>
      <c r="C422" s="966" t="str">
        <f t="shared" si="399"/>
        <v>Lipid#2</v>
      </c>
      <c r="D422" s="966" t="str">
        <f t="shared" si="400"/>
        <v>[diet B]</v>
      </c>
      <c r="E422" s="966" t="str">
        <f t="shared" si="401"/>
        <v>[treatment B]</v>
      </c>
      <c r="F422" s="966" t="str">
        <f>F421</f>
        <v>[sex]</v>
      </c>
      <c r="G422" s="966" t="str">
        <f>G421</f>
        <v>[body weight]</v>
      </c>
      <c r="H422" s="966">
        <f t="shared" si="421"/>
        <v>0</v>
      </c>
      <c r="I422" s="966"/>
      <c r="J422" s="966">
        <f>'plasma (Lipid#2)'!B229</f>
        <v>0</v>
      </c>
      <c r="K422" s="966" t="str">
        <f>'plasma (Lipid#2)'!C229</f>
        <v>bg 0</v>
      </c>
      <c r="L422" s="966" t="str">
        <f>'plasma (Lipid#2)'!E229</f>
        <v>gir 0</v>
      </c>
      <c r="M422" s="967" t="e">
        <f>'plasma (Lipid#2)'!X231</f>
        <v>#DIV/0!</v>
      </c>
      <c r="N422" s="967" t="e">
        <f>'plasma (Lipid#2)'!Y231</f>
        <v>#DIV/0!</v>
      </c>
      <c r="O422" s="966"/>
      <c r="P422" s="966" t="str">
        <f>P421</f>
        <v/>
      </c>
      <c r="Q422" s="966" t="str">
        <f t="shared" ref="Q422:Q439" si="460">Q421</f>
        <v/>
      </c>
      <c r="R422" s="966" t="str">
        <f t="shared" ref="R422:R439" si="461">R421</f>
        <v/>
      </c>
      <c r="S422" s="966" t="str">
        <f t="shared" ref="S422:S439" si="462">S421</f>
        <v/>
      </c>
      <c r="T422" s="966" t="str">
        <f t="shared" ref="T422:T439" si="463">T421</f>
        <v/>
      </c>
      <c r="U422" s="966" t="str">
        <f t="shared" ref="U422:U439" si="464">U421</f>
        <v/>
      </c>
      <c r="V422" s="966" t="str">
        <f t="shared" ref="V422:V439" si="465">V421</f>
        <v/>
      </c>
      <c r="W422" s="966" t="str">
        <f t="shared" ref="W422:W439" si="466">W421</f>
        <v/>
      </c>
      <c r="X422" s="966" t="str">
        <f t="shared" ref="X422:X439" si="467">X421</f>
        <v/>
      </c>
      <c r="Y422" s="966" t="str">
        <f t="shared" ref="Y422:Y439" si="468">Y421</f>
        <v/>
      </c>
      <c r="Z422" s="966" t="str">
        <f t="shared" ref="Z422:Z439" si="469">Z421</f>
        <v/>
      </c>
      <c r="AA422" s="966" t="str">
        <f t="shared" ref="AA422:AA439" si="470">AA421</f>
        <v/>
      </c>
      <c r="AB422" s="966" t="str">
        <f t="shared" ref="AB422:AB439" si="471">AB421</f>
        <v/>
      </c>
      <c r="AC422" s="966" t="str">
        <f t="shared" ref="AC422:AC439" si="472">AC421</f>
        <v/>
      </c>
      <c r="AD422" s="966" t="str">
        <f t="shared" ref="AD422:AD439" si="473">AD421</f>
        <v/>
      </c>
      <c r="AE422" s="966" t="str">
        <f t="shared" ref="AE422:AE439" si="474">AE421</f>
        <v/>
      </c>
    </row>
    <row r="423" spans="1:31">
      <c r="A423" s="966" t="str">
        <f t="shared" ref="A423:A439" si="475">A422</f>
        <v>MP-11</v>
      </c>
      <c r="B423" s="966" t="str">
        <f t="shared" si="398"/>
        <v>[weeks B]</v>
      </c>
      <c r="C423" s="966" t="str">
        <f t="shared" si="399"/>
        <v>Lipid#2</v>
      </c>
      <c r="D423" s="966" t="str">
        <f t="shared" si="400"/>
        <v>[diet B]</v>
      </c>
      <c r="E423" s="966" t="str">
        <f t="shared" si="401"/>
        <v>[treatment B]</v>
      </c>
      <c r="F423" s="966" t="str">
        <f t="shared" ref="F423:F439" si="476">F422</f>
        <v>[sex]</v>
      </c>
      <c r="G423" s="966" t="str">
        <f t="shared" ref="G423:G439" si="477">G422</f>
        <v>[body weight]</v>
      </c>
      <c r="H423" s="966">
        <f t="shared" si="421"/>
        <v>2.5</v>
      </c>
      <c r="I423" s="966"/>
      <c r="J423" s="966">
        <f>'plasma (Lipid#2)'!B230</f>
        <v>10</v>
      </c>
      <c r="K423" s="966" t="str">
        <f>'plasma (Lipid#2)'!C230</f>
        <v>bg 10</v>
      </c>
      <c r="L423" s="966" t="str">
        <f>'plasma (Lipid#2)'!E230</f>
        <v>gir 10</v>
      </c>
      <c r="M423" s="966"/>
      <c r="N423" s="966"/>
      <c r="O423" s="966"/>
      <c r="P423" s="966" t="str">
        <f t="shared" ref="P423:P439" si="478">P422</f>
        <v/>
      </c>
      <c r="Q423" s="966" t="str">
        <f t="shared" si="460"/>
        <v/>
      </c>
      <c r="R423" s="966" t="str">
        <f t="shared" si="461"/>
        <v/>
      </c>
      <c r="S423" s="966" t="str">
        <f t="shared" si="462"/>
        <v/>
      </c>
      <c r="T423" s="966" t="str">
        <f t="shared" si="463"/>
        <v/>
      </c>
      <c r="U423" s="966" t="str">
        <f t="shared" si="464"/>
        <v/>
      </c>
      <c r="V423" s="966" t="str">
        <f t="shared" si="465"/>
        <v/>
      </c>
      <c r="W423" s="966" t="str">
        <f t="shared" si="466"/>
        <v/>
      </c>
      <c r="X423" s="966" t="str">
        <f t="shared" si="467"/>
        <v/>
      </c>
      <c r="Y423" s="966" t="str">
        <f t="shared" si="468"/>
        <v/>
      </c>
      <c r="Z423" s="966" t="str">
        <f t="shared" si="469"/>
        <v/>
      </c>
      <c r="AA423" s="966" t="str">
        <f t="shared" si="470"/>
        <v/>
      </c>
      <c r="AB423" s="966" t="str">
        <f t="shared" si="471"/>
        <v/>
      </c>
      <c r="AC423" s="966" t="str">
        <f t="shared" si="472"/>
        <v/>
      </c>
      <c r="AD423" s="966" t="str">
        <f t="shared" si="473"/>
        <v/>
      </c>
      <c r="AE423" s="966" t="str">
        <f t="shared" si="474"/>
        <v/>
      </c>
    </row>
    <row r="424" spans="1:31">
      <c r="A424" s="966" t="str">
        <f t="shared" si="475"/>
        <v>MP-11</v>
      </c>
      <c r="B424" s="966" t="str">
        <f t="shared" si="398"/>
        <v>[weeks B]</v>
      </c>
      <c r="C424" s="966" t="str">
        <f t="shared" si="399"/>
        <v>Lipid#2</v>
      </c>
      <c r="D424" s="966" t="str">
        <f t="shared" si="400"/>
        <v>[diet B]</v>
      </c>
      <c r="E424" s="966" t="str">
        <f t="shared" si="401"/>
        <v>[treatment B]</v>
      </c>
      <c r="F424" s="966" t="str">
        <f t="shared" si="476"/>
        <v>[sex]</v>
      </c>
      <c r="G424" s="966" t="str">
        <f t="shared" si="477"/>
        <v>[body weight]</v>
      </c>
      <c r="H424" s="966">
        <f t="shared" si="421"/>
        <v>2.5</v>
      </c>
      <c r="I424" s="966"/>
      <c r="J424" s="966">
        <f>'plasma (Lipid#2)'!B231</f>
        <v>20</v>
      </c>
      <c r="K424" s="966" t="str">
        <f>'plasma (Lipid#2)'!C231</f>
        <v>bg 20</v>
      </c>
      <c r="L424" s="966" t="str">
        <f>'plasma (Lipid#2)'!E231</f>
        <v>gir 20</v>
      </c>
      <c r="M424" s="966"/>
      <c r="N424" s="966"/>
      <c r="O424" s="966"/>
      <c r="P424" s="966" t="str">
        <f t="shared" si="478"/>
        <v/>
      </c>
      <c r="Q424" s="966" t="str">
        <f t="shared" si="460"/>
        <v/>
      </c>
      <c r="R424" s="966" t="str">
        <f t="shared" si="461"/>
        <v/>
      </c>
      <c r="S424" s="966" t="str">
        <f t="shared" si="462"/>
        <v/>
      </c>
      <c r="T424" s="966" t="str">
        <f t="shared" si="463"/>
        <v/>
      </c>
      <c r="U424" s="966" t="str">
        <f t="shared" si="464"/>
        <v/>
      </c>
      <c r="V424" s="966" t="str">
        <f t="shared" si="465"/>
        <v/>
      </c>
      <c r="W424" s="966" t="str">
        <f t="shared" si="466"/>
        <v/>
      </c>
      <c r="X424" s="966" t="str">
        <f t="shared" si="467"/>
        <v/>
      </c>
      <c r="Y424" s="966" t="str">
        <f t="shared" si="468"/>
        <v/>
      </c>
      <c r="Z424" s="966" t="str">
        <f t="shared" si="469"/>
        <v/>
      </c>
      <c r="AA424" s="966" t="str">
        <f t="shared" si="470"/>
        <v/>
      </c>
      <c r="AB424" s="966" t="str">
        <f t="shared" si="471"/>
        <v/>
      </c>
      <c r="AC424" s="966" t="str">
        <f t="shared" si="472"/>
        <v/>
      </c>
      <c r="AD424" s="966" t="str">
        <f t="shared" si="473"/>
        <v/>
      </c>
      <c r="AE424" s="966" t="str">
        <f t="shared" si="474"/>
        <v/>
      </c>
    </row>
    <row r="425" spans="1:31">
      <c r="A425" s="966" t="str">
        <f t="shared" si="475"/>
        <v>MP-11</v>
      </c>
      <c r="B425" s="966" t="str">
        <f t="shared" ref="B425:B458" si="479">B424</f>
        <v>[weeks B]</v>
      </c>
      <c r="C425" s="966" t="str">
        <f t="shared" ref="C425:C458" si="480">C424</f>
        <v>Lipid#2</v>
      </c>
      <c r="D425" s="966" t="str">
        <f t="shared" ref="D425:D458" si="481">D424</f>
        <v>[diet B]</v>
      </c>
      <c r="E425" s="966" t="str">
        <f t="shared" ref="E425:E458" si="482">E424</f>
        <v>[treatment B]</v>
      </c>
      <c r="F425" s="966" t="str">
        <f t="shared" si="476"/>
        <v>[sex]</v>
      </c>
      <c r="G425" s="966" t="str">
        <f t="shared" si="477"/>
        <v>[body weight]</v>
      </c>
      <c r="H425" s="966">
        <f t="shared" si="421"/>
        <v>2.5</v>
      </c>
      <c r="I425" s="966"/>
      <c r="J425" s="966">
        <f>'plasma (Lipid#2)'!B232</f>
        <v>30</v>
      </c>
      <c r="K425" s="966" t="str">
        <f>'plasma (Lipid#2)'!C232</f>
        <v>bg 30</v>
      </c>
      <c r="L425" s="966" t="str">
        <f>'plasma (Lipid#2)'!E232</f>
        <v>gir 30</v>
      </c>
      <c r="M425" s="966"/>
      <c r="N425" s="966"/>
      <c r="O425" s="966"/>
      <c r="P425" s="966" t="str">
        <f t="shared" si="478"/>
        <v/>
      </c>
      <c r="Q425" s="966" t="str">
        <f t="shared" si="460"/>
        <v/>
      </c>
      <c r="R425" s="966" t="str">
        <f t="shared" si="461"/>
        <v/>
      </c>
      <c r="S425" s="966" t="str">
        <f t="shared" si="462"/>
        <v/>
      </c>
      <c r="T425" s="966" t="str">
        <f t="shared" si="463"/>
        <v/>
      </c>
      <c r="U425" s="966" t="str">
        <f t="shared" si="464"/>
        <v/>
      </c>
      <c r="V425" s="966" t="str">
        <f t="shared" si="465"/>
        <v/>
      </c>
      <c r="W425" s="966" t="str">
        <f t="shared" si="466"/>
        <v/>
      </c>
      <c r="X425" s="966" t="str">
        <f t="shared" si="467"/>
        <v/>
      </c>
      <c r="Y425" s="966" t="str">
        <f t="shared" si="468"/>
        <v/>
      </c>
      <c r="Z425" s="966" t="str">
        <f t="shared" si="469"/>
        <v/>
      </c>
      <c r="AA425" s="966" t="str">
        <f t="shared" si="470"/>
        <v/>
      </c>
      <c r="AB425" s="966" t="str">
        <f t="shared" si="471"/>
        <v/>
      </c>
      <c r="AC425" s="966" t="str">
        <f t="shared" si="472"/>
        <v/>
      </c>
      <c r="AD425" s="966" t="str">
        <f t="shared" si="473"/>
        <v/>
      </c>
      <c r="AE425" s="966" t="str">
        <f t="shared" si="474"/>
        <v/>
      </c>
    </row>
    <row r="426" spans="1:31">
      <c r="A426" s="966" t="str">
        <f t="shared" si="475"/>
        <v>MP-11</v>
      </c>
      <c r="B426" s="966" t="str">
        <f t="shared" si="479"/>
        <v>[weeks B]</v>
      </c>
      <c r="C426" s="966" t="str">
        <f t="shared" si="480"/>
        <v>Lipid#2</v>
      </c>
      <c r="D426" s="966" t="str">
        <f t="shared" si="481"/>
        <v>[diet B]</v>
      </c>
      <c r="E426" s="966" t="str">
        <f t="shared" si="482"/>
        <v>[treatment B]</v>
      </c>
      <c r="F426" s="966" t="str">
        <f t="shared" si="476"/>
        <v>[sex]</v>
      </c>
      <c r="G426" s="966" t="str">
        <f t="shared" si="477"/>
        <v>[body weight]</v>
      </c>
      <c r="H426" s="966">
        <f t="shared" si="421"/>
        <v>2.5</v>
      </c>
      <c r="I426" s="966"/>
      <c r="J426" s="966">
        <f>'plasma (Lipid#2)'!B233</f>
        <v>40</v>
      </c>
      <c r="K426" s="966" t="str">
        <f>'plasma (Lipid#2)'!C233</f>
        <v>bg 40</v>
      </c>
      <c r="L426" s="966" t="str">
        <f>'plasma (Lipid#2)'!E233</f>
        <v>gir 40</v>
      </c>
      <c r="M426" s="966"/>
      <c r="N426" s="966"/>
      <c r="O426" s="966"/>
      <c r="P426" s="966" t="str">
        <f t="shared" si="478"/>
        <v/>
      </c>
      <c r="Q426" s="966" t="str">
        <f t="shared" si="460"/>
        <v/>
      </c>
      <c r="R426" s="966" t="str">
        <f t="shared" si="461"/>
        <v/>
      </c>
      <c r="S426" s="966" t="str">
        <f t="shared" si="462"/>
        <v/>
      </c>
      <c r="T426" s="966" t="str">
        <f t="shared" si="463"/>
        <v/>
      </c>
      <c r="U426" s="966" t="str">
        <f t="shared" si="464"/>
        <v/>
      </c>
      <c r="V426" s="966" t="str">
        <f t="shared" si="465"/>
        <v/>
      </c>
      <c r="W426" s="966" t="str">
        <f t="shared" si="466"/>
        <v/>
      </c>
      <c r="X426" s="966" t="str">
        <f t="shared" si="467"/>
        <v/>
      </c>
      <c r="Y426" s="966" t="str">
        <f t="shared" si="468"/>
        <v/>
      </c>
      <c r="Z426" s="966" t="str">
        <f t="shared" si="469"/>
        <v/>
      </c>
      <c r="AA426" s="966" t="str">
        <f t="shared" si="470"/>
        <v/>
      </c>
      <c r="AB426" s="966" t="str">
        <f t="shared" si="471"/>
        <v/>
      </c>
      <c r="AC426" s="966" t="str">
        <f t="shared" si="472"/>
        <v/>
      </c>
      <c r="AD426" s="966" t="str">
        <f t="shared" si="473"/>
        <v/>
      </c>
      <c r="AE426" s="966" t="str">
        <f t="shared" si="474"/>
        <v/>
      </c>
    </row>
    <row r="427" spans="1:31">
      <c r="A427" s="966" t="str">
        <f t="shared" si="475"/>
        <v>MP-11</v>
      </c>
      <c r="B427" s="966" t="str">
        <f t="shared" si="479"/>
        <v>[weeks B]</v>
      </c>
      <c r="C427" s="966" t="str">
        <f t="shared" si="480"/>
        <v>Lipid#2</v>
      </c>
      <c r="D427" s="966" t="str">
        <f t="shared" si="481"/>
        <v>[diet B]</v>
      </c>
      <c r="E427" s="966" t="str">
        <f t="shared" si="482"/>
        <v>[treatment B]</v>
      </c>
      <c r="F427" s="966" t="str">
        <f t="shared" si="476"/>
        <v>[sex]</v>
      </c>
      <c r="G427" s="966" t="str">
        <f t="shared" si="477"/>
        <v>[body weight]</v>
      </c>
      <c r="H427" s="966">
        <f t="shared" si="421"/>
        <v>2.5</v>
      </c>
      <c r="I427" s="966"/>
      <c r="J427" s="966">
        <f>'plasma (Lipid#2)'!B234</f>
        <v>50</v>
      </c>
      <c r="K427" s="966" t="str">
        <f>'plasma (Lipid#2)'!C234</f>
        <v>bg 50</v>
      </c>
      <c r="L427" s="966" t="str">
        <f>'plasma (Lipid#2)'!E234</f>
        <v>gir 50</v>
      </c>
      <c r="M427" s="966"/>
      <c r="N427" s="966"/>
      <c r="O427" s="966"/>
      <c r="P427" s="966" t="str">
        <f t="shared" si="478"/>
        <v/>
      </c>
      <c r="Q427" s="966" t="str">
        <f t="shared" si="460"/>
        <v/>
      </c>
      <c r="R427" s="966" t="str">
        <f t="shared" si="461"/>
        <v/>
      </c>
      <c r="S427" s="966" t="str">
        <f t="shared" si="462"/>
        <v/>
      </c>
      <c r="T427" s="966" t="str">
        <f t="shared" si="463"/>
        <v/>
      </c>
      <c r="U427" s="966" t="str">
        <f t="shared" si="464"/>
        <v/>
      </c>
      <c r="V427" s="966" t="str">
        <f t="shared" si="465"/>
        <v/>
      </c>
      <c r="W427" s="966" t="str">
        <f t="shared" si="466"/>
        <v/>
      </c>
      <c r="X427" s="966" t="str">
        <f t="shared" si="467"/>
        <v/>
      </c>
      <c r="Y427" s="966" t="str">
        <f t="shared" si="468"/>
        <v/>
      </c>
      <c r="Z427" s="966" t="str">
        <f t="shared" si="469"/>
        <v/>
      </c>
      <c r="AA427" s="966" t="str">
        <f t="shared" si="470"/>
        <v/>
      </c>
      <c r="AB427" s="966" t="str">
        <f t="shared" si="471"/>
        <v/>
      </c>
      <c r="AC427" s="966" t="str">
        <f t="shared" si="472"/>
        <v/>
      </c>
      <c r="AD427" s="966" t="str">
        <f t="shared" si="473"/>
        <v/>
      </c>
      <c r="AE427" s="966" t="str">
        <f t="shared" si="474"/>
        <v/>
      </c>
    </row>
    <row r="428" spans="1:31">
      <c r="A428" s="966" t="str">
        <f t="shared" si="475"/>
        <v>MP-11</v>
      </c>
      <c r="B428" s="966" t="str">
        <f t="shared" si="479"/>
        <v>[weeks B]</v>
      </c>
      <c r="C428" s="966" t="str">
        <f t="shared" si="480"/>
        <v>Lipid#2</v>
      </c>
      <c r="D428" s="966" t="str">
        <f t="shared" si="481"/>
        <v>[diet B]</v>
      </c>
      <c r="E428" s="966" t="str">
        <f t="shared" si="482"/>
        <v>[treatment B]</v>
      </c>
      <c r="F428" s="966" t="str">
        <f t="shared" si="476"/>
        <v>[sex]</v>
      </c>
      <c r="G428" s="966" t="str">
        <f t="shared" si="477"/>
        <v>[body weight]</v>
      </c>
      <c r="H428" s="966">
        <f t="shared" si="421"/>
        <v>2.5</v>
      </c>
      <c r="I428" s="966"/>
      <c r="J428" s="966">
        <f>'plasma (Lipid#2)'!B235</f>
        <v>60</v>
      </c>
      <c r="K428" s="966" t="str">
        <f>'plasma (Lipid#2)'!C235</f>
        <v>bg 60</v>
      </c>
      <c r="L428" s="966" t="str">
        <f>'plasma (Lipid#2)'!E235</f>
        <v>gir 60</v>
      </c>
      <c r="M428" s="966"/>
      <c r="N428" s="966"/>
      <c r="O428" s="966"/>
      <c r="P428" s="966" t="str">
        <f t="shared" si="478"/>
        <v/>
      </c>
      <c r="Q428" s="966" t="str">
        <f t="shared" si="460"/>
        <v/>
      </c>
      <c r="R428" s="966" t="str">
        <f t="shared" si="461"/>
        <v/>
      </c>
      <c r="S428" s="966" t="str">
        <f t="shared" si="462"/>
        <v/>
      </c>
      <c r="T428" s="966" t="str">
        <f t="shared" si="463"/>
        <v/>
      </c>
      <c r="U428" s="966" t="str">
        <f t="shared" si="464"/>
        <v/>
      </c>
      <c r="V428" s="966" t="str">
        <f t="shared" si="465"/>
        <v/>
      </c>
      <c r="W428" s="966" t="str">
        <f t="shared" si="466"/>
        <v/>
      </c>
      <c r="X428" s="966" t="str">
        <f t="shared" si="467"/>
        <v/>
      </c>
      <c r="Y428" s="966" t="str">
        <f t="shared" si="468"/>
        <v/>
      </c>
      <c r="Z428" s="966" t="str">
        <f t="shared" si="469"/>
        <v/>
      </c>
      <c r="AA428" s="966" t="str">
        <f t="shared" si="470"/>
        <v/>
      </c>
      <c r="AB428" s="966" t="str">
        <f t="shared" si="471"/>
        <v/>
      </c>
      <c r="AC428" s="966" t="str">
        <f t="shared" si="472"/>
        <v/>
      </c>
      <c r="AD428" s="966" t="str">
        <f t="shared" si="473"/>
        <v/>
      </c>
      <c r="AE428" s="966" t="str">
        <f t="shared" si="474"/>
        <v/>
      </c>
    </row>
    <row r="429" spans="1:31">
      <c r="A429" s="966" t="str">
        <f t="shared" si="475"/>
        <v>MP-11</v>
      </c>
      <c r="B429" s="966" t="str">
        <f t="shared" si="479"/>
        <v>[weeks B]</v>
      </c>
      <c r="C429" s="966" t="str">
        <f t="shared" si="480"/>
        <v>Lipid#2</v>
      </c>
      <c r="D429" s="966" t="str">
        <f t="shared" si="481"/>
        <v>[diet B]</v>
      </c>
      <c r="E429" s="966" t="str">
        <f t="shared" si="482"/>
        <v>[treatment B]</v>
      </c>
      <c r="F429" s="966" t="str">
        <f t="shared" si="476"/>
        <v>[sex]</v>
      </c>
      <c r="G429" s="966" t="str">
        <f t="shared" si="477"/>
        <v>[body weight]</v>
      </c>
      <c r="H429" s="966">
        <f t="shared" si="421"/>
        <v>2.5</v>
      </c>
      <c r="I429" s="966"/>
      <c r="J429" s="966">
        <f>'plasma (Lipid#2)'!B236</f>
        <v>70</v>
      </c>
      <c r="K429" s="966" t="str">
        <f>'plasma (Lipid#2)'!C236</f>
        <v>bg 70</v>
      </c>
      <c r="L429" s="966" t="str">
        <f>'plasma (Lipid#2)'!E236</f>
        <v>gir 70</v>
      </c>
      <c r="M429" s="966"/>
      <c r="N429" s="966"/>
      <c r="O429" s="966"/>
      <c r="P429" s="966" t="str">
        <f t="shared" si="478"/>
        <v/>
      </c>
      <c r="Q429" s="966" t="str">
        <f t="shared" si="460"/>
        <v/>
      </c>
      <c r="R429" s="966" t="str">
        <f t="shared" si="461"/>
        <v/>
      </c>
      <c r="S429" s="966" t="str">
        <f t="shared" si="462"/>
        <v/>
      </c>
      <c r="T429" s="966" t="str">
        <f t="shared" si="463"/>
        <v/>
      </c>
      <c r="U429" s="966" t="str">
        <f t="shared" si="464"/>
        <v/>
      </c>
      <c r="V429" s="966" t="str">
        <f t="shared" si="465"/>
        <v/>
      </c>
      <c r="W429" s="966" t="str">
        <f t="shared" si="466"/>
        <v/>
      </c>
      <c r="X429" s="966" t="str">
        <f t="shared" si="467"/>
        <v/>
      </c>
      <c r="Y429" s="966" t="str">
        <f t="shared" si="468"/>
        <v/>
      </c>
      <c r="Z429" s="966" t="str">
        <f t="shared" si="469"/>
        <v/>
      </c>
      <c r="AA429" s="966" t="str">
        <f t="shared" si="470"/>
        <v/>
      </c>
      <c r="AB429" s="966" t="str">
        <f t="shared" si="471"/>
        <v/>
      </c>
      <c r="AC429" s="966" t="str">
        <f t="shared" si="472"/>
        <v/>
      </c>
      <c r="AD429" s="966" t="str">
        <f t="shared" si="473"/>
        <v/>
      </c>
      <c r="AE429" s="966" t="str">
        <f t="shared" si="474"/>
        <v/>
      </c>
    </row>
    <row r="430" spans="1:31">
      <c r="A430" s="966" t="str">
        <f t="shared" si="475"/>
        <v>MP-11</v>
      </c>
      <c r="B430" s="966" t="str">
        <f t="shared" si="479"/>
        <v>[weeks B]</v>
      </c>
      <c r="C430" s="966" t="str">
        <f t="shared" si="480"/>
        <v>Lipid#2</v>
      </c>
      <c r="D430" s="966" t="str">
        <f t="shared" si="481"/>
        <v>[diet B]</v>
      </c>
      <c r="E430" s="966" t="str">
        <f t="shared" si="482"/>
        <v>[treatment B]</v>
      </c>
      <c r="F430" s="966" t="str">
        <f t="shared" si="476"/>
        <v>[sex]</v>
      </c>
      <c r="G430" s="966" t="str">
        <f t="shared" si="477"/>
        <v>[body weight]</v>
      </c>
      <c r="H430" s="966">
        <f t="shared" si="421"/>
        <v>2.5</v>
      </c>
      <c r="I430" s="969"/>
      <c r="J430" s="966">
        <f>'plasma (Lipid#2)'!B237</f>
        <v>80</v>
      </c>
      <c r="K430" s="966" t="str">
        <f>'plasma (Lipid#2)'!C237</f>
        <v>bg 80</v>
      </c>
      <c r="L430" s="966" t="str">
        <f>'plasma (Lipid#2)'!E237</f>
        <v>gir 80</v>
      </c>
      <c r="M430" s="967" t="e">
        <f>'plasma (Lipid#2)'!X232</f>
        <v>#DIV/0!</v>
      </c>
      <c r="N430" s="967" t="e">
        <f>'plasma (Lipid#2)'!Y232</f>
        <v>#DIV/0!</v>
      </c>
      <c r="O430" s="966"/>
      <c r="P430" s="966" t="str">
        <f t="shared" si="478"/>
        <v/>
      </c>
      <c r="Q430" s="966" t="str">
        <f t="shared" si="460"/>
        <v/>
      </c>
      <c r="R430" s="966" t="str">
        <f t="shared" si="461"/>
        <v/>
      </c>
      <c r="S430" s="966" t="str">
        <f t="shared" si="462"/>
        <v/>
      </c>
      <c r="T430" s="966" t="str">
        <f t="shared" si="463"/>
        <v/>
      </c>
      <c r="U430" s="966" t="str">
        <f t="shared" si="464"/>
        <v/>
      </c>
      <c r="V430" s="966" t="str">
        <f t="shared" si="465"/>
        <v/>
      </c>
      <c r="W430" s="966" t="str">
        <f t="shared" si="466"/>
        <v/>
      </c>
      <c r="X430" s="966" t="str">
        <f t="shared" si="467"/>
        <v/>
      </c>
      <c r="Y430" s="966" t="str">
        <f t="shared" si="468"/>
        <v/>
      </c>
      <c r="Z430" s="966" t="str">
        <f t="shared" si="469"/>
        <v/>
      </c>
      <c r="AA430" s="966" t="str">
        <f t="shared" si="470"/>
        <v/>
      </c>
      <c r="AB430" s="966" t="str">
        <f t="shared" si="471"/>
        <v/>
      </c>
      <c r="AC430" s="966" t="str">
        <f t="shared" si="472"/>
        <v/>
      </c>
      <c r="AD430" s="966" t="str">
        <f t="shared" si="473"/>
        <v/>
      </c>
      <c r="AE430" s="966" t="str">
        <f t="shared" si="474"/>
        <v/>
      </c>
    </row>
    <row r="431" spans="1:31">
      <c r="A431" s="966" t="str">
        <f t="shared" si="475"/>
        <v>MP-11</v>
      </c>
      <c r="B431" s="966" t="str">
        <f t="shared" si="479"/>
        <v>[weeks B]</v>
      </c>
      <c r="C431" s="966" t="str">
        <f t="shared" si="480"/>
        <v>Lipid#2</v>
      </c>
      <c r="D431" s="966" t="str">
        <f t="shared" si="481"/>
        <v>[diet B]</v>
      </c>
      <c r="E431" s="966" t="str">
        <f t="shared" si="482"/>
        <v>[treatment B]</v>
      </c>
      <c r="F431" s="966" t="str">
        <f t="shared" si="476"/>
        <v>[sex]</v>
      </c>
      <c r="G431" s="966" t="str">
        <f t="shared" si="477"/>
        <v>[body weight]</v>
      </c>
      <c r="H431" s="966">
        <f t="shared" si="421"/>
        <v>2.5</v>
      </c>
      <c r="I431" s="969" t="str">
        <f>'plasma (Lipid#2)'!A241</f>
        <v>hct 90</v>
      </c>
      <c r="J431" s="966">
        <f>'plasma (Lipid#2)'!B238</f>
        <v>90</v>
      </c>
      <c r="K431" s="966" t="str">
        <f>'plasma (Lipid#2)'!C238</f>
        <v>bg 90</v>
      </c>
      <c r="L431" s="966" t="str">
        <f>'plasma (Lipid#2)'!E238</f>
        <v>gir 90</v>
      </c>
      <c r="M431" s="967" t="e">
        <f>'plasma (Lipid#2)'!X233</f>
        <v>#DIV/0!</v>
      </c>
      <c r="N431" s="967" t="e">
        <f>'plasma (Lipid#2)'!Y233</f>
        <v>#DIV/0!</v>
      </c>
      <c r="O431" s="966"/>
      <c r="P431" s="966" t="str">
        <f t="shared" si="478"/>
        <v/>
      </c>
      <c r="Q431" s="966" t="str">
        <f t="shared" si="460"/>
        <v/>
      </c>
      <c r="R431" s="966" t="str">
        <f t="shared" si="461"/>
        <v/>
      </c>
      <c r="S431" s="966" t="str">
        <f t="shared" si="462"/>
        <v/>
      </c>
      <c r="T431" s="966" t="str">
        <f t="shared" si="463"/>
        <v/>
      </c>
      <c r="U431" s="966" t="str">
        <f t="shared" si="464"/>
        <v/>
      </c>
      <c r="V431" s="966" t="str">
        <f t="shared" si="465"/>
        <v/>
      </c>
      <c r="W431" s="966" t="str">
        <f t="shared" si="466"/>
        <v/>
      </c>
      <c r="X431" s="966" t="str">
        <f t="shared" si="467"/>
        <v/>
      </c>
      <c r="Y431" s="966" t="str">
        <f t="shared" si="468"/>
        <v/>
      </c>
      <c r="Z431" s="966" t="str">
        <f t="shared" si="469"/>
        <v/>
      </c>
      <c r="AA431" s="966" t="str">
        <f t="shared" si="470"/>
        <v/>
      </c>
      <c r="AB431" s="966" t="str">
        <f t="shared" si="471"/>
        <v/>
      </c>
      <c r="AC431" s="966" t="str">
        <f t="shared" si="472"/>
        <v/>
      </c>
      <c r="AD431" s="966" t="str">
        <f t="shared" si="473"/>
        <v/>
      </c>
      <c r="AE431" s="966" t="str">
        <f t="shared" si="474"/>
        <v/>
      </c>
    </row>
    <row r="432" spans="1:31">
      <c r="A432" s="966" t="str">
        <f t="shared" si="475"/>
        <v>MP-11</v>
      </c>
      <c r="B432" s="966" t="str">
        <f t="shared" si="479"/>
        <v>[weeks B]</v>
      </c>
      <c r="C432" s="966" t="str">
        <f t="shared" si="480"/>
        <v>Lipid#2</v>
      </c>
      <c r="D432" s="966" t="str">
        <f t="shared" si="481"/>
        <v>[diet B]</v>
      </c>
      <c r="E432" s="966" t="str">
        <f t="shared" si="482"/>
        <v>[treatment B]</v>
      </c>
      <c r="F432" s="966" t="str">
        <f t="shared" si="476"/>
        <v>[sex]</v>
      </c>
      <c r="G432" s="966" t="str">
        <f t="shared" si="477"/>
        <v>[body weight]</v>
      </c>
      <c r="H432" s="966">
        <f t="shared" si="421"/>
        <v>2.5</v>
      </c>
      <c r="I432" s="966"/>
      <c r="J432" s="966">
        <f>'plasma (Lipid#2)'!B239</f>
        <v>100</v>
      </c>
      <c r="K432" s="966" t="str">
        <f>'plasma (Lipid#2)'!C239</f>
        <v>bg 100</v>
      </c>
      <c r="L432" s="966" t="str">
        <f>'plasma (Lipid#2)'!E239</f>
        <v>gir 100</v>
      </c>
      <c r="M432" s="967" t="e">
        <f>'plasma (Lipid#2)'!X234</f>
        <v>#DIV/0!</v>
      </c>
      <c r="N432" s="967" t="e">
        <f>'plasma (Lipid#2)'!Y234</f>
        <v>#DIV/0!</v>
      </c>
      <c r="O432" s="966" t="str">
        <f>'plasma (Lipid#2)'!M239</f>
        <v>i 100</v>
      </c>
      <c r="P432" s="966" t="str">
        <f t="shared" si="478"/>
        <v/>
      </c>
      <c r="Q432" s="966" t="str">
        <f t="shared" si="460"/>
        <v/>
      </c>
      <c r="R432" s="966" t="str">
        <f t="shared" si="461"/>
        <v/>
      </c>
      <c r="S432" s="966" t="str">
        <f t="shared" si="462"/>
        <v/>
      </c>
      <c r="T432" s="966" t="str">
        <f t="shared" si="463"/>
        <v/>
      </c>
      <c r="U432" s="966" t="str">
        <f t="shared" si="464"/>
        <v/>
      </c>
      <c r="V432" s="966" t="str">
        <f t="shared" si="465"/>
        <v/>
      </c>
      <c r="W432" s="966" t="str">
        <f t="shared" si="466"/>
        <v/>
      </c>
      <c r="X432" s="966" t="str">
        <f t="shared" si="467"/>
        <v/>
      </c>
      <c r="Y432" s="966" t="str">
        <f t="shared" si="468"/>
        <v/>
      </c>
      <c r="Z432" s="966" t="str">
        <f t="shared" si="469"/>
        <v/>
      </c>
      <c r="AA432" s="966" t="str">
        <f t="shared" si="470"/>
        <v/>
      </c>
      <c r="AB432" s="966" t="str">
        <f t="shared" si="471"/>
        <v/>
      </c>
      <c r="AC432" s="966" t="str">
        <f t="shared" si="472"/>
        <v/>
      </c>
      <c r="AD432" s="966" t="str">
        <f t="shared" si="473"/>
        <v/>
      </c>
      <c r="AE432" s="966" t="str">
        <f t="shared" si="474"/>
        <v/>
      </c>
    </row>
    <row r="433" spans="1:31">
      <c r="A433" s="966" t="str">
        <f t="shared" si="475"/>
        <v>MP-11</v>
      </c>
      <c r="B433" s="966" t="str">
        <f t="shared" si="479"/>
        <v>[weeks B]</v>
      </c>
      <c r="C433" s="966" t="str">
        <f t="shared" si="480"/>
        <v>Lipid#2</v>
      </c>
      <c r="D433" s="966" t="str">
        <f t="shared" si="481"/>
        <v>[diet B]</v>
      </c>
      <c r="E433" s="966" t="str">
        <f t="shared" si="482"/>
        <v>[treatment B]</v>
      </c>
      <c r="F433" s="966" t="str">
        <f t="shared" si="476"/>
        <v>[sex]</v>
      </c>
      <c r="G433" s="966" t="str">
        <f t="shared" si="477"/>
        <v>[body weight]</v>
      </c>
      <c r="H433" s="966">
        <f t="shared" si="421"/>
        <v>2.5</v>
      </c>
      <c r="I433" s="966"/>
      <c r="J433" s="966">
        <f>'plasma (Lipid#2)'!B240</f>
        <v>110</v>
      </c>
      <c r="K433" s="966" t="str">
        <f>'plasma (Lipid#2)'!C240</f>
        <v>bg 110</v>
      </c>
      <c r="L433" s="966" t="str">
        <f>'plasma (Lipid#2)'!E240</f>
        <v>gir 110</v>
      </c>
      <c r="M433" s="966"/>
      <c r="N433" s="966"/>
      <c r="O433" s="966"/>
      <c r="P433" s="966" t="str">
        <f t="shared" si="478"/>
        <v/>
      </c>
      <c r="Q433" s="966" t="str">
        <f t="shared" si="460"/>
        <v/>
      </c>
      <c r="R433" s="966" t="str">
        <f t="shared" si="461"/>
        <v/>
      </c>
      <c r="S433" s="966" t="str">
        <f t="shared" si="462"/>
        <v/>
      </c>
      <c r="T433" s="966" t="str">
        <f t="shared" si="463"/>
        <v/>
      </c>
      <c r="U433" s="966" t="str">
        <f t="shared" si="464"/>
        <v/>
      </c>
      <c r="V433" s="966" t="str">
        <f t="shared" si="465"/>
        <v/>
      </c>
      <c r="W433" s="966" t="str">
        <f t="shared" si="466"/>
        <v/>
      </c>
      <c r="X433" s="966" t="str">
        <f t="shared" si="467"/>
        <v/>
      </c>
      <c r="Y433" s="966" t="str">
        <f t="shared" si="468"/>
        <v/>
      </c>
      <c r="Z433" s="966" t="str">
        <f t="shared" si="469"/>
        <v/>
      </c>
      <c r="AA433" s="966" t="str">
        <f t="shared" si="470"/>
        <v/>
      </c>
      <c r="AB433" s="966" t="str">
        <f t="shared" si="471"/>
        <v/>
      </c>
      <c r="AC433" s="966" t="str">
        <f t="shared" si="472"/>
        <v/>
      </c>
      <c r="AD433" s="966" t="str">
        <f t="shared" si="473"/>
        <v/>
      </c>
      <c r="AE433" s="966" t="str">
        <f t="shared" si="474"/>
        <v/>
      </c>
    </row>
    <row r="434" spans="1:31">
      <c r="A434" s="966" t="str">
        <f t="shared" si="475"/>
        <v>MP-11</v>
      </c>
      <c r="B434" s="966" t="str">
        <f t="shared" si="479"/>
        <v>[weeks B]</v>
      </c>
      <c r="C434" s="966" t="str">
        <f t="shared" si="480"/>
        <v>Lipid#2</v>
      </c>
      <c r="D434" s="966" t="str">
        <f t="shared" si="481"/>
        <v>[diet B]</v>
      </c>
      <c r="E434" s="966" t="str">
        <f t="shared" si="482"/>
        <v>[treatment B]</v>
      </c>
      <c r="F434" s="966" t="str">
        <f t="shared" si="476"/>
        <v>[sex]</v>
      </c>
      <c r="G434" s="966" t="str">
        <f t="shared" si="477"/>
        <v>[body weight]</v>
      </c>
      <c r="H434" s="966">
        <f t="shared" si="421"/>
        <v>2.5</v>
      </c>
      <c r="I434" s="966"/>
      <c r="J434" s="966">
        <f>'plasma (Lipid#2)'!B241</f>
        <v>120</v>
      </c>
      <c r="K434" s="966" t="str">
        <f>'plasma (Lipid#2)'!C241</f>
        <v>bg 120</v>
      </c>
      <c r="L434" s="966" t="str">
        <f>'plasma (Lipid#2)'!E241</f>
        <v>gir 120</v>
      </c>
      <c r="M434" s="967" t="e">
        <f>'plasma (Lipid#2)'!X235</f>
        <v>#DIV/0!</v>
      </c>
      <c r="N434" s="967" t="e">
        <f>'plasma (Lipid#2)'!Y235</f>
        <v>#DIV/0!</v>
      </c>
      <c r="O434" s="966" t="str">
        <f>'plasma (Lipid#2)'!M241</f>
        <v>i 120</v>
      </c>
      <c r="P434" s="966" t="str">
        <f t="shared" si="478"/>
        <v/>
      </c>
      <c r="Q434" s="966" t="str">
        <f t="shared" si="460"/>
        <v/>
      </c>
      <c r="R434" s="966" t="str">
        <f t="shared" si="461"/>
        <v/>
      </c>
      <c r="S434" s="966" t="str">
        <f t="shared" si="462"/>
        <v/>
      </c>
      <c r="T434" s="966" t="str">
        <f t="shared" si="463"/>
        <v/>
      </c>
      <c r="U434" s="966" t="str">
        <f t="shared" si="464"/>
        <v/>
      </c>
      <c r="V434" s="966" t="str">
        <f t="shared" si="465"/>
        <v/>
      </c>
      <c r="W434" s="966" t="str">
        <f t="shared" si="466"/>
        <v/>
      </c>
      <c r="X434" s="966" t="str">
        <f t="shared" si="467"/>
        <v/>
      </c>
      <c r="Y434" s="966" t="str">
        <f t="shared" si="468"/>
        <v/>
      </c>
      <c r="Z434" s="966" t="str">
        <f t="shared" si="469"/>
        <v/>
      </c>
      <c r="AA434" s="966" t="str">
        <f t="shared" si="470"/>
        <v/>
      </c>
      <c r="AB434" s="966" t="str">
        <f t="shared" si="471"/>
        <v/>
      </c>
      <c r="AC434" s="966" t="str">
        <f t="shared" si="472"/>
        <v/>
      </c>
      <c r="AD434" s="966" t="str">
        <f t="shared" si="473"/>
        <v/>
      </c>
      <c r="AE434" s="966" t="str">
        <f t="shared" si="474"/>
        <v/>
      </c>
    </row>
    <row r="435" spans="1:31">
      <c r="A435" s="966" t="str">
        <f t="shared" si="475"/>
        <v>MP-11</v>
      </c>
      <c r="B435" s="966" t="str">
        <f t="shared" si="479"/>
        <v>[weeks B]</v>
      </c>
      <c r="C435" s="966" t="str">
        <f t="shared" si="480"/>
        <v>Lipid#2</v>
      </c>
      <c r="D435" s="966" t="str">
        <f t="shared" si="481"/>
        <v>[diet B]</v>
      </c>
      <c r="E435" s="966" t="str">
        <f t="shared" si="482"/>
        <v>[treatment B]</v>
      </c>
      <c r="F435" s="966" t="str">
        <f t="shared" si="476"/>
        <v>[sex]</v>
      </c>
      <c r="G435" s="966" t="str">
        <f t="shared" si="477"/>
        <v>[body weight]</v>
      </c>
      <c r="H435" s="966">
        <f t="shared" si="421"/>
        <v>2.5</v>
      </c>
      <c r="I435" s="966"/>
      <c r="J435" s="966">
        <v>122</v>
      </c>
      <c r="K435" s="966" t="str">
        <f>'plasma (Lipid#2)'!C242</f>
        <v>bg 2</v>
      </c>
      <c r="L435" s="966" t="str">
        <f>'plasma (Lipid#2)'!E242</f>
        <v>gir 2</v>
      </c>
      <c r="M435" s="967"/>
      <c r="N435" s="967"/>
      <c r="O435" s="966"/>
      <c r="P435" s="966" t="str">
        <f t="shared" si="478"/>
        <v/>
      </c>
      <c r="Q435" s="966" t="str">
        <f t="shared" si="460"/>
        <v/>
      </c>
      <c r="R435" s="966" t="str">
        <f t="shared" si="461"/>
        <v/>
      </c>
      <c r="S435" s="966" t="str">
        <f t="shared" si="462"/>
        <v/>
      </c>
      <c r="T435" s="966" t="str">
        <f t="shared" si="463"/>
        <v/>
      </c>
      <c r="U435" s="966" t="str">
        <f t="shared" si="464"/>
        <v/>
      </c>
      <c r="V435" s="966" t="str">
        <f t="shared" si="465"/>
        <v/>
      </c>
      <c r="W435" s="966" t="str">
        <f t="shared" si="466"/>
        <v/>
      </c>
      <c r="X435" s="966" t="str">
        <f t="shared" si="467"/>
        <v/>
      </c>
      <c r="Y435" s="966" t="str">
        <f t="shared" si="468"/>
        <v/>
      </c>
      <c r="Z435" s="966" t="str">
        <f t="shared" si="469"/>
        <v/>
      </c>
      <c r="AA435" s="966" t="str">
        <f t="shared" si="470"/>
        <v/>
      </c>
      <c r="AB435" s="966" t="str">
        <f t="shared" si="471"/>
        <v/>
      </c>
      <c r="AC435" s="966" t="str">
        <f t="shared" si="472"/>
        <v/>
      </c>
      <c r="AD435" s="966" t="str">
        <f t="shared" si="473"/>
        <v/>
      </c>
      <c r="AE435" s="966" t="str">
        <f t="shared" si="474"/>
        <v/>
      </c>
    </row>
    <row r="436" spans="1:31">
      <c r="A436" s="966" t="str">
        <f t="shared" si="475"/>
        <v>MP-11</v>
      </c>
      <c r="B436" s="966" t="str">
        <f t="shared" si="479"/>
        <v>[weeks B]</v>
      </c>
      <c r="C436" s="966" t="str">
        <f t="shared" si="480"/>
        <v>Lipid#2</v>
      </c>
      <c r="D436" s="966" t="str">
        <f t="shared" si="481"/>
        <v>[diet B]</v>
      </c>
      <c r="E436" s="966" t="str">
        <f t="shared" si="482"/>
        <v>[treatment B]</v>
      </c>
      <c r="F436" s="966" t="str">
        <f t="shared" si="476"/>
        <v>[sex]</v>
      </c>
      <c r="G436" s="966" t="str">
        <f t="shared" si="477"/>
        <v>[body weight]</v>
      </c>
      <c r="H436" s="966">
        <f t="shared" si="421"/>
        <v>2.5</v>
      </c>
      <c r="I436" s="966"/>
      <c r="J436" s="966">
        <v>125</v>
      </c>
      <c r="K436" s="966" t="str">
        <f>'plasma (Lipid#2)'!C243</f>
        <v>bg 5</v>
      </c>
      <c r="L436" s="966" t="str">
        <f>'plasma (Lipid#2)'!E243</f>
        <v>gir 5</v>
      </c>
      <c r="M436" s="967"/>
      <c r="N436" s="967"/>
      <c r="O436" s="966"/>
      <c r="P436" s="966" t="str">
        <f t="shared" si="478"/>
        <v/>
      </c>
      <c r="Q436" s="966" t="str">
        <f t="shared" si="460"/>
        <v/>
      </c>
      <c r="R436" s="966" t="str">
        <f t="shared" si="461"/>
        <v/>
      </c>
      <c r="S436" s="966" t="str">
        <f t="shared" si="462"/>
        <v/>
      </c>
      <c r="T436" s="966" t="str">
        <f t="shared" si="463"/>
        <v/>
      </c>
      <c r="U436" s="966" t="str">
        <f t="shared" si="464"/>
        <v/>
      </c>
      <c r="V436" s="966" t="str">
        <f t="shared" si="465"/>
        <v/>
      </c>
      <c r="W436" s="966" t="str">
        <f t="shared" si="466"/>
        <v/>
      </c>
      <c r="X436" s="966" t="str">
        <f t="shared" si="467"/>
        <v/>
      </c>
      <c r="Y436" s="966" t="str">
        <f t="shared" si="468"/>
        <v/>
      </c>
      <c r="Z436" s="966" t="str">
        <f t="shared" si="469"/>
        <v/>
      </c>
      <c r="AA436" s="966" t="str">
        <f t="shared" si="470"/>
        <v/>
      </c>
      <c r="AB436" s="966" t="str">
        <f t="shared" si="471"/>
        <v/>
      </c>
      <c r="AC436" s="966" t="str">
        <f t="shared" si="472"/>
        <v/>
      </c>
      <c r="AD436" s="966" t="str">
        <f t="shared" si="473"/>
        <v/>
      </c>
      <c r="AE436" s="966" t="str">
        <f t="shared" si="474"/>
        <v/>
      </c>
    </row>
    <row r="437" spans="1:31">
      <c r="A437" s="966" t="str">
        <f t="shared" si="475"/>
        <v>MP-11</v>
      </c>
      <c r="B437" s="966" t="str">
        <f t="shared" si="479"/>
        <v>[weeks B]</v>
      </c>
      <c r="C437" s="966" t="str">
        <f t="shared" si="480"/>
        <v>Lipid#2</v>
      </c>
      <c r="D437" s="966" t="str">
        <f t="shared" si="481"/>
        <v>[diet B]</v>
      </c>
      <c r="E437" s="966" t="str">
        <f t="shared" si="482"/>
        <v>[treatment B]</v>
      </c>
      <c r="F437" s="966" t="str">
        <f t="shared" si="476"/>
        <v>[sex]</v>
      </c>
      <c r="G437" s="966" t="str">
        <f t="shared" si="477"/>
        <v>[body weight]</v>
      </c>
      <c r="H437" s="966">
        <f t="shared" si="421"/>
        <v>2.5</v>
      </c>
      <c r="I437" s="966"/>
      <c r="J437" s="966">
        <v>130</v>
      </c>
      <c r="K437" s="966" t="str">
        <f>'plasma (Lipid#2)'!C244</f>
        <v>bg 10</v>
      </c>
      <c r="L437" s="966" t="str">
        <f>'plasma (Lipid#2)'!E244</f>
        <v>gir 10</v>
      </c>
      <c r="M437" s="967"/>
      <c r="N437" s="967"/>
      <c r="O437" s="966"/>
      <c r="P437" s="966" t="str">
        <f t="shared" si="478"/>
        <v/>
      </c>
      <c r="Q437" s="966" t="str">
        <f t="shared" si="460"/>
        <v/>
      </c>
      <c r="R437" s="966" t="str">
        <f t="shared" si="461"/>
        <v/>
      </c>
      <c r="S437" s="966" t="str">
        <f t="shared" si="462"/>
        <v/>
      </c>
      <c r="T437" s="966" t="str">
        <f t="shared" si="463"/>
        <v/>
      </c>
      <c r="U437" s="966" t="str">
        <f t="shared" si="464"/>
        <v/>
      </c>
      <c r="V437" s="966" t="str">
        <f t="shared" si="465"/>
        <v/>
      </c>
      <c r="W437" s="966" t="str">
        <f t="shared" si="466"/>
        <v/>
      </c>
      <c r="X437" s="966" t="str">
        <f t="shared" si="467"/>
        <v/>
      </c>
      <c r="Y437" s="966" t="str">
        <f t="shared" si="468"/>
        <v/>
      </c>
      <c r="Z437" s="966" t="str">
        <f t="shared" si="469"/>
        <v/>
      </c>
      <c r="AA437" s="966" t="str">
        <f t="shared" si="470"/>
        <v/>
      </c>
      <c r="AB437" s="966" t="str">
        <f t="shared" si="471"/>
        <v/>
      </c>
      <c r="AC437" s="966" t="str">
        <f t="shared" si="472"/>
        <v/>
      </c>
      <c r="AD437" s="966" t="str">
        <f t="shared" si="473"/>
        <v/>
      </c>
      <c r="AE437" s="966" t="str">
        <f t="shared" si="474"/>
        <v/>
      </c>
    </row>
    <row r="438" spans="1:31">
      <c r="A438" s="966" t="str">
        <f t="shared" si="475"/>
        <v>MP-11</v>
      </c>
      <c r="B438" s="966" t="str">
        <f t="shared" si="479"/>
        <v>[weeks B]</v>
      </c>
      <c r="C438" s="966" t="str">
        <f t="shared" si="480"/>
        <v>Lipid#2</v>
      </c>
      <c r="D438" s="966" t="str">
        <f t="shared" si="481"/>
        <v>[diet B]</v>
      </c>
      <c r="E438" s="966" t="str">
        <f t="shared" si="482"/>
        <v>[treatment B]</v>
      </c>
      <c r="F438" s="966" t="str">
        <f t="shared" si="476"/>
        <v>[sex]</v>
      </c>
      <c r="G438" s="966" t="str">
        <f t="shared" si="477"/>
        <v>[body weight]</v>
      </c>
      <c r="H438" s="966">
        <f t="shared" si="421"/>
        <v>2.5</v>
      </c>
      <c r="I438" s="966"/>
      <c r="J438" s="966">
        <v>135</v>
      </c>
      <c r="K438" s="966" t="str">
        <f>'plasma (Lipid#2)'!C245</f>
        <v>bg 15</v>
      </c>
      <c r="L438" s="966" t="str">
        <f>'plasma (Lipid#2)'!E245</f>
        <v>gir 15</v>
      </c>
      <c r="M438" s="967"/>
      <c r="N438" s="967"/>
      <c r="O438" s="966"/>
      <c r="P438" s="966" t="str">
        <f t="shared" si="478"/>
        <v/>
      </c>
      <c r="Q438" s="966" t="str">
        <f t="shared" si="460"/>
        <v/>
      </c>
      <c r="R438" s="966" t="str">
        <f t="shared" si="461"/>
        <v/>
      </c>
      <c r="S438" s="966" t="str">
        <f t="shared" si="462"/>
        <v/>
      </c>
      <c r="T438" s="966" t="str">
        <f t="shared" si="463"/>
        <v/>
      </c>
      <c r="U438" s="966" t="str">
        <f t="shared" si="464"/>
        <v/>
      </c>
      <c r="V438" s="966" t="str">
        <f t="shared" si="465"/>
        <v/>
      </c>
      <c r="W438" s="966" t="str">
        <f t="shared" si="466"/>
        <v/>
      </c>
      <c r="X438" s="966" t="str">
        <f t="shared" si="467"/>
        <v/>
      </c>
      <c r="Y438" s="966" t="str">
        <f t="shared" si="468"/>
        <v/>
      </c>
      <c r="Z438" s="966" t="str">
        <f t="shared" si="469"/>
        <v/>
      </c>
      <c r="AA438" s="966" t="str">
        <f t="shared" si="470"/>
        <v/>
      </c>
      <c r="AB438" s="966" t="str">
        <f t="shared" si="471"/>
        <v/>
      </c>
      <c r="AC438" s="966" t="str">
        <f t="shared" si="472"/>
        <v/>
      </c>
      <c r="AD438" s="966" t="str">
        <f t="shared" si="473"/>
        <v/>
      </c>
      <c r="AE438" s="966" t="str">
        <f t="shared" si="474"/>
        <v/>
      </c>
    </row>
    <row r="439" spans="1:31">
      <c r="A439" s="966" t="str">
        <f t="shared" si="475"/>
        <v>MP-11</v>
      </c>
      <c r="B439" s="966" t="str">
        <f t="shared" si="479"/>
        <v>[weeks B]</v>
      </c>
      <c r="C439" s="966" t="str">
        <f t="shared" si="480"/>
        <v>Lipid#2</v>
      </c>
      <c r="D439" s="966" t="str">
        <f t="shared" si="481"/>
        <v>[diet B]</v>
      </c>
      <c r="E439" s="966" t="str">
        <f t="shared" si="482"/>
        <v>[treatment B]</v>
      </c>
      <c r="F439" s="966" t="str">
        <f t="shared" si="476"/>
        <v>[sex]</v>
      </c>
      <c r="G439" s="966" t="str">
        <f t="shared" si="477"/>
        <v>[body weight]</v>
      </c>
      <c r="H439" s="966">
        <f t="shared" si="421"/>
        <v>2.5</v>
      </c>
      <c r="I439" s="966"/>
      <c r="J439" s="966">
        <v>145</v>
      </c>
      <c r="K439" s="966" t="str">
        <f>'plasma (Lipid#2)'!C246</f>
        <v>bg 25</v>
      </c>
      <c r="L439" s="966" t="str">
        <f>'plasma (Lipid#2)'!E246</f>
        <v>gir 25</v>
      </c>
      <c r="M439" s="967"/>
      <c r="N439" s="967"/>
      <c r="O439" s="966"/>
      <c r="P439" s="966" t="str">
        <f t="shared" si="478"/>
        <v/>
      </c>
      <c r="Q439" s="966" t="str">
        <f t="shared" si="460"/>
        <v/>
      </c>
      <c r="R439" s="966" t="str">
        <f t="shared" si="461"/>
        <v/>
      </c>
      <c r="S439" s="966" t="str">
        <f t="shared" si="462"/>
        <v/>
      </c>
      <c r="T439" s="966" t="str">
        <f t="shared" si="463"/>
        <v/>
      </c>
      <c r="U439" s="966" t="str">
        <f t="shared" si="464"/>
        <v/>
      </c>
      <c r="V439" s="966" t="str">
        <f t="shared" si="465"/>
        <v/>
      </c>
      <c r="W439" s="966" t="str">
        <f t="shared" si="466"/>
        <v/>
      </c>
      <c r="X439" s="966" t="str">
        <f t="shared" si="467"/>
        <v/>
      </c>
      <c r="Y439" s="966" t="str">
        <f t="shared" si="468"/>
        <v/>
      </c>
      <c r="Z439" s="966" t="str">
        <f t="shared" si="469"/>
        <v/>
      </c>
      <c r="AA439" s="966" t="str">
        <f t="shared" si="470"/>
        <v/>
      </c>
      <c r="AB439" s="966" t="str">
        <f t="shared" si="471"/>
        <v/>
      </c>
      <c r="AC439" s="966" t="str">
        <f t="shared" si="472"/>
        <v/>
      </c>
      <c r="AD439" s="966" t="str">
        <f t="shared" si="473"/>
        <v/>
      </c>
      <c r="AE439" s="966" t="str">
        <f t="shared" si="474"/>
        <v/>
      </c>
    </row>
    <row r="440" spans="1:31">
      <c r="A440" s="970" t="str">
        <f>'plasma (Lipid#2)'!A249</f>
        <v>MP-12</v>
      </c>
      <c r="B440" s="970" t="str">
        <f t="shared" si="479"/>
        <v>[weeks B]</v>
      </c>
      <c r="C440" s="970" t="str">
        <f t="shared" si="480"/>
        <v>Lipid#2</v>
      </c>
      <c r="D440" s="970" t="str">
        <f t="shared" si="481"/>
        <v>[diet B]</v>
      </c>
      <c r="E440" s="970" t="str">
        <f t="shared" si="482"/>
        <v>[treatment B]</v>
      </c>
      <c r="F440" s="970" t="str">
        <f>'plasma (Lipid#2)'!A254</f>
        <v>[sex]</v>
      </c>
      <c r="G440" s="970" t="str">
        <f>'plasma (Lipid#2)'!A250</f>
        <v>[body weight]</v>
      </c>
      <c r="H440" s="970">
        <f t="shared" si="421"/>
        <v>0</v>
      </c>
      <c r="I440" s="970" t="str">
        <f>'plasma (Lipid#2)'!A259</f>
        <v>hct -10</v>
      </c>
      <c r="J440" s="970">
        <f>'plasma (Lipid#2)'!B248</f>
        <v>-10</v>
      </c>
      <c r="K440" s="970" t="str">
        <f>'plasma (Lipid#2)'!C248</f>
        <v>bg -10</v>
      </c>
      <c r="L440" s="970" t="str">
        <f>'plasma (Lipid#2)'!E248</f>
        <v>gir -10</v>
      </c>
      <c r="M440" s="971" t="e">
        <f>'plasma (Lipid#2)'!X250</f>
        <v>#DIV/0!</v>
      </c>
      <c r="N440" s="971" t="e">
        <f>'plasma (Lipid#2)'!Y250</f>
        <v>#DIV/0!</v>
      </c>
      <c r="O440" s="970" t="str">
        <f>'plasma (Lipid#2)'!M248</f>
        <v>i -10</v>
      </c>
      <c r="P440" s="970" t="str">
        <f>'tissues (Lipid#2)'!O101</f>
        <v/>
      </c>
      <c r="Q440" s="970" t="str">
        <f>'tissues (Lipid#2)'!O102</f>
        <v/>
      </c>
      <c r="R440" s="970" t="str">
        <f>'tissues (Lipid#2)'!O103</f>
        <v/>
      </c>
      <c r="S440" s="970" t="str">
        <f>'tissues (Lipid#2)'!O104</f>
        <v/>
      </c>
      <c r="T440" s="970" t="str">
        <f>'tissues (Lipid#2)'!O105</f>
        <v/>
      </c>
      <c r="U440" s="970" t="str">
        <f>'tissues (Lipid#2)'!O106</f>
        <v/>
      </c>
      <c r="V440" s="970" t="str">
        <f>'tissues (Lipid#2)'!O107</f>
        <v/>
      </c>
      <c r="W440" s="970" t="str">
        <f>'tissues (Lipid#2)'!O108</f>
        <v/>
      </c>
      <c r="X440" s="970" t="str">
        <f>'tissues (Lipid#2)'!P101</f>
        <v/>
      </c>
      <c r="Y440" s="970" t="str">
        <f>'tissues (Lipid#2)'!P102</f>
        <v/>
      </c>
      <c r="Z440" s="970" t="str">
        <f>'tissues (Lipid#2)'!P103</f>
        <v/>
      </c>
      <c r="AA440" s="970" t="str">
        <f>'tissues (Lipid#2)'!P104</f>
        <v/>
      </c>
      <c r="AB440" s="970" t="str">
        <f>'tissues (Lipid#2)'!P105</f>
        <v/>
      </c>
      <c r="AC440" s="970" t="str">
        <f>'tissues (Lipid#2)'!P106</f>
        <v/>
      </c>
      <c r="AD440" s="970" t="str">
        <f>'tissues (Lipid#2)'!P107</f>
        <v/>
      </c>
      <c r="AE440" s="970" t="str">
        <f>'tissues (Lipid#2)'!P108</f>
        <v/>
      </c>
    </row>
    <row r="441" spans="1:31">
      <c r="A441" s="970" t="str">
        <f>A440</f>
        <v>MP-12</v>
      </c>
      <c r="B441" s="970" t="str">
        <f t="shared" si="479"/>
        <v>[weeks B]</v>
      </c>
      <c r="C441" s="970" t="str">
        <f t="shared" si="480"/>
        <v>Lipid#2</v>
      </c>
      <c r="D441" s="970" t="str">
        <f t="shared" si="481"/>
        <v>[diet B]</v>
      </c>
      <c r="E441" s="970" t="str">
        <f t="shared" si="482"/>
        <v>[treatment B]</v>
      </c>
      <c r="F441" s="970" t="str">
        <f>F440</f>
        <v>[sex]</v>
      </c>
      <c r="G441" s="970" t="str">
        <f>G440</f>
        <v>[body weight]</v>
      </c>
      <c r="H441" s="970">
        <f t="shared" si="421"/>
        <v>0</v>
      </c>
      <c r="I441" s="44"/>
      <c r="J441" s="970">
        <f>'plasma (Lipid#2)'!B249</f>
        <v>0</v>
      </c>
      <c r="K441" s="970" t="str">
        <f>'plasma (Lipid#2)'!C249</f>
        <v>bg 0</v>
      </c>
      <c r="L441" s="970" t="str">
        <f>'plasma (Lipid#2)'!E249</f>
        <v>gir 0</v>
      </c>
      <c r="M441" s="971" t="e">
        <f>'plasma (Lipid#2)'!X251</f>
        <v>#DIV/0!</v>
      </c>
      <c r="N441" s="971" t="e">
        <f>'plasma (Lipid#2)'!Y251</f>
        <v>#DIV/0!</v>
      </c>
      <c r="O441" s="970"/>
      <c r="P441" s="970" t="str">
        <f>P440</f>
        <v/>
      </c>
      <c r="Q441" s="970" t="str">
        <f t="shared" ref="Q441:AE441" si="483">Q440</f>
        <v/>
      </c>
      <c r="R441" s="970" t="str">
        <f t="shared" si="483"/>
        <v/>
      </c>
      <c r="S441" s="970" t="str">
        <f t="shared" si="483"/>
        <v/>
      </c>
      <c r="T441" s="970" t="str">
        <f t="shared" si="483"/>
        <v/>
      </c>
      <c r="U441" s="970" t="str">
        <f t="shared" si="483"/>
        <v/>
      </c>
      <c r="V441" s="970" t="str">
        <f t="shared" si="483"/>
        <v/>
      </c>
      <c r="W441" s="970" t="str">
        <f t="shared" si="483"/>
        <v/>
      </c>
      <c r="X441" s="970" t="str">
        <f t="shared" si="483"/>
        <v/>
      </c>
      <c r="Y441" s="970" t="str">
        <f t="shared" si="483"/>
        <v/>
      </c>
      <c r="Z441" s="970" t="str">
        <f t="shared" si="483"/>
        <v/>
      </c>
      <c r="AA441" s="970" t="str">
        <f t="shared" si="483"/>
        <v/>
      </c>
      <c r="AB441" s="970" t="str">
        <f t="shared" si="483"/>
        <v/>
      </c>
      <c r="AC441" s="970" t="str">
        <f t="shared" si="483"/>
        <v/>
      </c>
      <c r="AD441" s="970" t="str">
        <f t="shared" si="483"/>
        <v/>
      </c>
      <c r="AE441" s="970" t="str">
        <f t="shared" si="483"/>
        <v/>
      </c>
    </row>
    <row r="442" spans="1:31">
      <c r="A442" s="970" t="str">
        <f t="shared" ref="A442:A458" si="484">A441</f>
        <v>MP-12</v>
      </c>
      <c r="B442" s="970" t="str">
        <f t="shared" si="479"/>
        <v>[weeks B]</v>
      </c>
      <c r="C442" s="970" t="str">
        <f t="shared" si="480"/>
        <v>Lipid#2</v>
      </c>
      <c r="D442" s="970" t="str">
        <f t="shared" si="481"/>
        <v>[diet B]</v>
      </c>
      <c r="E442" s="970" t="str">
        <f t="shared" si="482"/>
        <v>[treatment B]</v>
      </c>
      <c r="F442" s="970" t="str">
        <f t="shared" ref="F442:F458" si="485">F441</f>
        <v>[sex]</v>
      </c>
      <c r="G442" s="970" t="str">
        <f t="shared" ref="G442:G458" si="486">G441</f>
        <v>[body weight]</v>
      </c>
      <c r="H442" s="970">
        <f t="shared" si="421"/>
        <v>2.5</v>
      </c>
      <c r="I442" s="44"/>
      <c r="J442" s="970">
        <f>'plasma (Lipid#2)'!B250</f>
        <v>10</v>
      </c>
      <c r="K442" s="970" t="str">
        <f>'plasma (Lipid#2)'!C250</f>
        <v>bg 10</v>
      </c>
      <c r="L442" s="970" t="str">
        <f>'plasma (Lipid#2)'!E250</f>
        <v>gir 10</v>
      </c>
      <c r="M442" s="44"/>
      <c r="N442" s="44"/>
      <c r="O442" s="970"/>
      <c r="P442" s="970" t="str">
        <f t="shared" ref="P442:P458" si="487">P441</f>
        <v/>
      </c>
      <c r="Q442" s="970" t="str">
        <f t="shared" ref="Q442:Q458" si="488">Q441</f>
        <v/>
      </c>
      <c r="R442" s="970" t="str">
        <f t="shared" ref="R442:R458" si="489">R441</f>
        <v/>
      </c>
      <c r="S442" s="970" t="str">
        <f t="shared" ref="S442:S458" si="490">S441</f>
        <v/>
      </c>
      <c r="T442" s="970" t="str">
        <f t="shared" ref="T442:T458" si="491">T441</f>
        <v/>
      </c>
      <c r="U442" s="970" t="str">
        <f t="shared" ref="U442:U458" si="492">U441</f>
        <v/>
      </c>
      <c r="V442" s="970" t="str">
        <f t="shared" ref="V442:V458" si="493">V441</f>
        <v/>
      </c>
      <c r="W442" s="970" t="str">
        <f t="shared" ref="W442:W458" si="494">W441</f>
        <v/>
      </c>
      <c r="X442" s="970" t="str">
        <f t="shared" ref="X442:X458" si="495">X441</f>
        <v/>
      </c>
      <c r="Y442" s="970" t="str">
        <f t="shared" ref="Y442:Y458" si="496">Y441</f>
        <v/>
      </c>
      <c r="Z442" s="970" t="str">
        <f t="shared" ref="Z442:Z458" si="497">Z441</f>
        <v/>
      </c>
      <c r="AA442" s="970" t="str">
        <f t="shared" ref="AA442:AA458" si="498">AA441</f>
        <v/>
      </c>
      <c r="AB442" s="970" t="str">
        <f t="shared" ref="AB442:AB458" si="499">AB441</f>
        <v/>
      </c>
      <c r="AC442" s="970" t="str">
        <f t="shared" ref="AC442:AC458" si="500">AC441</f>
        <v/>
      </c>
      <c r="AD442" s="970" t="str">
        <f t="shared" ref="AD442:AD458" si="501">AD441</f>
        <v/>
      </c>
      <c r="AE442" s="970" t="str">
        <f t="shared" ref="AE442:AE458" si="502">AE441</f>
        <v/>
      </c>
    </row>
    <row r="443" spans="1:31">
      <c r="A443" s="970" t="str">
        <f t="shared" si="484"/>
        <v>MP-12</v>
      </c>
      <c r="B443" s="970" t="str">
        <f t="shared" si="479"/>
        <v>[weeks B]</v>
      </c>
      <c r="C443" s="970" t="str">
        <f t="shared" si="480"/>
        <v>Lipid#2</v>
      </c>
      <c r="D443" s="970" t="str">
        <f t="shared" si="481"/>
        <v>[diet B]</v>
      </c>
      <c r="E443" s="970" t="str">
        <f t="shared" si="482"/>
        <v>[treatment B]</v>
      </c>
      <c r="F443" s="970" t="str">
        <f t="shared" si="485"/>
        <v>[sex]</v>
      </c>
      <c r="G443" s="970" t="str">
        <f t="shared" si="486"/>
        <v>[body weight]</v>
      </c>
      <c r="H443" s="970">
        <f t="shared" ref="H443:H458" si="503">H424</f>
        <v>2.5</v>
      </c>
      <c r="I443" s="44"/>
      <c r="J443" s="970">
        <f>'plasma (Lipid#2)'!B251</f>
        <v>20</v>
      </c>
      <c r="K443" s="970" t="str">
        <f>'plasma (Lipid#2)'!C251</f>
        <v>bg 20</v>
      </c>
      <c r="L443" s="970" t="str">
        <f>'plasma (Lipid#2)'!E251</f>
        <v>gir 20</v>
      </c>
      <c r="M443" s="44"/>
      <c r="N443" s="44"/>
      <c r="O443" s="970"/>
      <c r="P443" s="970" t="str">
        <f t="shared" si="487"/>
        <v/>
      </c>
      <c r="Q443" s="970" t="str">
        <f t="shared" si="488"/>
        <v/>
      </c>
      <c r="R443" s="970" t="str">
        <f t="shared" si="489"/>
        <v/>
      </c>
      <c r="S443" s="970" t="str">
        <f t="shared" si="490"/>
        <v/>
      </c>
      <c r="T443" s="970" t="str">
        <f t="shared" si="491"/>
        <v/>
      </c>
      <c r="U443" s="970" t="str">
        <f t="shared" si="492"/>
        <v/>
      </c>
      <c r="V443" s="970" t="str">
        <f t="shared" si="493"/>
        <v/>
      </c>
      <c r="W443" s="970" t="str">
        <f t="shared" si="494"/>
        <v/>
      </c>
      <c r="X443" s="970" t="str">
        <f t="shared" si="495"/>
        <v/>
      </c>
      <c r="Y443" s="970" t="str">
        <f t="shared" si="496"/>
        <v/>
      </c>
      <c r="Z443" s="970" t="str">
        <f t="shared" si="497"/>
        <v/>
      </c>
      <c r="AA443" s="970" t="str">
        <f t="shared" si="498"/>
        <v/>
      </c>
      <c r="AB443" s="970" t="str">
        <f t="shared" si="499"/>
        <v/>
      </c>
      <c r="AC443" s="970" t="str">
        <f t="shared" si="500"/>
        <v/>
      </c>
      <c r="AD443" s="970" t="str">
        <f t="shared" si="501"/>
        <v/>
      </c>
      <c r="AE443" s="970" t="str">
        <f t="shared" si="502"/>
        <v/>
      </c>
    </row>
    <row r="444" spans="1:31">
      <c r="A444" s="970" t="str">
        <f t="shared" si="484"/>
        <v>MP-12</v>
      </c>
      <c r="B444" s="970" t="str">
        <f t="shared" si="479"/>
        <v>[weeks B]</v>
      </c>
      <c r="C444" s="970" t="str">
        <f t="shared" si="480"/>
        <v>Lipid#2</v>
      </c>
      <c r="D444" s="970" t="str">
        <f t="shared" si="481"/>
        <v>[diet B]</v>
      </c>
      <c r="E444" s="970" t="str">
        <f t="shared" si="482"/>
        <v>[treatment B]</v>
      </c>
      <c r="F444" s="970" t="str">
        <f t="shared" si="485"/>
        <v>[sex]</v>
      </c>
      <c r="G444" s="970" t="str">
        <f t="shared" si="486"/>
        <v>[body weight]</v>
      </c>
      <c r="H444" s="970">
        <f t="shared" si="503"/>
        <v>2.5</v>
      </c>
      <c r="I444" s="44"/>
      <c r="J444" s="970">
        <f>'plasma (Lipid#2)'!B252</f>
        <v>30</v>
      </c>
      <c r="K444" s="970" t="str">
        <f>'plasma (Lipid#2)'!C252</f>
        <v>bg 30</v>
      </c>
      <c r="L444" s="970" t="str">
        <f>'plasma (Lipid#2)'!E252</f>
        <v>gir 30</v>
      </c>
      <c r="M444" s="44"/>
      <c r="N444" s="44"/>
      <c r="O444" s="970"/>
      <c r="P444" s="970" t="str">
        <f t="shared" si="487"/>
        <v/>
      </c>
      <c r="Q444" s="970" t="str">
        <f t="shared" si="488"/>
        <v/>
      </c>
      <c r="R444" s="970" t="str">
        <f t="shared" si="489"/>
        <v/>
      </c>
      <c r="S444" s="970" t="str">
        <f t="shared" si="490"/>
        <v/>
      </c>
      <c r="T444" s="970" t="str">
        <f t="shared" si="491"/>
        <v/>
      </c>
      <c r="U444" s="970" t="str">
        <f t="shared" si="492"/>
        <v/>
      </c>
      <c r="V444" s="970" t="str">
        <f t="shared" si="493"/>
        <v/>
      </c>
      <c r="W444" s="970" t="str">
        <f t="shared" si="494"/>
        <v/>
      </c>
      <c r="X444" s="970" t="str">
        <f t="shared" si="495"/>
        <v/>
      </c>
      <c r="Y444" s="970" t="str">
        <f t="shared" si="496"/>
        <v/>
      </c>
      <c r="Z444" s="970" t="str">
        <f t="shared" si="497"/>
        <v/>
      </c>
      <c r="AA444" s="970" t="str">
        <f t="shared" si="498"/>
        <v/>
      </c>
      <c r="AB444" s="970" t="str">
        <f t="shared" si="499"/>
        <v/>
      </c>
      <c r="AC444" s="970" t="str">
        <f t="shared" si="500"/>
        <v/>
      </c>
      <c r="AD444" s="970" t="str">
        <f t="shared" si="501"/>
        <v/>
      </c>
      <c r="AE444" s="970" t="str">
        <f t="shared" si="502"/>
        <v/>
      </c>
    </row>
    <row r="445" spans="1:31">
      <c r="A445" s="970" t="str">
        <f t="shared" si="484"/>
        <v>MP-12</v>
      </c>
      <c r="B445" s="970" t="str">
        <f t="shared" si="479"/>
        <v>[weeks B]</v>
      </c>
      <c r="C445" s="970" t="str">
        <f t="shared" si="480"/>
        <v>Lipid#2</v>
      </c>
      <c r="D445" s="970" t="str">
        <f t="shared" si="481"/>
        <v>[diet B]</v>
      </c>
      <c r="E445" s="970" t="str">
        <f t="shared" si="482"/>
        <v>[treatment B]</v>
      </c>
      <c r="F445" s="970" t="str">
        <f t="shared" si="485"/>
        <v>[sex]</v>
      </c>
      <c r="G445" s="970" t="str">
        <f t="shared" si="486"/>
        <v>[body weight]</v>
      </c>
      <c r="H445" s="970">
        <f t="shared" si="503"/>
        <v>2.5</v>
      </c>
      <c r="I445" s="44"/>
      <c r="J445" s="970">
        <f>'plasma (Lipid#2)'!B253</f>
        <v>40</v>
      </c>
      <c r="K445" s="970" t="str">
        <f>'plasma (Lipid#2)'!C253</f>
        <v>bg 40</v>
      </c>
      <c r="L445" s="970" t="str">
        <f>'plasma (Lipid#2)'!E253</f>
        <v>gir 40</v>
      </c>
      <c r="M445" s="44"/>
      <c r="N445" s="44"/>
      <c r="O445" s="970"/>
      <c r="P445" s="970" t="str">
        <f t="shared" si="487"/>
        <v/>
      </c>
      <c r="Q445" s="970" t="str">
        <f t="shared" si="488"/>
        <v/>
      </c>
      <c r="R445" s="970" t="str">
        <f t="shared" si="489"/>
        <v/>
      </c>
      <c r="S445" s="970" t="str">
        <f t="shared" si="490"/>
        <v/>
      </c>
      <c r="T445" s="970" t="str">
        <f t="shared" si="491"/>
        <v/>
      </c>
      <c r="U445" s="970" t="str">
        <f t="shared" si="492"/>
        <v/>
      </c>
      <c r="V445" s="970" t="str">
        <f t="shared" si="493"/>
        <v/>
      </c>
      <c r="W445" s="970" t="str">
        <f t="shared" si="494"/>
        <v/>
      </c>
      <c r="X445" s="970" t="str">
        <f t="shared" si="495"/>
        <v/>
      </c>
      <c r="Y445" s="970" t="str">
        <f t="shared" si="496"/>
        <v/>
      </c>
      <c r="Z445" s="970" t="str">
        <f t="shared" si="497"/>
        <v/>
      </c>
      <c r="AA445" s="970" t="str">
        <f t="shared" si="498"/>
        <v/>
      </c>
      <c r="AB445" s="970" t="str">
        <f t="shared" si="499"/>
        <v/>
      </c>
      <c r="AC445" s="970" t="str">
        <f t="shared" si="500"/>
        <v/>
      </c>
      <c r="AD445" s="970" t="str">
        <f t="shared" si="501"/>
        <v/>
      </c>
      <c r="AE445" s="970" t="str">
        <f t="shared" si="502"/>
        <v/>
      </c>
    </row>
    <row r="446" spans="1:31">
      <c r="A446" s="970" t="str">
        <f t="shared" si="484"/>
        <v>MP-12</v>
      </c>
      <c r="B446" s="970" t="str">
        <f t="shared" si="479"/>
        <v>[weeks B]</v>
      </c>
      <c r="C446" s="970" t="str">
        <f t="shared" si="480"/>
        <v>Lipid#2</v>
      </c>
      <c r="D446" s="970" t="str">
        <f t="shared" si="481"/>
        <v>[diet B]</v>
      </c>
      <c r="E446" s="970" t="str">
        <f t="shared" si="482"/>
        <v>[treatment B]</v>
      </c>
      <c r="F446" s="970" t="str">
        <f t="shared" si="485"/>
        <v>[sex]</v>
      </c>
      <c r="G446" s="970" t="str">
        <f t="shared" si="486"/>
        <v>[body weight]</v>
      </c>
      <c r="H446" s="970">
        <f t="shared" si="503"/>
        <v>2.5</v>
      </c>
      <c r="I446" s="44"/>
      <c r="J446" s="970">
        <f>'plasma (Lipid#2)'!B254</f>
        <v>50</v>
      </c>
      <c r="K446" s="970" t="str">
        <f>'plasma (Lipid#2)'!C254</f>
        <v>bg 50</v>
      </c>
      <c r="L446" s="970" t="str">
        <f>'plasma (Lipid#2)'!E254</f>
        <v>gir 50</v>
      </c>
      <c r="M446" s="44"/>
      <c r="N446" s="44"/>
      <c r="O446" s="970"/>
      <c r="P446" s="970" t="str">
        <f t="shared" si="487"/>
        <v/>
      </c>
      <c r="Q446" s="970" t="str">
        <f t="shared" si="488"/>
        <v/>
      </c>
      <c r="R446" s="970" t="str">
        <f t="shared" si="489"/>
        <v/>
      </c>
      <c r="S446" s="970" t="str">
        <f t="shared" si="490"/>
        <v/>
      </c>
      <c r="T446" s="970" t="str">
        <f t="shared" si="491"/>
        <v/>
      </c>
      <c r="U446" s="970" t="str">
        <f t="shared" si="492"/>
        <v/>
      </c>
      <c r="V446" s="970" t="str">
        <f t="shared" si="493"/>
        <v/>
      </c>
      <c r="W446" s="970" t="str">
        <f t="shared" si="494"/>
        <v/>
      </c>
      <c r="X446" s="970" t="str">
        <f t="shared" si="495"/>
        <v/>
      </c>
      <c r="Y446" s="970" t="str">
        <f t="shared" si="496"/>
        <v/>
      </c>
      <c r="Z446" s="970" t="str">
        <f t="shared" si="497"/>
        <v/>
      </c>
      <c r="AA446" s="970" t="str">
        <f t="shared" si="498"/>
        <v/>
      </c>
      <c r="AB446" s="970" t="str">
        <f t="shared" si="499"/>
        <v/>
      </c>
      <c r="AC446" s="970" t="str">
        <f t="shared" si="500"/>
        <v/>
      </c>
      <c r="AD446" s="970" t="str">
        <f t="shared" si="501"/>
        <v/>
      </c>
      <c r="AE446" s="970" t="str">
        <f t="shared" si="502"/>
        <v/>
      </c>
    </row>
    <row r="447" spans="1:31">
      <c r="A447" s="970" t="str">
        <f t="shared" si="484"/>
        <v>MP-12</v>
      </c>
      <c r="B447" s="970" t="str">
        <f t="shared" si="479"/>
        <v>[weeks B]</v>
      </c>
      <c r="C447" s="970" t="str">
        <f t="shared" si="480"/>
        <v>Lipid#2</v>
      </c>
      <c r="D447" s="970" t="str">
        <f t="shared" si="481"/>
        <v>[diet B]</v>
      </c>
      <c r="E447" s="970" t="str">
        <f t="shared" si="482"/>
        <v>[treatment B]</v>
      </c>
      <c r="F447" s="970" t="str">
        <f t="shared" si="485"/>
        <v>[sex]</v>
      </c>
      <c r="G447" s="970" t="str">
        <f t="shared" si="486"/>
        <v>[body weight]</v>
      </c>
      <c r="H447" s="970">
        <f t="shared" si="503"/>
        <v>2.5</v>
      </c>
      <c r="I447" s="44"/>
      <c r="J447" s="970">
        <f>'plasma (Lipid#2)'!B255</f>
        <v>60</v>
      </c>
      <c r="K447" s="970" t="str">
        <f>'plasma (Lipid#2)'!C255</f>
        <v>bg 60</v>
      </c>
      <c r="L447" s="970" t="str">
        <f>'plasma (Lipid#2)'!E255</f>
        <v>gir 60</v>
      </c>
      <c r="M447" s="44"/>
      <c r="N447" s="44"/>
      <c r="O447" s="970"/>
      <c r="P447" s="970" t="str">
        <f t="shared" si="487"/>
        <v/>
      </c>
      <c r="Q447" s="970" t="str">
        <f t="shared" si="488"/>
        <v/>
      </c>
      <c r="R447" s="970" t="str">
        <f t="shared" si="489"/>
        <v/>
      </c>
      <c r="S447" s="970" t="str">
        <f t="shared" si="490"/>
        <v/>
      </c>
      <c r="T447" s="970" t="str">
        <f t="shared" si="491"/>
        <v/>
      </c>
      <c r="U447" s="970" t="str">
        <f t="shared" si="492"/>
        <v/>
      </c>
      <c r="V447" s="970" t="str">
        <f t="shared" si="493"/>
        <v/>
      </c>
      <c r="W447" s="970" t="str">
        <f t="shared" si="494"/>
        <v/>
      </c>
      <c r="X447" s="970" t="str">
        <f t="shared" si="495"/>
        <v/>
      </c>
      <c r="Y447" s="970" t="str">
        <f t="shared" si="496"/>
        <v/>
      </c>
      <c r="Z447" s="970" t="str">
        <f t="shared" si="497"/>
        <v/>
      </c>
      <c r="AA447" s="970" t="str">
        <f t="shared" si="498"/>
        <v/>
      </c>
      <c r="AB447" s="970" t="str">
        <f t="shared" si="499"/>
        <v/>
      </c>
      <c r="AC447" s="970" t="str">
        <f t="shared" si="500"/>
        <v/>
      </c>
      <c r="AD447" s="970" t="str">
        <f t="shared" si="501"/>
        <v/>
      </c>
      <c r="AE447" s="970" t="str">
        <f t="shared" si="502"/>
        <v/>
      </c>
    </row>
    <row r="448" spans="1:31">
      <c r="A448" s="970" t="str">
        <f t="shared" si="484"/>
        <v>MP-12</v>
      </c>
      <c r="B448" s="970" t="str">
        <f t="shared" si="479"/>
        <v>[weeks B]</v>
      </c>
      <c r="C448" s="970" t="str">
        <f t="shared" si="480"/>
        <v>Lipid#2</v>
      </c>
      <c r="D448" s="970" t="str">
        <f t="shared" si="481"/>
        <v>[diet B]</v>
      </c>
      <c r="E448" s="970" t="str">
        <f t="shared" si="482"/>
        <v>[treatment B]</v>
      </c>
      <c r="F448" s="970" t="str">
        <f t="shared" si="485"/>
        <v>[sex]</v>
      </c>
      <c r="G448" s="970" t="str">
        <f t="shared" si="486"/>
        <v>[body weight]</v>
      </c>
      <c r="H448" s="970">
        <f t="shared" si="503"/>
        <v>2.5</v>
      </c>
      <c r="I448" s="44"/>
      <c r="J448" s="970">
        <f>'plasma (Lipid#2)'!B256</f>
        <v>70</v>
      </c>
      <c r="K448" s="970" t="str">
        <f>'plasma (Lipid#2)'!C256</f>
        <v>bg 70</v>
      </c>
      <c r="L448" s="970" t="str">
        <f>'plasma (Lipid#2)'!E256</f>
        <v>gir 70</v>
      </c>
      <c r="M448" s="44"/>
      <c r="N448" s="44"/>
      <c r="O448" s="970"/>
      <c r="P448" s="970" t="str">
        <f t="shared" si="487"/>
        <v/>
      </c>
      <c r="Q448" s="970" t="str">
        <f t="shared" si="488"/>
        <v/>
      </c>
      <c r="R448" s="970" t="str">
        <f t="shared" si="489"/>
        <v/>
      </c>
      <c r="S448" s="970" t="str">
        <f t="shared" si="490"/>
        <v/>
      </c>
      <c r="T448" s="970" t="str">
        <f t="shared" si="491"/>
        <v/>
      </c>
      <c r="U448" s="970" t="str">
        <f t="shared" si="492"/>
        <v/>
      </c>
      <c r="V448" s="970" t="str">
        <f t="shared" si="493"/>
        <v/>
      </c>
      <c r="W448" s="970" t="str">
        <f t="shared" si="494"/>
        <v/>
      </c>
      <c r="X448" s="970" t="str">
        <f t="shared" si="495"/>
        <v/>
      </c>
      <c r="Y448" s="970" t="str">
        <f t="shared" si="496"/>
        <v/>
      </c>
      <c r="Z448" s="970" t="str">
        <f t="shared" si="497"/>
        <v/>
      </c>
      <c r="AA448" s="970" t="str">
        <f t="shared" si="498"/>
        <v/>
      </c>
      <c r="AB448" s="970" t="str">
        <f t="shared" si="499"/>
        <v/>
      </c>
      <c r="AC448" s="970" t="str">
        <f t="shared" si="500"/>
        <v/>
      </c>
      <c r="AD448" s="970" t="str">
        <f t="shared" si="501"/>
        <v/>
      </c>
      <c r="AE448" s="970" t="str">
        <f t="shared" si="502"/>
        <v/>
      </c>
    </row>
    <row r="449" spans="1:31">
      <c r="A449" s="970" t="str">
        <f t="shared" si="484"/>
        <v>MP-12</v>
      </c>
      <c r="B449" s="970" t="str">
        <f t="shared" si="479"/>
        <v>[weeks B]</v>
      </c>
      <c r="C449" s="970" t="str">
        <f t="shared" si="480"/>
        <v>Lipid#2</v>
      </c>
      <c r="D449" s="970" t="str">
        <f t="shared" si="481"/>
        <v>[diet B]</v>
      </c>
      <c r="E449" s="970" t="str">
        <f t="shared" si="482"/>
        <v>[treatment B]</v>
      </c>
      <c r="F449" s="970" t="str">
        <f t="shared" si="485"/>
        <v>[sex]</v>
      </c>
      <c r="G449" s="970" t="str">
        <f t="shared" si="486"/>
        <v>[body weight]</v>
      </c>
      <c r="H449" s="970">
        <f t="shared" si="503"/>
        <v>2.5</v>
      </c>
      <c r="I449" s="44"/>
      <c r="J449" s="970">
        <f>'plasma (Lipid#2)'!B257</f>
        <v>80</v>
      </c>
      <c r="K449" s="970" t="str">
        <f>'plasma (Lipid#2)'!C257</f>
        <v>bg 80</v>
      </c>
      <c r="L449" s="970" t="str">
        <f>'plasma (Lipid#2)'!E257</f>
        <v>gir 80</v>
      </c>
      <c r="M449" s="971" t="e">
        <f>'plasma (Lipid#2)'!X252</f>
        <v>#DIV/0!</v>
      </c>
      <c r="N449" s="971" t="e">
        <f>'plasma (Lipid#2)'!Y252</f>
        <v>#DIV/0!</v>
      </c>
      <c r="O449" s="970"/>
      <c r="P449" s="970" t="str">
        <f t="shared" si="487"/>
        <v/>
      </c>
      <c r="Q449" s="970" t="str">
        <f t="shared" si="488"/>
        <v/>
      </c>
      <c r="R449" s="970" t="str">
        <f t="shared" si="489"/>
        <v/>
      </c>
      <c r="S449" s="970" t="str">
        <f t="shared" si="490"/>
        <v/>
      </c>
      <c r="T449" s="970" t="str">
        <f t="shared" si="491"/>
        <v/>
      </c>
      <c r="U449" s="970" t="str">
        <f t="shared" si="492"/>
        <v/>
      </c>
      <c r="V449" s="970" t="str">
        <f t="shared" si="493"/>
        <v/>
      </c>
      <c r="W449" s="970" t="str">
        <f t="shared" si="494"/>
        <v/>
      </c>
      <c r="X449" s="970" t="str">
        <f t="shared" si="495"/>
        <v/>
      </c>
      <c r="Y449" s="970" t="str">
        <f t="shared" si="496"/>
        <v/>
      </c>
      <c r="Z449" s="970" t="str">
        <f t="shared" si="497"/>
        <v/>
      </c>
      <c r="AA449" s="970" t="str">
        <f t="shared" si="498"/>
        <v/>
      </c>
      <c r="AB449" s="970" t="str">
        <f t="shared" si="499"/>
        <v/>
      </c>
      <c r="AC449" s="970" t="str">
        <f t="shared" si="500"/>
        <v/>
      </c>
      <c r="AD449" s="970" t="str">
        <f t="shared" si="501"/>
        <v/>
      </c>
      <c r="AE449" s="970" t="str">
        <f t="shared" si="502"/>
        <v/>
      </c>
    </row>
    <row r="450" spans="1:31">
      <c r="A450" s="970" t="str">
        <f t="shared" si="484"/>
        <v>MP-12</v>
      </c>
      <c r="B450" s="970" t="str">
        <f t="shared" si="479"/>
        <v>[weeks B]</v>
      </c>
      <c r="C450" s="970" t="str">
        <f t="shared" si="480"/>
        <v>Lipid#2</v>
      </c>
      <c r="D450" s="970" t="str">
        <f t="shared" si="481"/>
        <v>[diet B]</v>
      </c>
      <c r="E450" s="970" t="str">
        <f t="shared" si="482"/>
        <v>[treatment B]</v>
      </c>
      <c r="F450" s="970" t="str">
        <f t="shared" si="485"/>
        <v>[sex]</v>
      </c>
      <c r="G450" s="970" t="str">
        <f t="shared" si="486"/>
        <v>[body weight]</v>
      </c>
      <c r="H450" s="970">
        <f t="shared" si="503"/>
        <v>2.5</v>
      </c>
      <c r="I450" s="970" t="str">
        <f>'plasma (Lipid#2)'!A261</f>
        <v>hct 90</v>
      </c>
      <c r="J450" s="970">
        <f>'plasma (Lipid#2)'!B258</f>
        <v>90</v>
      </c>
      <c r="K450" s="970" t="str">
        <f>'plasma (Lipid#2)'!C258</f>
        <v>bg 90</v>
      </c>
      <c r="L450" s="970" t="str">
        <f>'plasma (Lipid#2)'!E258</f>
        <v>gir 90</v>
      </c>
      <c r="M450" s="971" t="e">
        <f>'plasma (Lipid#2)'!X253</f>
        <v>#DIV/0!</v>
      </c>
      <c r="N450" s="971" t="e">
        <f>'plasma (Lipid#2)'!Y253</f>
        <v>#DIV/0!</v>
      </c>
      <c r="O450" s="970"/>
      <c r="P450" s="970" t="str">
        <f t="shared" si="487"/>
        <v/>
      </c>
      <c r="Q450" s="970" t="str">
        <f t="shared" si="488"/>
        <v/>
      </c>
      <c r="R450" s="970" t="str">
        <f t="shared" si="489"/>
        <v/>
      </c>
      <c r="S450" s="970" t="str">
        <f t="shared" si="490"/>
        <v/>
      </c>
      <c r="T450" s="970" t="str">
        <f t="shared" si="491"/>
        <v/>
      </c>
      <c r="U450" s="970" t="str">
        <f t="shared" si="492"/>
        <v/>
      </c>
      <c r="V450" s="970" t="str">
        <f t="shared" si="493"/>
        <v/>
      </c>
      <c r="W450" s="970" t="str">
        <f t="shared" si="494"/>
        <v/>
      </c>
      <c r="X450" s="970" t="str">
        <f t="shared" si="495"/>
        <v/>
      </c>
      <c r="Y450" s="970" t="str">
        <f t="shared" si="496"/>
        <v/>
      </c>
      <c r="Z450" s="970" t="str">
        <f t="shared" si="497"/>
        <v/>
      </c>
      <c r="AA450" s="970" t="str">
        <f t="shared" si="498"/>
        <v/>
      </c>
      <c r="AB450" s="970" t="str">
        <f t="shared" si="499"/>
        <v/>
      </c>
      <c r="AC450" s="970" t="str">
        <f t="shared" si="500"/>
        <v/>
      </c>
      <c r="AD450" s="970" t="str">
        <f t="shared" si="501"/>
        <v/>
      </c>
      <c r="AE450" s="970" t="str">
        <f t="shared" si="502"/>
        <v/>
      </c>
    </row>
    <row r="451" spans="1:31">
      <c r="A451" s="970" t="str">
        <f t="shared" si="484"/>
        <v>MP-12</v>
      </c>
      <c r="B451" s="970" t="str">
        <f t="shared" si="479"/>
        <v>[weeks B]</v>
      </c>
      <c r="C451" s="970" t="str">
        <f t="shared" si="480"/>
        <v>Lipid#2</v>
      </c>
      <c r="D451" s="970" t="str">
        <f t="shared" si="481"/>
        <v>[diet B]</v>
      </c>
      <c r="E451" s="970" t="str">
        <f t="shared" si="482"/>
        <v>[treatment B]</v>
      </c>
      <c r="F451" s="970" t="str">
        <f t="shared" si="485"/>
        <v>[sex]</v>
      </c>
      <c r="G451" s="970" t="str">
        <f t="shared" si="486"/>
        <v>[body weight]</v>
      </c>
      <c r="H451" s="970">
        <f t="shared" si="503"/>
        <v>2.5</v>
      </c>
      <c r="I451" s="44"/>
      <c r="J451" s="970">
        <f>'plasma (Lipid#2)'!B259</f>
        <v>100</v>
      </c>
      <c r="K451" s="970" t="str">
        <f>'plasma (Lipid#2)'!C259</f>
        <v>bg 100</v>
      </c>
      <c r="L451" s="970" t="str">
        <f>'plasma (Lipid#2)'!E259</f>
        <v>gir 100</v>
      </c>
      <c r="M451" s="971" t="e">
        <f>'plasma (Lipid#2)'!X254</f>
        <v>#DIV/0!</v>
      </c>
      <c r="N451" s="971" t="e">
        <f>'plasma (Lipid#2)'!Y254</f>
        <v>#DIV/0!</v>
      </c>
      <c r="O451" s="970" t="str">
        <f>'plasma (Lipid#2)'!M259</f>
        <v>i 100</v>
      </c>
      <c r="P451" s="970" t="str">
        <f t="shared" si="487"/>
        <v/>
      </c>
      <c r="Q451" s="970" t="str">
        <f t="shared" si="488"/>
        <v/>
      </c>
      <c r="R451" s="970" t="str">
        <f t="shared" si="489"/>
        <v/>
      </c>
      <c r="S451" s="970" t="str">
        <f t="shared" si="490"/>
        <v/>
      </c>
      <c r="T451" s="970" t="str">
        <f t="shared" si="491"/>
        <v/>
      </c>
      <c r="U451" s="970" t="str">
        <f t="shared" si="492"/>
        <v/>
      </c>
      <c r="V451" s="970" t="str">
        <f t="shared" si="493"/>
        <v/>
      </c>
      <c r="W451" s="970" t="str">
        <f t="shared" si="494"/>
        <v/>
      </c>
      <c r="X451" s="970" t="str">
        <f t="shared" si="495"/>
        <v/>
      </c>
      <c r="Y451" s="970" t="str">
        <f t="shared" si="496"/>
        <v/>
      </c>
      <c r="Z451" s="970" t="str">
        <f t="shared" si="497"/>
        <v/>
      </c>
      <c r="AA451" s="970" t="str">
        <f t="shared" si="498"/>
        <v/>
      </c>
      <c r="AB451" s="970" t="str">
        <f t="shared" si="499"/>
        <v/>
      </c>
      <c r="AC451" s="970" t="str">
        <f t="shared" si="500"/>
        <v/>
      </c>
      <c r="AD451" s="970" t="str">
        <f t="shared" si="501"/>
        <v/>
      </c>
      <c r="AE451" s="970" t="str">
        <f t="shared" si="502"/>
        <v/>
      </c>
    </row>
    <row r="452" spans="1:31">
      <c r="A452" s="970" t="str">
        <f t="shared" si="484"/>
        <v>MP-12</v>
      </c>
      <c r="B452" s="970" t="str">
        <f t="shared" si="479"/>
        <v>[weeks B]</v>
      </c>
      <c r="C452" s="970" t="str">
        <f t="shared" si="480"/>
        <v>Lipid#2</v>
      </c>
      <c r="D452" s="970" t="str">
        <f t="shared" si="481"/>
        <v>[diet B]</v>
      </c>
      <c r="E452" s="970" t="str">
        <f t="shared" si="482"/>
        <v>[treatment B]</v>
      </c>
      <c r="F452" s="970" t="str">
        <f t="shared" si="485"/>
        <v>[sex]</v>
      </c>
      <c r="G452" s="970" t="str">
        <f t="shared" si="486"/>
        <v>[body weight]</v>
      </c>
      <c r="H452" s="970">
        <f t="shared" si="503"/>
        <v>2.5</v>
      </c>
      <c r="I452" s="44"/>
      <c r="J452" s="970">
        <f>'plasma (Lipid#2)'!B260</f>
        <v>110</v>
      </c>
      <c r="K452" s="970" t="str">
        <f>'plasma (Lipid#2)'!C260</f>
        <v>bg 110</v>
      </c>
      <c r="L452" s="970" t="str">
        <f>'plasma (Lipid#2)'!E260</f>
        <v>gir 110</v>
      </c>
      <c r="M452" s="44"/>
      <c r="N452" s="44"/>
      <c r="O452" s="970"/>
      <c r="P452" s="970" t="str">
        <f t="shared" si="487"/>
        <v/>
      </c>
      <c r="Q452" s="970" t="str">
        <f t="shared" si="488"/>
        <v/>
      </c>
      <c r="R452" s="970" t="str">
        <f t="shared" si="489"/>
        <v/>
      </c>
      <c r="S452" s="970" t="str">
        <f t="shared" si="490"/>
        <v/>
      </c>
      <c r="T452" s="970" t="str">
        <f t="shared" si="491"/>
        <v/>
      </c>
      <c r="U452" s="970" t="str">
        <f t="shared" si="492"/>
        <v/>
      </c>
      <c r="V452" s="970" t="str">
        <f t="shared" si="493"/>
        <v/>
      </c>
      <c r="W452" s="970" t="str">
        <f t="shared" si="494"/>
        <v/>
      </c>
      <c r="X452" s="970" t="str">
        <f t="shared" si="495"/>
        <v/>
      </c>
      <c r="Y452" s="970" t="str">
        <f t="shared" si="496"/>
        <v/>
      </c>
      <c r="Z452" s="970" t="str">
        <f t="shared" si="497"/>
        <v/>
      </c>
      <c r="AA452" s="970" t="str">
        <f t="shared" si="498"/>
        <v/>
      </c>
      <c r="AB452" s="970" t="str">
        <f t="shared" si="499"/>
        <v/>
      </c>
      <c r="AC452" s="970" t="str">
        <f t="shared" si="500"/>
        <v/>
      </c>
      <c r="AD452" s="970" t="str">
        <f t="shared" si="501"/>
        <v/>
      </c>
      <c r="AE452" s="970" t="str">
        <f t="shared" si="502"/>
        <v/>
      </c>
    </row>
    <row r="453" spans="1:31">
      <c r="A453" s="970" t="str">
        <f t="shared" si="484"/>
        <v>MP-12</v>
      </c>
      <c r="B453" s="970" t="str">
        <f t="shared" si="479"/>
        <v>[weeks B]</v>
      </c>
      <c r="C453" s="970" t="str">
        <f t="shared" si="480"/>
        <v>Lipid#2</v>
      </c>
      <c r="D453" s="970" t="str">
        <f t="shared" si="481"/>
        <v>[diet B]</v>
      </c>
      <c r="E453" s="970" t="str">
        <f t="shared" si="482"/>
        <v>[treatment B]</v>
      </c>
      <c r="F453" s="970" t="str">
        <f t="shared" si="485"/>
        <v>[sex]</v>
      </c>
      <c r="G453" s="970" t="str">
        <f t="shared" si="486"/>
        <v>[body weight]</v>
      </c>
      <c r="H453" s="970">
        <f t="shared" si="503"/>
        <v>2.5</v>
      </c>
      <c r="I453" s="44"/>
      <c r="J453" s="970">
        <f>'plasma (Lipid#2)'!B261</f>
        <v>120</v>
      </c>
      <c r="K453" s="970" t="str">
        <f>'plasma (Lipid#2)'!C261</f>
        <v>bg 120</v>
      </c>
      <c r="L453" s="970" t="str">
        <f>'plasma (Lipid#2)'!E261</f>
        <v>gir 120</v>
      </c>
      <c r="M453" s="971" t="e">
        <f>'plasma (Lipid#2)'!X255</f>
        <v>#DIV/0!</v>
      </c>
      <c r="N453" s="971" t="e">
        <f>'plasma (Lipid#2)'!Y255</f>
        <v>#DIV/0!</v>
      </c>
      <c r="O453" s="970" t="str">
        <f>'plasma (Lipid#2)'!M261</f>
        <v>i 120</v>
      </c>
      <c r="P453" s="970" t="str">
        <f t="shared" si="487"/>
        <v/>
      </c>
      <c r="Q453" s="970" t="str">
        <f t="shared" si="488"/>
        <v/>
      </c>
      <c r="R453" s="970" t="str">
        <f t="shared" si="489"/>
        <v/>
      </c>
      <c r="S453" s="970" t="str">
        <f t="shared" si="490"/>
        <v/>
      </c>
      <c r="T453" s="970" t="str">
        <f t="shared" si="491"/>
        <v/>
      </c>
      <c r="U453" s="970" t="str">
        <f t="shared" si="492"/>
        <v/>
      </c>
      <c r="V453" s="970" t="str">
        <f t="shared" si="493"/>
        <v/>
      </c>
      <c r="W453" s="970" t="str">
        <f t="shared" si="494"/>
        <v/>
      </c>
      <c r="X453" s="970" t="str">
        <f t="shared" si="495"/>
        <v/>
      </c>
      <c r="Y453" s="970" t="str">
        <f t="shared" si="496"/>
        <v/>
      </c>
      <c r="Z453" s="970" t="str">
        <f t="shared" si="497"/>
        <v/>
      </c>
      <c r="AA453" s="970" t="str">
        <f t="shared" si="498"/>
        <v/>
      </c>
      <c r="AB453" s="970" t="str">
        <f t="shared" si="499"/>
        <v/>
      </c>
      <c r="AC453" s="970" t="str">
        <f t="shared" si="500"/>
        <v/>
      </c>
      <c r="AD453" s="970" t="str">
        <f t="shared" si="501"/>
        <v/>
      </c>
      <c r="AE453" s="970" t="str">
        <f t="shared" si="502"/>
        <v/>
      </c>
    </row>
    <row r="454" spans="1:31">
      <c r="A454" s="970" t="str">
        <f t="shared" si="484"/>
        <v>MP-12</v>
      </c>
      <c r="B454" s="970" t="str">
        <f t="shared" si="479"/>
        <v>[weeks B]</v>
      </c>
      <c r="C454" s="970" t="str">
        <f t="shared" si="480"/>
        <v>Lipid#2</v>
      </c>
      <c r="D454" s="970" t="str">
        <f t="shared" si="481"/>
        <v>[diet B]</v>
      </c>
      <c r="E454" s="970" t="str">
        <f t="shared" si="482"/>
        <v>[treatment B]</v>
      </c>
      <c r="F454" s="970" t="str">
        <f t="shared" si="485"/>
        <v>[sex]</v>
      </c>
      <c r="G454" s="970" t="str">
        <f t="shared" si="486"/>
        <v>[body weight]</v>
      </c>
      <c r="H454" s="970">
        <f t="shared" si="503"/>
        <v>2.5</v>
      </c>
      <c r="I454" s="44"/>
      <c r="J454" s="970">
        <v>122</v>
      </c>
      <c r="K454" s="970" t="str">
        <f>'plasma (Lipid#2)'!C262</f>
        <v>bg 2</v>
      </c>
      <c r="L454" s="970" t="str">
        <f>'plasma (Lipid#2)'!E262</f>
        <v>gir 2</v>
      </c>
      <c r="M454" s="44"/>
      <c r="N454" s="44"/>
      <c r="O454" s="970"/>
      <c r="P454" s="970" t="str">
        <f t="shared" si="487"/>
        <v/>
      </c>
      <c r="Q454" s="970" t="str">
        <f t="shared" si="488"/>
        <v/>
      </c>
      <c r="R454" s="970" t="str">
        <f t="shared" si="489"/>
        <v/>
      </c>
      <c r="S454" s="970" t="str">
        <f t="shared" si="490"/>
        <v/>
      </c>
      <c r="T454" s="970" t="str">
        <f t="shared" si="491"/>
        <v/>
      </c>
      <c r="U454" s="970" t="str">
        <f t="shared" si="492"/>
        <v/>
      </c>
      <c r="V454" s="970" t="str">
        <f t="shared" si="493"/>
        <v/>
      </c>
      <c r="W454" s="970" t="str">
        <f t="shared" si="494"/>
        <v/>
      </c>
      <c r="X454" s="970" t="str">
        <f t="shared" si="495"/>
        <v/>
      </c>
      <c r="Y454" s="970" t="str">
        <f t="shared" si="496"/>
        <v/>
      </c>
      <c r="Z454" s="970" t="str">
        <f t="shared" si="497"/>
        <v/>
      </c>
      <c r="AA454" s="970" t="str">
        <f t="shared" si="498"/>
        <v/>
      </c>
      <c r="AB454" s="970" t="str">
        <f t="shared" si="499"/>
        <v/>
      </c>
      <c r="AC454" s="970" t="str">
        <f t="shared" si="500"/>
        <v/>
      </c>
      <c r="AD454" s="970" t="str">
        <f t="shared" si="501"/>
        <v/>
      </c>
      <c r="AE454" s="970" t="str">
        <f t="shared" si="502"/>
        <v/>
      </c>
    </row>
    <row r="455" spans="1:31">
      <c r="A455" s="970" t="str">
        <f t="shared" si="484"/>
        <v>MP-12</v>
      </c>
      <c r="B455" s="970" t="str">
        <f t="shared" si="479"/>
        <v>[weeks B]</v>
      </c>
      <c r="C455" s="970" t="str">
        <f t="shared" si="480"/>
        <v>Lipid#2</v>
      </c>
      <c r="D455" s="970" t="str">
        <f t="shared" si="481"/>
        <v>[diet B]</v>
      </c>
      <c r="E455" s="970" t="str">
        <f t="shared" si="482"/>
        <v>[treatment B]</v>
      </c>
      <c r="F455" s="970" t="str">
        <f t="shared" si="485"/>
        <v>[sex]</v>
      </c>
      <c r="G455" s="970" t="str">
        <f t="shared" si="486"/>
        <v>[body weight]</v>
      </c>
      <c r="H455" s="970">
        <f t="shared" si="503"/>
        <v>2.5</v>
      </c>
      <c r="I455" s="44"/>
      <c r="J455" s="970">
        <v>125</v>
      </c>
      <c r="K455" s="970" t="str">
        <f>'plasma (Lipid#2)'!C263</f>
        <v>bg 5</v>
      </c>
      <c r="L455" s="970" t="str">
        <f>'plasma (Lipid#2)'!E263</f>
        <v>gir 5</v>
      </c>
      <c r="M455" s="44"/>
      <c r="N455" s="44"/>
      <c r="O455" s="970"/>
      <c r="P455" s="970" t="str">
        <f t="shared" si="487"/>
        <v/>
      </c>
      <c r="Q455" s="970" t="str">
        <f t="shared" si="488"/>
        <v/>
      </c>
      <c r="R455" s="970" t="str">
        <f t="shared" si="489"/>
        <v/>
      </c>
      <c r="S455" s="970" t="str">
        <f t="shared" si="490"/>
        <v/>
      </c>
      <c r="T455" s="970" t="str">
        <f t="shared" si="491"/>
        <v/>
      </c>
      <c r="U455" s="970" t="str">
        <f t="shared" si="492"/>
        <v/>
      </c>
      <c r="V455" s="970" t="str">
        <f t="shared" si="493"/>
        <v/>
      </c>
      <c r="W455" s="970" t="str">
        <f t="shared" si="494"/>
        <v/>
      </c>
      <c r="X455" s="970" t="str">
        <f t="shared" si="495"/>
        <v/>
      </c>
      <c r="Y455" s="970" t="str">
        <f t="shared" si="496"/>
        <v/>
      </c>
      <c r="Z455" s="970" t="str">
        <f t="shared" si="497"/>
        <v/>
      </c>
      <c r="AA455" s="970" t="str">
        <f t="shared" si="498"/>
        <v/>
      </c>
      <c r="AB455" s="970" t="str">
        <f t="shared" si="499"/>
        <v/>
      </c>
      <c r="AC455" s="970" t="str">
        <f t="shared" si="500"/>
        <v/>
      </c>
      <c r="AD455" s="970" t="str">
        <f t="shared" si="501"/>
        <v/>
      </c>
      <c r="AE455" s="970" t="str">
        <f t="shared" si="502"/>
        <v/>
      </c>
    </row>
    <row r="456" spans="1:31">
      <c r="A456" s="970" t="str">
        <f t="shared" si="484"/>
        <v>MP-12</v>
      </c>
      <c r="B456" s="970" t="str">
        <f t="shared" si="479"/>
        <v>[weeks B]</v>
      </c>
      <c r="C456" s="970" t="str">
        <f t="shared" si="480"/>
        <v>Lipid#2</v>
      </c>
      <c r="D456" s="970" t="str">
        <f t="shared" si="481"/>
        <v>[diet B]</v>
      </c>
      <c r="E456" s="970" t="str">
        <f t="shared" si="482"/>
        <v>[treatment B]</v>
      </c>
      <c r="F456" s="970" t="str">
        <f t="shared" si="485"/>
        <v>[sex]</v>
      </c>
      <c r="G456" s="970" t="str">
        <f t="shared" si="486"/>
        <v>[body weight]</v>
      </c>
      <c r="H456" s="970">
        <f t="shared" si="503"/>
        <v>2.5</v>
      </c>
      <c r="I456" s="44"/>
      <c r="J456" s="970">
        <v>130</v>
      </c>
      <c r="K456" s="970" t="str">
        <f>'plasma (Lipid#2)'!C264</f>
        <v>bg 10</v>
      </c>
      <c r="L456" s="970" t="str">
        <f>'plasma (Lipid#2)'!E264</f>
        <v>gir 10</v>
      </c>
      <c r="M456" s="44"/>
      <c r="N456" s="44"/>
      <c r="O456" s="970"/>
      <c r="P456" s="970" t="str">
        <f t="shared" si="487"/>
        <v/>
      </c>
      <c r="Q456" s="970" t="str">
        <f t="shared" si="488"/>
        <v/>
      </c>
      <c r="R456" s="970" t="str">
        <f t="shared" si="489"/>
        <v/>
      </c>
      <c r="S456" s="970" t="str">
        <f t="shared" si="490"/>
        <v/>
      </c>
      <c r="T456" s="970" t="str">
        <f t="shared" si="491"/>
        <v/>
      </c>
      <c r="U456" s="970" t="str">
        <f t="shared" si="492"/>
        <v/>
      </c>
      <c r="V456" s="970" t="str">
        <f t="shared" si="493"/>
        <v/>
      </c>
      <c r="W456" s="970" t="str">
        <f t="shared" si="494"/>
        <v/>
      </c>
      <c r="X456" s="970" t="str">
        <f t="shared" si="495"/>
        <v/>
      </c>
      <c r="Y456" s="970" t="str">
        <f t="shared" si="496"/>
        <v/>
      </c>
      <c r="Z456" s="970" t="str">
        <f t="shared" si="497"/>
        <v/>
      </c>
      <c r="AA456" s="970" t="str">
        <f t="shared" si="498"/>
        <v/>
      </c>
      <c r="AB456" s="970" t="str">
        <f t="shared" si="499"/>
        <v/>
      </c>
      <c r="AC456" s="970" t="str">
        <f t="shared" si="500"/>
        <v/>
      </c>
      <c r="AD456" s="970" t="str">
        <f t="shared" si="501"/>
        <v/>
      </c>
      <c r="AE456" s="970" t="str">
        <f t="shared" si="502"/>
        <v/>
      </c>
    </row>
    <row r="457" spans="1:31">
      <c r="A457" s="970" t="str">
        <f t="shared" si="484"/>
        <v>MP-12</v>
      </c>
      <c r="B457" s="970" t="str">
        <f t="shared" si="479"/>
        <v>[weeks B]</v>
      </c>
      <c r="C457" s="970" t="str">
        <f t="shared" si="480"/>
        <v>Lipid#2</v>
      </c>
      <c r="D457" s="970" t="str">
        <f t="shared" si="481"/>
        <v>[diet B]</v>
      </c>
      <c r="E457" s="970" t="str">
        <f t="shared" si="482"/>
        <v>[treatment B]</v>
      </c>
      <c r="F457" s="970" t="str">
        <f t="shared" si="485"/>
        <v>[sex]</v>
      </c>
      <c r="G457" s="970" t="str">
        <f t="shared" si="486"/>
        <v>[body weight]</v>
      </c>
      <c r="H457" s="970">
        <f t="shared" si="503"/>
        <v>2.5</v>
      </c>
      <c r="I457" s="44"/>
      <c r="J457" s="970">
        <v>135</v>
      </c>
      <c r="K457" s="970" t="str">
        <f>'plasma (Lipid#2)'!C265</f>
        <v>bg 15</v>
      </c>
      <c r="L457" s="970" t="str">
        <f>'plasma (Lipid#2)'!E265</f>
        <v>gir 15</v>
      </c>
      <c r="M457" s="44"/>
      <c r="N457" s="44"/>
      <c r="O457" s="970"/>
      <c r="P457" s="970" t="str">
        <f t="shared" si="487"/>
        <v/>
      </c>
      <c r="Q457" s="970" t="str">
        <f t="shared" si="488"/>
        <v/>
      </c>
      <c r="R457" s="970" t="str">
        <f t="shared" si="489"/>
        <v/>
      </c>
      <c r="S457" s="970" t="str">
        <f t="shared" si="490"/>
        <v/>
      </c>
      <c r="T457" s="970" t="str">
        <f t="shared" si="491"/>
        <v/>
      </c>
      <c r="U457" s="970" t="str">
        <f t="shared" si="492"/>
        <v/>
      </c>
      <c r="V457" s="970" t="str">
        <f t="shared" si="493"/>
        <v/>
      </c>
      <c r="W457" s="970" t="str">
        <f t="shared" si="494"/>
        <v/>
      </c>
      <c r="X457" s="970" t="str">
        <f t="shared" si="495"/>
        <v/>
      </c>
      <c r="Y457" s="970" t="str">
        <f t="shared" si="496"/>
        <v/>
      </c>
      <c r="Z457" s="970" t="str">
        <f t="shared" si="497"/>
        <v/>
      </c>
      <c r="AA457" s="970" t="str">
        <f t="shared" si="498"/>
        <v/>
      </c>
      <c r="AB457" s="970" t="str">
        <f t="shared" si="499"/>
        <v/>
      </c>
      <c r="AC457" s="970" t="str">
        <f t="shared" si="500"/>
        <v/>
      </c>
      <c r="AD457" s="970" t="str">
        <f t="shared" si="501"/>
        <v/>
      </c>
      <c r="AE457" s="970" t="str">
        <f t="shared" si="502"/>
        <v/>
      </c>
    </row>
    <row r="458" spans="1:31" s="946" customFormat="1">
      <c r="A458" s="970" t="str">
        <f t="shared" si="484"/>
        <v>MP-12</v>
      </c>
      <c r="B458" s="970" t="str">
        <f t="shared" si="479"/>
        <v>[weeks B]</v>
      </c>
      <c r="C458" s="970" t="str">
        <f t="shared" si="480"/>
        <v>Lipid#2</v>
      </c>
      <c r="D458" s="970" t="str">
        <f t="shared" si="481"/>
        <v>[diet B]</v>
      </c>
      <c r="E458" s="970" t="str">
        <f t="shared" si="482"/>
        <v>[treatment B]</v>
      </c>
      <c r="F458" s="970" t="str">
        <f t="shared" si="485"/>
        <v>[sex]</v>
      </c>
      <c r="G458" s="970" t="str">
        <f t="shared" si="486"/>
        <v>[body weight]</v>
      </c>
      <c r="H458" s="970">
        <f t="shared" si="503"/>
        <v>2.5</v>
      </c>
      <c r="I458" s="44"/>
      <c r="J458" s="970">
        <v>145</v>
      </c>
      <c r="K458" s="970" t="str">
        <f>'plasma (Lipid#2)'!C266</f>
        <v>bg 25</v>
      </c>
      <c r="L458" s="970" t="str">
        <f>'plasma (Lipid#2)'!E266</f>
        <v>gir 25</v>
      </c>
      <c r="M458" s="970"/>
      <c r="N458" s="44"/>
      <c r="O458" s="970"/>
      <c r="P458" s="970" t="str">
        <f t="shared" si="487"/>
        <v/>
      </c>
      <c r="Q458" s="970" t="str">
        <f t="shared" si="488"/>
        <v/>
      </c>
      <c r="R458" s="970" t="str">
        <f t="shared" si="489"/>
        <v/>
      </c>
      <c r="S458" s="970" t="str">
        <f t="shared" si="490"/>
        <v/>
      </c>
      <c r="T458" s="970" t="str">
        <f t="shared" si="491"/>
        <v/>
      </c>
      <c r="U458" s="970" t="str">
        <f t="shared" si="492"/>
        <v/>
      </c>
      <c r="V458" s="970" t="str">
        <f t="shared" si="493"/>
        <v/>
      </c>
      <c r="W458" s="970" t="str">
        <f t="shared" si="494"/>
        <v/>
      </c>
      <c r="X458" s="970" t="str">
        <f t="shared" si="495"/>
        <v/>
      </c>
      <c r="Y458" s="970" t="str">
        <f t="shared" si="496"/>
        <v/>
      </c>
      <c r="Z458" s="970" t="str">
        <f t="shared" si="497"/>
        <v/>
      </c>
      <c r="AA458" s="970" t="str">
        <f t="shared" si="498"/>
        <v/>
      </c>
      <c r="AB458" s="970" t="str">
        <f t="shared" si="499"/>
        <v/>
      </c>
      <c r="AC458" s="970" t="str">
        <f t="shared" si="500"/>
        <v/>
      </c>
      <c r="AD458" s="970" t="str">
        <f t="shared" si="501"/>
        <v/>
      </c>
      <c r="AE458" s="970" t="str">
        <f t="shared" si="502"/>
        <v/>
      </c>
    </row>
    <row r="459" spans="1:31" s="79" customFormat="1">
      <c r="A459" s="973" t="str">
        <f>'plasma (Lipid#3)'!A29</f>
        <v>MP-515-20</v>
      </c>
      <c r="B459" s="973" t="str">
        <f>'plasma (Lipid#3)'!H4</f>
        <v>[weeks C]</v>
      </c>
      <c r="C459" s="973" t="str">
        <f>'plasma (Lipid#3)'!A31</f>
        <v>Lipid#3</v>
      </c>
      <c r="D459" s="973" t="str">
        <f>'plasma (Lipid#3)'!A32</f>
        <v>[diet C]</v>
      </c>
      <c r="E459" s="973" t="str">
        <f>'plasma (Lipid#3)'!A33</f>
        <v>[treatment C]</v>
      </c>
      <c r="F459" s="973" t="str">
        <f>'plasma (Lipid#3)'!A34</f>
        <v>[sex]</v>
      </c>
      <c r="G459" s="973">
        <f>'plasma (Lipid#3)'!A30</f>
        <v>22.7</v>
      </c>
      <c r="H459" s="973">
        <f>'plasma (Lipid#3)'!K2</f>
        <v>0</v>
      </c>
      <c r="I459" s="973">
        <f>'plasma (Lipid#3)'!A39</f>
        <v>44</v>
      </c>
      <c r="J459" s="973">
        <f>'plasma (Lipid#3)'!B28</f>
        <v>-10</v>
      </c>
      <c r="K459" s="973">
        <f>'plasma (Lipid#3)'!C28</f>
        <v>72</v>
      </c>
      <c r="L459" s="973">
        <f>'plasma (Lipid#3)'!E28</f>
        <v>0</v>
      </c>
      <c r="M459" s="974">
        <f>'plasma (Lipid#3)'!X30</f>
        <v>17.598435641017396</v>
      </c>
      <c r="N459" s="974">
        <f>'plasma (Lipid#3)'!Y30</f>
        <v>17.598435641017396</v>
      </c>
      <c r="O459" s="973">
        <f>'plasma (Lipid#3)'!M28</f>
        <v>0.1336</v>
      </c>
      <c r="P459" s="973">
        <f>'tissues (Lipid#3)'!O13</f>
        <v>38.770244911837416</v>
      </c>
      <c r="Q459" s="973">
        <f>'tissues (Lipid#3)'!O14</f>
        <v>9.1064572563587074</v>
      </c>
      <c r="R459" s="973">
        <f>'tissues (Lipid#3)'!O15</f>
        <v>12.710057883846456</v>
      </c>
      <c r="S459" s="973">
        <f>'tissues (Lipid#3)'!O16</f>
        <v>12.775224329773023</v>
      </c>
      <c r="T459" s="973">
        <f>'tissues (Lipid#3)'!O17</f>
        <v>4.8746096951924471</v>
      </c>
      <c r="U459" s="973">
        <f>'tissues (Lipid#3)'!O18</f>
        <v>125.85976756609246</v>
      </c>
      <c r="V459" s="973">
        <f>'tissues (Lipid#3)'!O19</f>
        <v>417.69544830392107</v>
      </c>
      <c r="W459" s="973">
        <f>'tissues (Lipid#3)'!O20</f>
        <v>36.834464043607589</v>
      </c>
      <c r="X459" s="973">
        <f>'tissues (Lipid#3)'!P13</f>
        <v>6.8150821134089217</v>
      </c>
      <c r="Y459" s="975">
        <f>'tissues (Lipid#3)'!P14</f>
        <v>1.600744439594304</v>
      </c>
      <c r="Z459" s="973">
        <f>'tissues (Lipid#3)'!P15</f>
        <v>2.2341898623948846</v>
      </c>
      <c r="AA459" s="973">
        <f>'tissues (Lipid#3)'!P16</f>
        <v>2.2456449017179141</v>
      </c>
      <c r="AB459" s="973">
        <f>'tissues (Lipid#3)'!P17</f>
        <v>0.85686498548304746</v>
      </c>
      <c r="AC459" s="973">
        <f>'tissues (Lipid#3)'!P18</f>
        <v>22.123787267477191</v>
      </c>
      <c r="AD459" s="973">
        <f>'tissues (Lipid#3)'!P19</f>
        <v>73.423028022173611</v>
      </c>
      <c r="AE459" s="973">
        <f>'tissues (Lipid#3)'!P20</f>
        <v>6.4748081326653963</v>
      </c>
    </row>
    <row r="460" spans="1:31" s="79" customFormat="1">
      <c r="A460" s="973" t="str">
        <f>A459</f>
        <v>MP-515-20</v>
      </c>
      <c r="B460" s="973" t="str">
        <f>B459</f>
        <v>[weeks C]</v>
      </c>
      <c r="C460" s="973" t="str">
        <f t="shared" ref="C460:E460" si="504">C459</f>
        <v>Lipid#3</v>
      </c>
      <c r="D460" s="973" t="str">
        <f t="shared" si="504"/>
        <v>[diet C]</v>
      </c>
      <c r="E460" s="973" t="str">
        <f t="shared" si="504"/>
        <v>[treatment C]</v>
      </c>
      <c r="F460" s="973" t="str">
        <f>F459</f>
        <v>[sex]</v>
      </c>
      <c r="G460" s="973">
        <f>G459</f>
        <v>22.7</v>
      </c>
      <c r="H460" s="973">
        <f>'plasma (Lipid#3)'!K2</f>
        <v>0</v>
      </c>
      <c r="I460" s="973"/>
      <c r="J460" s="973">
        <f>'plasma (Lipid#3)'!B29</f>
        <v>0</v>
      </c>
      <c r="K460" s="973">
        <f>'plasma (Lipid#3)'!C29</f>
        <v>67</v>
      </c>
      <c r="L460" s="973">
        <f>'plasma (Lipid#3)'!E29</f>
        <v>0</v>
      </c>
      <c r="M460" s="974">
        <f>'plasma (Lipid#3)'!X31</f>
        <v>20.34587074109184</v>
      </c>
      <c r="N460" s="974">
        <f>'plasma (Lipid#3)'!Y31</f>
        <v>20.34587074109184</v>
      </c>
      <c r="O460" s="973"/>
      <c r="P460" s="973">
        <f>P459</f>
        <v>38.770244911837416</v>
      </c>
      <c r="Q460" s="973">
        <f t="shared" ref="Q460:AE460" si="505">Q459</f>
        <v>9.1064572563587074</v>
      </c>
      <c r="R460" s="973">
        <f t="shared" si="505"/>
        <v>12.710057883846456</v>
      </c>
      <c r="S460" s="973">
        <f t="shared" si="505"/>
        <v>12.775224329773023</v>
      </c>
      <c r="T460" s="973">
        <f t="shared" si="505"/>
        <v>4.8746096951924471</v>
      </c>
      <c r="U460" s="973">
        <f t="shared" si="505"/>
        <v>125.85976756609246</v>
      </c>
      <c r="V460" s="973">
        <f t="shared" si="505"/>
        <v>417.69544830392107</v>
      </c>
      <c r="W460" s="973">
        <f t="shared" si="505"/>
        <v>36.834464043607589</v>
      </c>
      <c r="X460" s="973">
        <f t="shared" si="505"/>
        <v>6.8150821134089217</v>
      </c>
      <c r="Y460" s="973">
        <f t="shared" si="505"/>
        <v>1.600744439594304</v>
      </c>
      <c r="Z460" s="973">
        <f t="shared" si="505"/>
        <v>2.2341898623948846</v>
      </c>
      <c r="AA460" s="973">
        <f t="shared" si="505"/>
        <v>2.2456449017179141</v>
      </c>
      <c r="AB460" s="973">
        <f t="shared" si="505"/>
        <v>0.85686498548304746</v>
      </c>
      <c r="AC460" s="973">
        <f t="shared" si="505"/>
        <v>22.123787267477191</v>
      </c>
      <c r="AD460" s="973">
        <f t="shared" si="505"/>
        <v>73.423028022173611</v>
      </c>
      <c r="AE460" s="973">
        <f t="shared" si="505"/>
        <v>6.4748081326653963</v>
      </c>
    </row>
    <row r="461" spans="1:31" s="79" customFormat="1">
      <c r="A461" s="973" t="str">
        <f t="shared" ref="A461:A477" si="506">A460</f>
        <v>MP-515-20</v>
      </c>
      <c r="B461" s="973" t="str">
        <f t="shared" ref="B461:B524" si="507">B460</f>
        <v>[weeks C]</v>
      </c>
      <c r="C461" s="973" t="str">
        <f t="shared" ref="C461:C524" si="508">C460</f>
        <v>Lipid#3</v>
      </c>
      <c r="D461" s="973" t="str">
        <f t="shared" ref="D461:D524" si="509">D460</f>
        <v>[diet C]</v>
      </c>
      <c r="E461" s="973" t="str">
        <f t="shared" ref="E461:E524" si="510">E460</f>
        <v>[treatment C]</v>
      </c>
      <c r="F461" s="973" t="str">
        <f t="shared" ref="F461:F477" si="511">F460</f>
        <v>[sex]</v>
      </c>
      <c r="G461" s="973">
        <f t="shared" ref="G461:G477" si="512">G460</f>
        <v>22.7</v>
      </c>
      <c r="H461" s="973">
        <f>'plasma (Lipid#3)'!K3</f>
        <v>2.5</v>
      </c>
      <c r="I461" s="973"/>
      <c r="J461" s="973">
        <f>'plasma (Lipid#3)'!B30</f>
        <v>10</v>
      </c>
      <c r="K461" s="973">
        <f>'plasma (Lipid#3)'!C30</f>
        <v>110</v>
      </c>
      <c r="L461" s="973">
        <f>'plasma (Lipid#3)'!E30</f>
        <v>25</v>
      </c>
      <c r="M461" s="973"/>
      <c r="N461" s="973"/>
      <c r="O461" s="973"/>
      <c r="P461" s="973">
        <f t="shared" ref="P461:P477" si="513">P460</f>
        <v>38.770244911837416</v>
      </c>
      <c r="Q461" s="973">
        <f t="shared" ref="Q461:Q477" si="514">Q460</f>
        <v>9.1064572563587074</v>
      </c>
      <c r="R461" s="973">
        <f t="shared" ref="R461:R477" si="515">R460</f>
        <v>12.710057883846456</v>
      </c>
      <c r="S461" s="973">
        <f t="shared" ref="S461:S477" si="516">S460</f>
        <v>12.775224329773023</v>
      </c>
      <c r="T461" s="973">
        <f t="shared" ref="T461:T477" si="517">T460</f>
        <v>4.8746096951924471</v>
      </c>
      <c r="U461" s="973">
        <f t="shared" ref="U461:U477" si="518">U460</f>
        <v>125.85976756609246</v>
      </c>
      <c r="V461" s="973">
        <f t="shared" ref="V461:V477" si="519">V460</f>
        <v>417.69544830392107</v>
      </c>
      <c r="W461" s="973">
        <f t="shared" ref="W461:W477" si="520">W460</f>
        <v>36.834464043607589</v>
      </c>
      <c r="X461" s="973">
        <f t="shared" ref="X461:X477" si="521">X460</f>
        <v>6.8150821134089217</v>
      </c>
      <c r="Y461" s="973">
        <f t="shared" ref="Y461:Y477" si="522">Y460</f>
        <v>1.600744439594304</v>
      </c>
      <c r="Z461" s="973">
        <f t="shared" ref="Z461:Z477" si="523">Z460</f>
        <v>2.2341898623948846</v>
      </c>
      <c r="AA461" s="973">
        <f t="shared" ref="AA461:AA477" si="524">AA460</f>
        <v>2.2456449017179141</v>
      </c>
      <c r="AB461" s="973">
        <f t="shared" ref="AB461:AB477" si="525">AB460</f>
        <v>0.85686498548304746</v>
      </c>
      <c r="AC461" s="973">
        <f t="shared" ref="AC461:AC477" si="526">AC460</f>
        <v>22.123787267477191</v>
      </c>
      <c r="AD461" s="973">
        <f t="shared" ref="AD461:AD477" si="527">AD460</f>
        <v>73.423028022173611</v>
      </c>
      <c r="AE461" s="973">
        <f t="shared" ref="AE461:AE477" si="528">AE460</f>
        <v>6.4748081326653963</v>
      </c>
    </row>
    <row r="462" spans="1:31" s="79" customFormat="1">
      <c r="A462" s="973" t="str">
        <f t="shared" si="506"/>
        <v>MP-515-20</v>
      </c>
      <c r="B462" s="973" t="str">
        <f t="shared" si="507"/>
        <v>[weeks C]</v>
      </c>
      <c r="C462" s="973" t="str">
        <f t="shared" si="508"/>
        <v>Lipid#3</v>
      </c>
      <c r="D462" s="973" t="str">
        <f t="shared" si="509"/>
        <v>[diet C]</v>
      </c>
      <c r="E462" s="973" t="str">
        <f t="shared" si="510"/>
        <v>[treatment C]</v>
      </c>
      <c r="F462" s="973" t="str">
        <f t="shared" si="511"/>
        <v>[sex]</v>
      </c>
      <c r="G462" s="973">
        <f t="shared" si="512"/>
        <v>22.7</v>
      </c>
      <c r="H462" s="973">
        <f>H461</f>
        <v>2.5</v>
      </c>
      <c r="I462" s="973"/>
      <c r="J462" s="973">
        <f>'plasma (Lipid#3)'!B31</f>
        <v>20</v>
      </c>
      <c r="K462" s="973">
        <f>'plasma (Lipid#3)'!C31</f>
        <v>79</v>
      </c>
      <c r="L462" s="973">
        <f>'plasma (Lipid#3)'!E31</f>
        <v>25</v>
      </c>
      <c r="M462" s="973"/>
      <c r="N462" s="973"/>
      <c r="O462" s="973"/>
      <c r="P462" s="973">
        <f t="shared" si="513"/>
        <v>38.770244911837416</v>
      </c>
      <c r="Q462" s="973">
        <f t="shared" si="514"/>
        <v>9.1064572563587074</v>
      </c>
      <c r="R462" s="973">
        <f t="shared" si="515"/>
        <v>12.710057883846456</v>
      </c>
      <c r="S462" s="973">
        <f t="shared" si="516"/>
        <v>12.775224329773023</v>
      </c>
      <c r="T462" s="973">
        <f t="shared" si="517"/>
        <v>4.8746096951924471</v>
      </c>
      <c r="U462" s="973">
        <f t="shared" si="518"/>
        <v>125.85976756609246</v>
      </c>
      <c r="V462" s="973">
        <f t="shared" si="519"/>
        <v>417.69544830392107</v>
      </c>
      <c r="W462" s="973">
        <f t="shared" si="520"/>
        <v>36.834464043607589</v>
      </c>
      <c r="X462" s="973">
        <f t="shared" si="521"/>
        <v>6.8150821134089217</v>
      </c>
      <c r="Y462" s="973">
        <f t="shared" si="522"/>
        <v>1.600744439594304</v>
      </c>
      <c r="Z462" s="973">
        <f t="shared" si="523"/>
        <v>2.2341898623948846</v>
      </c>
      <c r="AA462" s="973">
        <f t="shared" si="524"/>
        <v>2.2456449017179141</v>
      </c>
      <c r="AB462" s="973">
        <f t="shared" si="525"/>
        <v>0.85686498548304746</v>
      </c>
      <c r="AC462" s="973">
        <f t="shared" si="526"/>
        <v>22.123787267477191</v>
      </c>
      <c r="AD462" s="973">
        <f t="shared" si="527"/>
        <v>73.423028022173611</v>
      </c>
      <c r="AE462" s="973">
        <f t="shared" si="528"/>
        <v>6.4748081326653963</v>
      </c>
    </row>
    <row r="463" spans="1:31" s="79" customFormat="1">
      <c r="A463" s="973" t="str">
        <f t="shared" si="506"/>
        <v>MP-515-20</v>
      </c>
      <c r="B463" s="973" t="str">
        <f t="shared" si="507"/>
        <v>[weeks C]</v>
      </c>
      <c r="C463" s="973" t="str">
        <f t="shared" si="508"/>
        <v>Lipid#3</v>
      </c>
      <c r="D463" s="973" t="str">
        <f t="shared" si="509"/>
        <v>[diet C]</v>
      </c>
      <c r="E463" s="973" t="str">
        <f t="shared" si="510"/>
        <v>[treatment C]</v>
      </c>
      <c r="F463" s="973" t="str">
        <f t="shared" si="511"/>
        <v>[sex]</v>
      </c>
      <c r="G463" s="973">
        <f t="shared" si="512"/>
        <v>22.7</v>
      </c>
      <c r="H463" s="973">
        <f t="shared" ref="H463:H477" si="529">H462</f>
        <v>2.5</v>
      </c>
      <c r="I463" s="973"/>
      <c r="J463" s="973">
        <f>'plasma (Lipid#3)'!B32</f>
        <v>30</v>
      </c>
      <c r="K463" s="973">
        <f>'plasma (Lipid#3)'!C32</f>
        <v>115</v>
      </c>
      <c r="L463" s="973">
        <f>'plasma (Lipid#3)'!E32</f>
        <v>30</v>
      </c>
      <c r="M463" s="973"/>
      <c r="N463" s="973"/>
      <c r="O463" s="973"/>
      <c r="P463" s="973">
        <f t="shared" si="513"/>
        <v>38.770244911837416</v>
      </c>
      <c r="Q463" s="973">
        <f t="shared" si="514"/>
        <v>9.1064572563587074</v>
      </c>
      <c r="R463" s="973">
        <f t="shared" si="515"/>
        <v>12.710057883846456</v>
      </c>
      <c r="S463" s="973">
        <f t="shared" si="516"/>
        <v>12.775224329773023</v>
      </c>
      <c r="T463" s="973">
        <f t="shared" si="517"/>
        <v>4.8746096951924471</v>
      </c>
      <c r="U463" s="973">
        <f t="shared" si="518"/>
        <v>125.85976756609246</v>
      </c>
      <c r="V463" s="973">
        <f t="shared" si="519"/>
        <v>417.69544830392107</v>
      </c>
      <c r="W463" s="973">
        <f t="shared" si="520"/>
        <v>36.834464043607589</v>
      </c>
      <c r="X463" s="973">
        <f t="shared" si="521"/>
        <v>6.8150821134089217</v>
      </c>
      <c r="Y463" s="973">
        <f t="shared" si="522"/>
        <v>1.600744439594304</v>
      </c>
      <c r="Z463" s="973">
        <f t="shared" si="523"/>
        <v>2.2341898623948846</v>
      </c>
      <c r="AA463" s="973">
        <f t="shared" si="524"/>
        <v>2.2456449017179141</v>
      </c>
      <c r="AB463" s="973">
        <f t="shared" si="525"/>
        <v>0.85686498548304746</v>
      </c>
      <c r="AC463" s="973">
        <f t="shared" si="526"/>
        <v>22.123787267477191</v>
      </c>
      <c r="AD463" s="973">
        <f t="shared" si="527"/>
        <v>73.423028022173611</v>
      </c>
      <c r="AE463" s="973">
        <f t="shared" si="528"/>
        <v>6.4748081326653963</v>
      </c>
    </row>
    <row r="464" spans="1:31" s="79" customFormat="1">
      <c r="A464" s="973" t="str">
        <f t="shared" si="506"/>
        <v>MP-515-20</v>
      </c>
      <c r="B464" s="973" t="str">
        <f t="shared" si="507"/>
        <v>[weeks C]</v>
      </c>
      <c r="C464" s="973" t="str">
        <f t="shared" si="508"/>
        <v>Lipid#3</v>
      </c>
      <c r="D464" s="973" t="str">
        <f t="shared" si="509"/>
        <v>[diet C]</v>
      </c>
      <c r="E464" s="973" t="str">
        <f t="shared" si="510"/>
        <v>[treatment C]</v>
      </c>
      <c r="F464" s="973" t="str">
        <f t="shared" si="511"/>
        <v>[sex]</v>
      </c>
      <c r="G464" s="973">
        <f t="shared" si="512"/>
        <v>22.7</v>
      </c>
      <c r="H464" s="973">
        <f t="shared" si="529"/>
        <v>2.5</v>
      </c>
      <c r="I464" s="973"/>
      <c r="J464" s="973">
        <f>'plasma (Lipid#3)'!B33</f>
        <v>40</v>
      </c>
      <c r="K464" s="973">
        <f>'plasma (Lipid#3)'!C33</f>
        <v>94</v>
      </c>
      <c r="L464" s="973">
        <f>'plasma (Lipid#3)'!E33</f>
        <v>30</v>
      </c>
      <c r="M464" s="973"/>
      <c r="N464" s="973"/>
      <c r="O464" s="973"/>
      <c r="P464" s="973">
        <f t="shared" si="513"/>
        <v>38.770244911837416</v>
      </c>
      <c r="Q464" s="973">
        <f t="shared" si="514"/>
        <v>9.1064572563587074</v>
      </c>
      <c r="R464" s="973">
        <f t="shared" si="515"/>
        <v>12.710057883846456</v>
      </c>
      <c r="S464" s="973">
        <f t="shared" si="516"/>
        <v>12.775224329773023</v>
      </c>
      <c r="T464" s="973">
        <f t="shared" si="517"/>
        <v>4.8746096951924471</v>
      </c>
      <c r="U464" s="973">
        <f t="shared" si="518"/>
        <v>125.85976756609246</v>
      </c>
      <c r="V464" s="973">
        <f t="shared" si="519"/>
        <v>417.69544830392107</v>
      </c>
      <c r="W464" s="973">
        <f t="shared" si="520"/>
        <v>36.834464043607589</v>
      </c>
      <c r="X464" s="973">
        <f t="shared" si="521"/>
        <v>6.8150821134089217</v>
      </c>
      <c r="Y464" s="973">
        <f t="shared" si="522"/>
        <v>1.600744439594304</v>
      </c>
      <c r="Z464" s="973">
        <f t="shared" si="523"/>
        <v>2.2341898623948846</v>
      </c>
      <c r="AA464" s="973">
        <f t="shared" si="524"/>
        <v>2.2456449017179141</v>
      </c>
      <c r="AB464" s="973">
        <f t="shared" si="525"/>
        <v>0.85686498548304746</v>
      </c>
      <c r="AC464" s="973">
        <f t="shared" si="526"/>
        <v>22.123787267477191</v>
      </c>
      <c r="AD464" s="973">
        <f t="shared" si="527"/>
        <v>73.423028022173611</v>
      </c>
      <c r="AE464" s="973">
        <f t="shared" si="528"/>
        <v>6.4748081326653963</v>
      </c>
    </row>
    <row r="465" spans="1:36" s="79" customFormat="1">
      <c r="A465" s="973" t="str">
        <f t="shared" si="506"/>
        <v>MP-515-20</v>
      </c>
      <c r="B465" s="973" t="str">
        <f t="shared" si="507"/>
        <v>[weeks C]</v>
      </c>
      <c r="C465" s="973" t="str">
        <f t="shared" si="508"/>
        <v>Lipid#3</v>
      </c>
      <c r="D465" s="973" t="str">
        <f t="shared" si="509"/>
        <v>[diet C]</v>
      </c>
      <c r="E465" s="973" t="str">
        <f t="shared" si="510"/>
        <v>[treatment C]</v>
      </c>
      <c r="F465" s="973" t="str">
        <f t="shared" si="511"/>
        <v>[sex]</v>
      </c>
      <c r="G465" s="973">
        <f t="shared" si="512"/>
        <v>22.7</v>
      </c>
      <c r="H465" s="973">
        <f t="shared" si="529"/>
        <v>2.5</v>
      </c>
      <c r="I465" s="973"/>
      <c r="J465" s="973">
        <f>'plasma (Lipid#3)'!B34</f>
        <v>50</v>
      </c>
      <c r="K465" s="973">
        <f>'plasma (Lipid#3)'!C34</f>
        <v>101</v>
      </c>
      <c r="L465" s="973">
        <f>'plasma (Lipid#3)'!E34</f>
        <v>34</v>
      </c>
      <c r="M465" s="973"/>
      <c r="N465" s="973"/>
      <c r="O465" s="973"/>
      <c r="P465" s="973">
        <f t="shared" si="513"/>
        <v>38.770244911837416</v>
      </c>
      <c r="Q465" s="973">
        <f t="shared" si="514"/>
        <v>9.1064572563587074</v>
      </c>
      <c r="R465" s="973">
        <f t="shared" si="515"/>
        <v>12.710057883846456</v>
      </c>
      <c r="S465" s="973">
        <f t="shared" si="516"/>
        <v>12.775224329773023</v>
      </c>
      <c r="T465" s="973">
        <f t="shared" si="517"/>
        <v>4.8746096951924471</v>
      </c>
      <c r="U465" s="973">
        <f t="shared" si="518"/>
        <v>125.85976756609246</v>
      </c>
      <c r="V465" s="973">
        <f t="shared" si="519"/>
        <v>417.69544830392107</v>
      </c>
      <c r="W465" s="973">
        <f t="shared" si="520"/>
        <v>36.834464043607589</v>
      </c>
      <c r="X465" s="973">
        <f t="shared" si="521"/>
        <v>6.8150821134089217</v>
      </c>
      <c r="Y465" s="973">
        <f t="shared" si="522"/>
        <v>1.600744439594304</v>
      </c>
      <c r="Z465" s="973">
        <f t="shared" si="523"/>
        <v>2.2341898623948846</v>
      </c>
      <c r="AA465" s="973">
        <f t="shared" si="524"/>
        <v>2.2456449017179141</v>
      </c>
      <c r="AB465" s="973">
        <f t="shared" si="525"/>
        <v>0.85686498548304746</v>
      </c>
      <c r="AC465" s="973">
        <f t="shared" si="526"/>
        <v>22.123787267477191</v>
      </c>
      <c r="AD465" s="973">
        <f t="shared" si="527"/>
        <v>73.423028022173611</v>
      </c>
      <c r="AE465" s="973">
        <f t="shared" si="528"/>
        <v>6.4748081326653963</v>
      </c>
    </row>
    <row r="466" spans="1:36" s="79" customFormat="1">
      <c r="A466" s="973" t="str">
        <f t="shared" si="506"/>
        <v>MP-515-20</v>
      </c>
      <c r="B466" s="973" t="str">
        <f t="shared" si="507"/>
        <v>[weeks C]</v>
      </c>
      <c r="C466" s="973" t="str">
        <f t="shared" si="508"/>
        <v>Lipid#3</v>
      </c>
      <c r="D466" s="973" t="str">
        <f t="shared" si="509"/>
        <v>[diet C]</v>
      </c>
      <c r="E466" s="973" t="str">
        <f t="shared" si="510"/>
        <v>[treatment C]</v>
      </c>
      <c r="F466" s="973" t="str">
        <f t="shared" si="511"/>
        <v>[sex]</v>
      </c>
      <c r="G466" s="973">
        <f t="shared" si="512"/>
        <v>22.7</v>
      </c>
      <c r="H466" s="973">
        <f t="shared" si="529"/>
        <v>2.5</v>
      </c>
      <c r="I466" s="973"/>
      <c r="J466" s="973">
        <f>'plasma (Lipid#3)'!B35</f>
        <v>60</v>
      </c>
      <c r="K466" s="973">
        <f>'plasma (Lipid#3)'!C35</f>
        <v>114</v>
      </c>
      <c r="L466" s="973">
        <f>'plasma (Lipid#3)'!E35</f>
        <v>36</v>
      </c>
      <c r="M466" s="973"/>
      <c r="N466" s="973"/>
      <c r="O466" s="973"/>
      <c r="P466" s="973">
        <f t="shared" si="513"/>
        <v>38.770244911837416</v>
      </c>
      <c r="Q466" s="973">
        <f t="shared" si="514"/>
        <v>9.1064572563587074</v>
      </c>
      <c r="R466" s="973">
        <f t="shared" si="515"/>
        <v>12.710057883846456</v>
      </c>
      <c r="S466" s="973">
        <f t="shared" si="516"/>
        <v>12.775224329773023</v>
      </c>
      <c r="T466" s="973">
        <f t="shared" si="517"/>
        <v>4.8746096951924471</v>
      </c>
      <c r="U466" s="973">
        <f t="shared" si="518"/>
        <v>125.85976756609246</v>
      </c>
      <c r="V466" s="973">
        <f t="shared" si="519"/>
        <v>417.69544830392107</v>
      </c>
      <c r="W466" s="973">
        <f t="shared" si="520"/>
        <v>36.834464043607589</v>
      </c>
      <c r="X466" s="973">
        <f t="shared" si="521"/>
        <v>6.8150821134089217</v>
      </c>
      <c r="Y466" s="973">
        <f t="shared" si="522"/>
        <v>1.600744439594304</v>
      </c>
      <c r="Z466" s="973">
        <f t="shared" si="523"/>
        <v>2.2341898623948846</v>
      </c>
      <c r="AA466" s="973">
        <f t="shared" si="524"/>
        <v>2.2456449017179141</v>
      </c>
      <c r="AB466" s="973">
        <f t="shared" si="525"/>
        <v>0.85686498548304746</v>
      </c>
      <c r="AC466" s="973">
        <f t="shared" si="526"/>
        <v>22.123787267477191</v>
      </c>
      <c r="AD466" s="973">
        <f t="shared" si="527"/>
        <v>73.423028022173611</v>
      </c>
      <c r="AE466" s="973">
        <f t="shared" si="528"/>
        <v>6.4748081326653963</v>
      </c>
    </row>
    <row r="467" spans="1:36" s="79" customFormat="1">
      <c r="A467" s="973" t="str">
        <f t="shared" si="506"/>
        <v>MP-515-20</v>
      </c>
      <c r="B467" s="973" t="str">
        <f t="shared" si="507"/>
        <v>[weeks C]</v>
      </c>
      <c r="C467" s="973" t="str">
        <f t="shared" si="508"/>
        <v>Lipid#3</v>
      </c>
      <c r="D467" s="973" t="str">
        <f t="shared" si="509"/>
        <v>[diet C]</v>
      </c>
      <c r="E467" s="973" t="str">
        <f t="shared" si="510"/>
        <v>[treatment C]</v>
      </c>
      <c r="F467" s="973" t="str">
        <f t="shared" si="511"/>
        <v>[sex]</v>
      </c>
      <c r="G467" s="973">
        <f t="shared" si="512"/>
        <v>22.7</v>
      </c>
      <c r="H467" s="973">
        <f t="shared" si="529"/>
        <v>2.5</v>
      </c>
      <c r="I467" s="973"/>
      <c r="J467" s="973">
        <f>'plasma (Lipid#3)'!B36</f>
        <v>70</v>
      </c>
      <c r="K467" s="973">
        <f>'plasma (Lipid#3)'!C36</f>
        <v>117</v>
      </c>
      <c r="L467" s="973">
        <f>'plasma (Lipid#3)'!E36</f>
        <v>36</v>
      </c>
      <c r="M467" s="973"/>
      <c r="N467" s="973"/>
      <c r="O467" s="973"/>
      <c r="P467" s="973">
        <f t="shared" si="513"/>
        <v>38.770244911837416</v>
      </c>
      <c r="Q467" s="973">
        <f t="shared" si="514"/>
        <v>9.1064572563587074</v>
      </c>
      <c r="R467" s="973">
        <f t="shared" si="515"/>
        <v>12.710057883846456</v>
      </c>
      <c r="S467" s="973">
        <f t="shared" si="516"/>
        <v>12.775224329773023</v>
      </c>
      <c r="T467" s="973">
        <f t="shared" si="517"/>
        <v>4.8746096951924471</v>
      </c>
      <c r="U467" s="973">
        <f t="shared" si="518"/>
        <v>125.85976756609246</v>
      </c>
      <c r="V467" s="973">
        <f t="shared" si="519"/>
        <v>417.69544830392107</v>
      </c>
      <c r="W467" s="973">
        <f t="shared" si="520"/>
        <v>36.834464043607589</v>
      </c>
      <c r="X467" s="973">
        <f t="shared" si="521"/>
        <v>6.8150821134089217</v>
      </c>
      <c r="Y467" s="973">
        <f t="shared" si="522"/>
        <v>1.600744439594304</v>
      </c>
      <c r="Z467" s="973">
        <f t="shared" si="523"/>
        <v>2.2341898623948846</v>
      </c>
      <c r="AA467" s="973">
        <f t="shared" si="524"/>
        <v>2.2456449017179141</v>
      </c>
      <c r="AB467" s="973">
        <f t="shared" si="525"/>
        <v>0.85686498548304746</v>
      </c>
      <c r="AC467" s="973">
        <f t="shared" si="526"/>
        <v>22.123787267477191</v>
      </c>
      <c r="AD467" s="973">
        <f t="shared" si="527"/>
        <v>73.423028022173611</v>
      </c>
      <c r="AE467" s="973">
        <f t="shared" si="528"/>
        <v>6.4748081326653963</v>
      </c>
    </row>
    <row r="468" spans="1:36" s="79" customFormat="1">
      <c r="A468" s="973" t="str">
        <f t="shared" si="506"/>
        <v>MP-515-20</v>
      </c>
      <c r="B468" s="973" t="str">
        <f t="shared" si="507"/>
        <v>[weeks C]</v>
      </c>
      <c r="C468" s="973" t="str">
        <f t="shared" si="508"/>
        <v>Lipid#3</v>
      </c>
      <c r="D468" s="973" t="str">
        <f t="shared" si="509"/>
        <v>[diet C]</v>
      </c>
      <c r="E468" s="973" t="str">
        <f t="shared" si="510"/>
        <v>[treatment C]</v>
      </c>
      <c r="F468" s="973" t="str">
        <f t="shared" si="511"/>
        <v>[sex]</v>
      </c>
      <c r="G468" s="973">
        <f t="shared" si="512"/>
        <v>22.7</v>
      </c>
      <c r="H468" s="973">
        <f t="shared" si="529"/>
        <v>2.5</v>
      </c>
      <c r="I468" s="972"/>
      <c r="J468" s="973">
        <f>'plasma (Lipid#3)'!B37</f>
        <v>80</v>
      </c>
      <c r="K468" s="973">
        <f>'plasma (Lipid#3)'!C37</f>
        <v>120</v>
      </c>
      <c r="L468" s="973">
        <f>'plasma (Lipid#3)'!E37</f>
        <v>36</v>
      </c>
      <c r="M468" s="974">
        <f>'plasma (Lipid#3)'!X32</f>
        <v>50.589030055553032</v>
      </c>
      <c r="N468" s="974">
        <f>'plasma (Lipid#3)'!Y32</f>
        <v>14.589030055553032</v>
      </c>
      <c r="O468" s="973"/>
      <c r="P468" s="973">
        <f t="shared" si="513"/>
        <v>38.770244911837416</v>
      </c>
      <c r="Q468" s="973">
        <f t="shared" si="514"/>
        <v>9.1064572563587074</v>
      </c>
      <c r="R468" s="973">
        <f t="shared" si="515"/>
        <v>12.710057883846456</v>
      </c>
      <c r="S468" s="973">
        <f t="shared" si="516"/>
        <v>12.775224329773023</v>
      </c>
      <c r="T468" s="973">
        <f t="shared" si="517"/>
        <v>4.8746096951924471</v>
      </c>
      <c r="U468" s="973">
        <f t="shared" si="518"/>
        <v>125.85976756609246</v>
      </c>
      <c r="V468" s="973">
        <f t="shared" si="519"/>
        <v>417.69544830392107</v>
      </c>
      <c r="W468" s="973">
        <f t="shared" si="520"/>
        <v>36.834464043607589</v>
      </c>
      <c r="X468" s="973">
        <f t="shared" si="521"/>
        <v>6.8150821134089217</v>
      </c>
      <c r="Y468" s="973">
        <f t="shared" si="522"/>
        <v>1.600744439594304</v>
      </c>
      <c r="Z468" s="973">
        <f t="shared" si="523"/>
        <v>2.2341898623948846</v>
      </c>
      <c r="AA468" s="973">
        <f t="shared" si="524"/>
        <v>2.2456449017179141</v>
      </c>
      <c r="AB468" s="973">
        <f t="shared" si="525"/>
        <v>0.85686498548304746</v>
      </c>
      <c r="AC468" s="973">
        <f t="shared" si="526"/>
        <v>22.123787267477191</v>
      </c>
      <c r="AD468" s="973">
        <f t="shared" si="527"/>
        <v>73.423028022173611</v>
      </c>
      <c r="AE468" s="973">
        <f t="shared" si="528"/>
        <v>6.4748081326653963</v>
      </c>
    </row>
    <row r="469" spans="1:36" s="79" customFormat="1">
      <c r="A469" s="973" t="str">
        <f t="shared" si="506"/>
        <v>MP-515-20</v>
      </c>
      <c r="B469" s="973" t="str">
        <f t="shared" si="507"/>
        <v>[weeks C]</v>
      </c>
      <c r="C469" s="973" t="str">
        <f t="shared" si="508"/>
        <v>Lipid#3</v>
      </c>
      <c r="D469" s="973" t="str">
        <f t="shared" si="509"/>
        <v>[diet C]</v>
      </c>
      <c r="E469" s="973" t="str">
        <f t="shared" si="510"/>
        <v>[treatment C]</v>
      </c>
      <c r="F469" s="973" t="str">
        <f t="shared" si="511"/>
        <v>[sex]</v>
      </c>
      <c r="G469" s="973">
        <f t="shared" si="512"/>
        <v>22.7</v>
      </c>
      <c r="H469" s="973">
        <f t="shared" si="529"/>
        <v>2.5</v>
      </c>
      <c r="I469" s="972">
        <f>'plasma (Lipid#3)'!A41</f>
        <v>42</v>
      </c>
      <c r="J469" s="973">
        <f>'plasma (Lipid#3)'!B38</f>
        <v>90</v>
      </c>
      <c r="K469" s="973">
        <f>'plasma (Lipid#3)'!C38</f>
        <v>109</v>
      </c>
      <c r="L469" s="973">
        <f>'plasma (Lipid#3)'!E38</f>
        <v>36</v>
      </c>
      <c r="M469" s="974">
        <f>'plasma (Lipid#3)'!X33</f>
        <v>54.368658413835476</v>
      </c>
      <c r="N469" s="974">
        <f>'plasma (Lipid#3)'!Y33</f>
        <v>18.368658413835476</v>
      </c>
      <c r="O469" s="973"/>
      <c r="P469" s="973">
        <f t="shared" si="513"/>
        <v>38.770244911837416</v>
      </c>
      <c r="Q469" s="973">
        <f t="shared" si="514"/>
        <v>9.1064572563587074</v>
      </c>
      <c r="R469" s="973">
        <f t="shared" si="515"/>
        <v>12.710057883846456</v>
      </c>
      <c r="S469" s="973">
        <f t="shared" si="516"/>
        <v>12.775224329773023</v>
      </c>
      <c r="T469" s="973">
        <f t="shared" si="517"/>
        <v>4.8746096951924471</v>
      </c>
      <c r="U469" s="973">
        <f t="shared" si="518"/>
        <v>125.85976756609246</v>
      </c>
      <c r="V469" s="973">
        <f t="shared" si="519"/>
        <v>417.69544830392107</v>
      </c>
      <c r="W469" s="973">
        <f t="shared" si="520"/>
        <v>36.834464043607589</v>
      </c>
      <c r="X469" s="973">
        <f t="shared" si="521"/>
        <v>6.8150821134089217</v>
      </c>
      <c r="Y469" s="973">
        <f t="shared" si="522"/>
        <v>1.600744439594304</v>
      </c>
      <c r="Z469" s="973">
        <f t="shared" si="523"/>
        <v>2.2341898623948846</v>
      </c>
      <c r="AA469" s="973">
        <f t="shared" si="524"/>
        <v>2.2456449017179141</v>
      </c>
      <c r="AB469" s="973">
        <f t="shared" si="525"/>
        <v>0.85686498548304746</v>
      </c>
      <c r="AC469" s="973">
        <f t="shared" si="526"/>
        <v>22.123787267477191</v>
      </c>
      <c r="AD469" s="973">
        <f t="shared" si="527"/>
        <v>73.423028022173611</v>
      </c>
      <c r="AE469" s="973">
        <f t="shared" si="528"/>
        <v>6.4748081326653963</v>
      </c>
    </row>
    <row r="470" spans="1:36" s="79" customFormat="1">
      <c r="A470" s="973" t="str">
        <f t="shared" si="506"/>
        <v>MP-515-20</v>
      </c>
      <c r="B470" s="973" t="str">
        <f t="shared" si="507"/>
        <v>[weeks C]</v>
      </c>
      <c r="C470" s="973" t="str">
        <f t="shared" si="508"/>
        <v>Lipid#3</v>
      </c>
      <c r="D470" s="973" t="str">
        <f t="shared" si="509"/>
        <v>[diet C]</v>
      </c>
      <c r="E470" s="973" t="str">
        <f t="shared" si="510"/>
        <v>[treatment C]</v>
      </c>
      <c r="F470" s="973" t="str">
        <f t="shared" si="511"/>
        <v>[sex]</v>
      </c>
      <c r="G470" s="973">
        <f t="shared" si="512"/>
        <v>22.7</v>
      </c>
      <c r="H470" s="973">
        <f t="shared" si="529"/>
        <v>2.5</v>
      </c>
      <c r="I470" s="973"/>
      <c r="J470" s="973">
        <f>'plasma (Lipid#3)'!B39</f>
        <v>100</v>
      </c>
      <c r="K470" s="973">
        <f>'plasma (Lipid#3)'!C39</f>
        <v>109</v>
      </c>
      <c r="L470" s="973">
        <f>'plasma (Lipid#3)'!E39</f>
        <v>36</v>
      </c>
      <c r="M470" s="974">
        <f>'plasma (Lipid#3)'!X34</f>
        <v>55.21014018356064</v>
      </c>
      <c r="N470" s="974">
        <f>'plasma (Lipid#3)'!Y34</f>
        <v>19.21014018356064</v>
      </c>
      <c r="O470" s="973">
        <f>'plasma (Lipid#3)'!M39</f>
        <v>2.3420999999999998</v>
      </c>
      <c r="P470" s="973">
        <f t="shared" si="513"/>
        <v>38.770244911837416</v>
      </c>
      <c r="Q470" s="973">
        <f t="shared" si="514"/>
        <v>9.1064572563587074</v>
      </c>
      <c r="R470" s="973">
        <f t="shared" si="515"/>
        <v>12.710057883846456</v>
      </c>
      <c r="S470" s="973">
        <f t="shared" si="516"/>
        <v>12.775224329773023</v>
      </c>
      <c r="T470" s="973">
        <f t="shared" si="517"/>
        <v>4.8746096951924471</v>
      </c>
      <c r="U470" s="973">
        <f t="shared" si="518"/>
        <v>125.85976756609246</v>
      </c>
      <c r="V470" s="973">
        <f t="shared" si="519"/>
        <v>417.69544830392107</v>
      </c>
      <c r="W470" s="973">
        <f t="shared" si="520"/>
        <v>36.834464043607589</v>
      </c>
      <c r="X470" s="973">
        <f t="shared" si="521"/>
        <v>6.8150821134089217</v>
      </c>
      <c r="Y470" s="973">
        <f t="shared" si="522"/>
        <v>1.600744439594304</v>
      </c>
      <c r="Z470" s="973">
        <f t="shared" si="523"/>
        <v>2.2341898623948846</v>
      </c>
      <c r="AA470" s="973">
        <f t="shared" si="524"/>
        <v>2.2456449017179141</v>
      </c>
      <c r="AB470" s="973">
        <f t="shared" si="525"/>
        <v>0.85686498548304746</v>
      </c>
      <c r="AC470" s="973">
        <f t="shared" si="526"/>
        <v>22.123787267477191</v>
      </c>
      <c r="AD470" s="973">
        <f t="shared" si="527"/>
        <v>73.423028022173611</v>
      </c>
      <c r="AE470" s="973">
        <f t="shared" si="528"/>
        <v>6.4748081326653963</v>
      </c>
    </row>
    <row r="471" spans="1:36" s="79" customFormat="1">
      <c r="A471" s="973" t="str">
        <f t="shared" si="506"/>
        <v>MP-515-20</v>
      </c>
      <c r="B471" s="973" t="str">
        <f t="shared" si="507"/>
        <v>[weeks C]</v>
      </c>
      <c r="C471" s="973" t="str">
        <f t="shared" si="508"/>
        <v>Lipid#3</v>
      </c>
      <c r="D471" s="973" t="str">
        <f t="shared" si="509"/>
        <v>[diet C]</v>
      </c>
      <c r="E471" s="973" t="str">
        <f t="shared" si="510"/>
        <v>[treatment C]</v>
      </c>
      <c r="F471" s="973" t="str">
        <f t="shared" si="511"/>
        <v>[sex]</v>
      </c>
      <c r="G471" s="973">
        <f t="shared" si="512"/>
        <v>22.7</v>
      </c>
      <c r="H471" s="973">
        <f t="shared" si="529"/>
        <v>2.5</v>
      </c>
      <c r="I471" s="973"/>
      <c r="J471" s="973">
        <f>'plasma (Lipid#3)'!B40</f>
        <v>110</v>
      </c>
      <c r="K471" s="973">
        <f>'plasma (Lipid#3)'!C40</f>
        <v>100</v>
      </c>
      <c r="L471" s="973">
        <f>'plasma (Lipid#3)'!E40</f>
        <v>36</v>
      </c>
      <c r="M471" s="973"/>
      <c r="N471" s="973"/>
      <c r="O471" s="973"/>
      <c r="P471" s="973">
        <f t="shared" si="513"/>
        <v>38.770244911837416</v>
      </c>
      <c r="Q471" s="973">
        <f t="shared" si="514"/>
        <v>9.1064572563587074</v>
      </c>
      <c r="R471" s="973">
        <f t="shared" si="515"/>
        <v>12.710057883846456</v>
      </c>
      <c r="S471" s="973">
        <f t="shared" si="516"/>
        <v>12.775224329773023</v>
      </c>
      <c r="T471" s="973">
        <f t="shared" si="517"/>
        <v>4.8746096951924471</v>
      </c>
      <c r="U471" s="973">
        <f t="shared" si="518"/>
        <v>125.85976756609246</v>
      </c>
      <c r="V471" s="973">
        <f t="shared" si="519"/>
        <v>417.69544830392107</v>
      </c>
      <c r="W471" s="973">
        <f t="shared" si="520"/>
        <v>36.834464043607589</v>
      </c>
      <c r="X471" s="973">
        <f t="shared" si="521"/>
        <v>6.8150821134089217</v>
      </c>
      <c r="Y471" s="973">
        <f t="shared" si="522"/>
        <v>1.600744439594304</v>
      </c>
      <c r="Z471" s="973">
        <f t="shared" si="523"/>
        <v>2.2341898623948846</v>
      </c>
      <c r="AA471" s="973">
        <f t="shared" si="524"/>
        <v>2.2456449017179141</v>
      </c>
      <c r="AB471" s="973">
        <f t="shared" si="525"/>
        <v>0.85686498548304746</v>
      </c>
      <c r="AC471" s="973">
        <f t="shared" si="526"/>
        <v>22.123787267477191</v>
      </c>
      <c r="AD471" s="973">
        <f t="shared" si="527"/>
        <v>73.423028022173611</v>
      </c>
      <c r="AE471" s="973">
        <f t="shared" si="528"/>
        <v>6.4748081326653963</v>
      </c>
    </row>
    <row r="472" spans="1:36" s="79" customFormat="1">
      <c r="A472" s="973" t="str">
        <f t="shared" si="506"/>
        <v>MP-515-20</v>
      </c>
      <c r="B472" s="973" t="str">
        <f t="shared" si="507"/>
        <v>[weeks C]</v>
      </c>
      <c r="C472" s="973" t="str">
        <f t="shared" si="508"/>
        <v>Lipid#3</v>
      </c>
      <c r="D472" s="973" t="str">
        <f t="shared" si="509"/>
        <v>[diet C]</v>
      </c>
      <c r="E472" s="973" t="str">
        <f t="shared" si="510"/>
        <v>[treatment C]</v>
      </c>
      <c r="F472" s="973" t="str">
        <f t="shared" si="511"/>
        <v>[sex]</v>
      </c>
      <c r="G472" s="973">
        <f t="shared" si="512"/>
        <v>22.7</v>
      </c>
      <c r="H472" s="973">
        <f t="shared" si="529"/>
        <v>2.5</v>
      </c>
      <c r="I472" s="973"/>
      <c r="J472" s="973">
        <f>'plasma (Lipid#3)'!B41</f>
        <v>120</v>
      </c>
      <c r="K472" s="973">
        <f>'plasma (Lipid#3)'!C41</f>
        <v>98</v>
      </c>
      <c r="L472" s="973">
        <f>'plasma (Lipid#3)'!E41</f>
        <v>36</v>
      </c>
      <c r="M472" s="974">
        <f>'plasma (Lipid#3)'!X35</f>
        <v>55.671274706775051</v>
      </c>
      <c r="N472" s="974">
        <f>'plasma (Lipid#3)'!Y35</f>
        <v>19.671274706775051</v>
      </c>
      <c r="O472" s="973">
        <f>'plasma (Lipid#3)'!M41</f>
        <v>1.1373</v>
      </c>
      <c r="P472" s="973">
        <f t="shared" si="513"/>
        <v>38.770244911837416</v>
      </c>
      <c r="Q472" s="973">
        <f t="shared" si="514"/>
        <v>9.1064572563587074</v>
      </c>
      <c r="R472" s="973">
        <f t="shared" si="515"/>
        <v>12.710057883846456</v>
      </c>
      <c r="S472" s="973">
        <f t="shared" si="516"/>
        <v>12.775224329773023</v>
      </c>
      <c r="T472" s="973">
        <f t="shared" si="517"/>
        <v>4.8746096951924471</v>
      </c>
      <c r="U472" s="973">
        <f t="shared" si="518"/>
        <v>125.85976756609246</v>
      </c>
      <c r="V472" s="973">
        <f t="shared" si="519"/>
        <v>417.69544830392107</v>
      </c>
      <c r="W472" s="973">
        <f t="shared" si="520"/>
        <v>36.834464043607589</v>
      </c>
      <c r="X472" s="973">
        <f t="shared" si="521"/>
        <v>6.8150821134089217</v>
      </c>
      <c r="Y472" s="973">
        <f t="shared" si="522"/>
        <v>1.600744439594304</v>
      </c>
      <c r="Z472" s="973">
        <f t="shared" si="523"/>
        <v>2.2341898623948846</v>
      </c>
      <c r="AA472" s="973">
        <f t="shared" si="524"/>
        <v>2.2456449017179141</v>
      </c>
      <c r="AB472" s="973">
        <f t="shared" si="525"/>
        <v>0.85686498548304746</v>
      </c>
      <c r="AC472" s="973">
        <f t="shared" si="526"/>
        <v>22.123787267477191</v>
      </c>
      <c r="AD472" s="973">
        <f t="shared" si="527"/>
        <v>73.423028022173611</v>
      </c>
      <c r="AE472" s="973">
        <f t="shared" si="528"/>
        <v>6.4748081326653963</v>
      </c>
    </row>
    <row r="473" spans="1:36" s="79" customFormat="1">
      <c r="A473" s="973" t="str">
        <f t="shared" si="506"/>
        <v>MP-515-20</v>
      </c>
      <c r="B473" s="973" t="str">
        <f t="shared" si="507"/>
        <v>[weeks C]</v>
      </c>
      <c r="C473" s="973" t="str">
        <f t="shared" si="508"/>
        <v>Lipid#3</v>
      </c>
      <c r="D473" s="973" t="str">
        <f t="shared" si="509"/>
        <v>[diet C]</v>
      </c>
      <c r="E473" s="973" t="str">
        <f t="shared" si="510"/>
        <v>[treatment C]</v>
      </c>
      <c r="F473" s="973" t="str">
        <f t="shared" si="511"/>
        <v>[sex]</v>
      </c>
      <c r="G473" s="973">
        <f t="shared" si="512"/>
        <v>22.7</v>
      </c>
      <c r="H473" s="973">
        <f t="shared" si="529"/>
        <v>2.5</v>
      </c>
      <c r="I473" s="973"/>
      <c r="J473" s="973">
        <v>122</v>
      </c>
      <c r="K473" s="973">
        <f>'plasma (Lipid#3)'!C42</f>
        <v>88</v>
      </c>
      <c r="L473" s="973">
        <f>'plasma (Lipid#3)'!E42</f>
        <v>36</v>
      </c>
      <c r="M473" s="974"/>
      <c r="N473" s="974"/>
      <c r="O473" s="973"/>
      <c r="P473" s="973">
        <f t="shared" si="513"/>
        <v>38.770244911837416</v>
      </c>
      <c r="Q473" s="973">
        <f t="shared" si="514"/>
        <v>9.1064572563587074</v>
      </c>
      <c r="R473" s="973">
        <f t="shared" si="515"/>
        <v>12.710057883846456</v>
      </c>
      <c r="S473" s="973">
        <f t="shared" si="516"/>
        <v>12.775224329773023</v>
      </c>
      <c r="T473" s="973">
        <f t="shared" si="517"/>
        <v>4.8746096951924471</v>
      </c>
      <c r="U473" s="973">
        <f t="shared" si="518"/>
        <v>125.85976756609246</v>
      </c>
      <c r="V473" s="973">
        <f t="shared" si="519"/>
        <v>417.69544830392107</v>
      </c>
      <c r="W473" s="973">
        <f t="shared" si="520"/>
        <v>36.834464043607589</v>
      </c>
      <c r="X473" s="973">
        <f t="shared" si="521"/>
        <v>6.8150821134089217</v>
      </c>
      <c r="Y473" s="973">
        <f t="shared" si="522"/>
        <v>1.600744439594304</v>
      </c>
      <c r="Z473" s="973">
        <f t="shared" si="523"/>
        <v>2.2341898623948846</v>
      </c>
      <c r="AA473" s="973">
        <f t="shared" si="524"/>
        <v>2.2456449017179141</v>
      </c>
      <c r="AB473" s="973">
        <f t="shared" si="525"/>
        <v>0.85686498548304746</v>
      </c>
      <c r="AC473" s="973">
        <f t="shared" si="526"/>
        <v>22.123787267477191</v>
      </c>
      <c r="AD473" s="973">
        <f t="shared" si="527"/>
        <v>73.423028022173611</v>
      </c>
      <c r="AE473" s="973">
        <f t="shared" si="528"/>
        <v>6.4748081326653963</v>
      </c>
    </row>
    <row r="474" spans="1:36" s="79" customFormat="1">
      <c r="A474" s="973" t="str">
        <f t="shared" si="506"/>
        <v>MP-515-20</v>
      </c>
      <c r="B474" s="973" t="str">
        <f t="shared" si="507"/>
        <v>[weeks C]</v>
      </c>
      <c r="C474" s="973" t="str">
        <f t="shared" si="508"/>
        <v>Lipid#3</v>
      </c>
      <c r="D474" s="973" t="str">
        <f t="shared" si="509"/>
        <v>[diet C]</v>
      </c>
      <c r="E474" s="973" t="str">
        <f t="shared" si="510"/>
        <v>[treatment C]</v>
      </c>
      <c r="F474" s="973" t="str">
        <f t="shared" si="511"/>
        <v>[sex]</v>
      </c>
      <c r="G474" s="973">
        <f t="shared" si="512"/>
        <v>22.7</v>
      </c>
      <c r="H474" s="973">
        <f t="shared" si="529"/>
        <v>2.5</v>
      </c>
      <c r="I474" s="973"/>
      <c r="J474" s="973">
        <v>125</v>
      </c>
      <c r="K474" s="973">
        <f>'plasma (Lipid#3)'!C43</f>
        <v>108</v>
      </c>
      <c r="L474" s="973">
        <f>'plasma (Lipid#3)'!E43</f>
        <v>36</v>
      </c>
      <c r="M474" s="974"/>
      <c r="N474" s="974"/>
      <c r="O474" s="973"/>
      <c r="P474" s="973">
        <f t="shared" si="513"/>
        <v>38.770244911837416</v>
      </c>
      <c r="Q474" s="973">
        <f t="shared" si="514"/>
        <v>9.1064572563587074</v>
      </c>
      <c r="R474" s="973">
        <f t="shared" si="515"/>
        <v>12.710057883846456</v>
      </c>
      <c r="S474" s="973">
        <f t="shared" si="516"/>
        <v>12.775224329773023</v>
      </c>
      <c r="T474" s="973">
        <f t="shared" si="517"/>
        <v>4.8746096951924471</v>
      </c>
      <c r="U474" s="973">
        <f t="shared" si="518"/>
        <v>125.85976756609246</v>
      </c>
      <c r="V474" s="973">
        <f t="shared" si="519"/>
        <v>417.69544830392107</v>
      </c>
      <c r="W474" s="973">
        <f t="shared" si="520"/>
        <v>36.834464043607589</v>
      </c>
      <c r="X474" s="973">
        <f t="shared" si="521"/>
        <v>6.8150821134089217</v>
      </c>
      <c r="Y474" s="973">
        <f t="shared" si="522"/>
        <v>1.600744439594304</v>
      </c>
      <c r="Z474" s="973">
        <f t="shared" si="523"/>
        <v>2.2341898623948846</v>
      </c>
      <c r="AA474" s="973">
        <f t="shared" si="524"/>
        <v>2.2456449017179141</v>
      </c>
      <c r="AB474" s="973">
        <f t="shared" si="525"/>
        <v>0.85686498548304746</v>
      </c>
      <c r="AC474" s="973">
        <f t="shared" si="526"/>
        <v>22.123787267477191</v>
      </c>
      <c r="AD474" s="973">
        <f t="shared" si="527"/>
        <v>73.423028022173611</v>
      </c>
      <c r="AE474" s="973">
        <f t="shared" si="528"/>
        <v>6.4748081326653963</v>
      </c>
    </row>
    <row r="475" spans="1:36" s="79" customFormat="1">
      <c r="A475" s="973" t="str">
        <f t="shared" si="506"/>
        <v>MP-515-20</v>
      </c>
      <c r="B475" s="973" t="str">
        <f t="shared" si="507"/>
        <v>[weeks C]</v>
      </c>
      <c r="C475" s="973" t="str">
        <f t="shared" si="508"/>
        <v>Lipid#3</v>
      </c>
      <c r="D475" s="973" t="str">
        <f t="shared" si="509"/>
        <v>[diet C]</v>
      </c>
      <c r="E475" s="973" t="str">
        <f t="shared" si="510"/>
        <v>[treatment C]</v>
      </c>
      <c r="F475" s="973" t="str">
        <f t="shared" si="511"/>
        <v>[sex]</v>
      </c>
      <c r="G475" s="973">
        <f t="shared" si="512"/>
        <v>22.7</v>
      </c>
      <c r="H475" s="973">
        <f t="shared" si="529"/>
        <v>2.5</v>
      </c>
      <c r="I475" s="973"/>
      <c r="J475" s="973">
        <v>130</v>
      </c>
      <c r="K475" s="973">
        <f>'plasma (Lipid#3)'!C44</f>
        <v>97</v>
      </c>
      <c r="L475" s="973">
        <f>'plasma (Lipid#3)'!E44</f>
        <v>36</v>
      </c>
      <c r="M475" s="974"/>
      <c r="N475" s="974"/>
      <c r="O475" s="973"/>
      <c r="P475" s="973">
        <f t="shared" si="513"/>
        <v>38.770244911837416</v>
      </c>
      <c r="Q475" s="973">
        <f t="shared" si="514"/>
        <v>9.1064572563587074</v>
      </c>
      <c r="R475" s="973">
        <f t="shared" si="515"/>
        <v>12.710057883846456</v>
      </c>
      <c r="S475" s="973">
        <f t="shared" si="516"/>
        <v>12.775224329773023</v>
      </c>
      <c r="T475" s="973">
        <f t="shared" si="517"/>
        <v>4.8746096951924471</v>
      </c>
      <c r="U475" s="973">
        <f t="shared" si="518"/>
        <v>125.85976756609246</v>
      </c>
      <c r="V475" s="973">
        <f t="shared" si="519"/>
        <v>417.69544830392107</v>
      </c>
      <c r="W475" s="973">
        <f t="shared" si="520"/>
        <v>36.834464043607589</v>
      </c>
      <c r="X475" s="973">
        <f t="shared" si="521"/>
        <v>6.8150821134089217</v>
      </c>
      <c r="Y475" s="973">
        <f t="shared" si="522"/>
        <v>1.600744439594304</v>
      </c>
      <c r="Z475" s="973">
        <f t="shared" si="523"/>
        <v>2.2341898623948846</v>
      </c>
      <c r="AA475" s="973">
        <f t="shared" si="524"/>
        <v>2.2456449017179141</v>
      </c>
      <c r="AB475" s="973">
        <f t="shared" si="525"/>
        <v>0.85686498548304746</v>
      </c>
      <c r="AC475" s="973">
        <f t="shared" si="526"/>
        <v>22.123787267477191</v>
      </c>
      <c r="AD475" s="973">
        <f t="shared" si="527"/>
        <v>73.423028022173611</v>
      </c>
      <c r="AE475" s="973">
        <f t="shared" si="528"/>
        <v>6.4748081326653963</v>
      </c>
    </row>
    <row r="476" spans="1:36" s="79" customFormat="1">
      <c r="A476" s="973" t="str">
        <f t="shared" si="506"/>
        <v>MP-515-20</v>
      </c>
      <c r="B476" s="973" t="str">
        <f t="shared" si="507"/>
        <v>[weeks C]</v>
      </c>
      <c r="C476" s="973" t="str">
        <f t="shared" si="508"/>
        <v>Lipid#3</v>
      </c>
      <c r="D476" s="973" t="str">
        <f t="shared" si="509"/>
        <v>[diet C]</v>
      </c>
      <c r="E476" s="973" t="str">
        <f t="shared" si="510"/>
        <v>[treatment C]</v>
      </c>
      <c r="F476" s="973" t="str">
        <f t="shared" si="511"/>
        <v>[sex]</v>
      </c>
      <c r="G476" s="973">
        <f t="shared" si="512"/>
        <v>22.7</v>
      </c>
      <c r="H476" s="973">
        <f t="shared" si="529"/>
        <v>2.5</v>
      </c>
      <c r="I476" s="973"/>
      <c r="J476" s="973">
        <v>135</v>
      </c>
      <c r="K476" s="973">
        <f>'plasma (Lipid#3)'!C45</f>
        <v>102</v>
      </c>
      <c r="L476" s="973">
        <f>'plasma (Lipid#3)'!E45</f>
        <v>36</v>
      </c>
      <c r="M476" s="974"/>
      <c r="N476" s="974"/>
      <c r="O476" s="973"/>
      <c r="P476" s="973">
        <f t="shared" si="513"/>
        <v>38.770244911837416</v>
      </c>
      <c r="Q476" s="973">
        <f t="shared" si="514"/>
        <v>9.1064572563587074</v>
      </c>
      <c r="R476" s="973">
        <f t="shared" si="515"/>
        <v>12.710057883846456</v>
      </c>
      <c r="S476" s="973">
        <f t="shared" si="516"/>
        <v>12.775224329773023</v>
      </c>
      <c r="T476" s="973">
        <f t="shared" si="517"/>
        <v>4.8746096951924471</v>
      </c>
      <c r="U476" s="973">
        <f t="shared" si="518"/>
        <v>125.85976756609246</v>
      </c>
      <c r="V476" s="973">
        <f t="shared" si="519"/>
        <v>417.69544830392107</v>
      </c>
      <c r="W476" s="973">
        <f t="shared" si="520"/>
        <v>36.834464043607589</v>
      </c>
      <c r="X476" s="973">
        <f t="shared" si="521"/>
        <v>6.8150821134089217</v>
      </c>
      <c r="Y476" s="973">
        <f t="shared" si="522"/>
        <v>1.600744439594304</v>
      </c>
      <c r="Z476" s="973">
        <f t="shared" si="523"/>
        <v>2.2341898623948846</v>
      </c>
      <c r="AA476" s="973">
        <f t="shared" si="524"/>
        <v>2.2456449017179141</v>
      </c>
      <c r="AB476" s="973">
        <f t="shared" si="525"/>
        <v>0.85686498548304746</v>
      </c>
      <c r="AC476" s="973">
        <f t="shared" si="526"/>
        <v>22.123787267477191</v>
      </c>
      <c r="AD476" s="973">
        <f t="shared" si="527"/>
        <v>73.423028022173611</v>
      </c>
      <c r="AE476" s="973">
        <f t="shared" si="528"/>
        <v>6.4748081326653963</v>
      </c>
    </row>
    <row r="477" spans="1:36" s="79" customFormat="1">
      <c r="A477" s="973" t="str">
        <f t="shared" si="506"/>
        <v>MP-515-20</v>
      </c>
      <c r="B477" s="973" t="str">
        <f t="shared" si="507"/>
        <v>[weeks C]</v>
      </c>
      <c r="C477" s="973" t="str">
        <f t="shared" si="508"/>
        <v>Lipid#3</v>
      </c>
      <c r="D477" s="973" t="str">
        <f t="shared" si="509"/>
        <v>[diet C]</v>
      </c>
      <c r="E477" s="973" t="str">
        <f t="shared" si="510"/>
        <v>[treatment C]</v>
      </c>
      <c r="F477" s="973" t="str">
        <f t="shared" si="511"/>
        <v>[sex]</v>
      </c>
      <c r="G477" s="973">
        <f t="shared" si="512"/>
        <v>22.7</v>
      </c>
      <c r="H477" s="973">
        <f t="shared" si="529"/>
        <v>2.5</v>
      </c>
      <c r="I477" s="973"/>
      <c r="J477" s="973">
        <v>145</v>
      </c>
      <c r="K477" s="973">
        <f>'plasma (Lipid#3)'!C46</f>
        <v>117</v>
      </c>
      <c r="L477" s="973">
        <f>'plasma (Lipid#3)'!E46</f>
        <v>36</v>
      </c>
      <c r="M477" s="974"/>
      <c r="N477" s="974"/>
      <c r="O477" s="973"/>
      <c r="P477" s="973">
        <f t="shared" si="513"/>
        <v>38.770244911837416</v>
      </c>
      <c r="Q477" s="973">
        <f t="shared" si="514"/>
        <v>9.1064572563587074</v>
      </c>
      <c r="R477" s="973">
        <f t="shared" si="515"/>
        <v>12.710057883846456</v>
      </c>
      <c r="S477" s="973">
        <f t="shared" si="516"/>
        <v>12.775224329773023</v>
      </c>
      <c r="T477" s="973">
        <f t="shared" si="517"/>
        <v>4.8746096951924471</v>
      </c>
      <c r="U477" s="973">
        <f t="shared" si="518"/>
        <v>125.85976756609246</v>
      </c>
      <c r="V477" s="973">
        <f t="shared" si="519"/>
        <v>417.69544830392107</v>
      </c>
      <c r="W477" s="973">
        <f t="shared" si="520"/>
        <v>36.834464043607589</v>
      </c>
      <c r="X477" s="973">
        <f t="shared" si="521"/>
        <v>6.8150821134089217</v>
      </c>
      <c r="Y477" s="973">
        <f t="shared" si="522"/>
        <v>1.600744439594304</v>
      </c>
      <c r="Z477" s="973">
        <f t="shared" si="523"/>
        <v>2.2341898623948846</v>
      </c>
      <c r="AA477" s="973">
        <f t="shared" si="524"/>
        <v>2.2456449017179141</v>
      </c>
      <c r="AB477" s="973">
        <f t="shared" si="525"/>
        <v>0.85686498548304746</v>
      </c>
      <c r="AC477" s="973">
        <f t="shared" si="526"/>
        <v>22.123787267477191</v>
      </c>
      <c r="AD477" s="973">
        <f t="shared" si="527"/>
        <v>73.423028022173611</v>
      </c>
      <c r="AE477" s="973">
        <f t="shared" si="528"/>
        <v>6.4748081326653963</v>
      </c>
    </row>
    <row r="478" spans="1:36">
      <c r="A478" s="976" t="str">
        <f>'plasma (Lipid#3)'!A49</f>
        <v>MP-518-20</v>
      </c>
      <c r="B478" s="976" t="str">
        <f t="shared" si="507"/>
        <v>[weeks C]</v>
      </c>
      <c r="C478" s="976" t="str">
        <f t="shared" si="508"/>
        <v>Lipid#3</v>
      </c>
      <c r="D478" s="976" t="str">
        <f t="shared" si="509"/>
        <v>[diet C]</v>
      </c>
      <c r="E478" s="976" t="str">
        <f t="shared" si="510"/>
        <v>[treatment C]</v>
      </c>
      <c r="F478" s="976" t="str">
        <f>'plasma (Lipid#3)'!A54</f>
        <v>[sex]</v>
      </c>
      <c r="G478" s="976">
        <f>'plasma (Lipid#3)'!A50</f>
        <v>21.2</v>
      </c>
      <c r="H478" s="976">
        <f>H459</f>
        <v>0</v>
      </c>
      <c r="I478" s="976">
        <f>'plasma (Lipid#3)'!A59</f>
        <v>44</v>
      </c>
      <c r="J478" s="976">
        <f>'plasma (Lipid#3)'!B48</f>
        <v>-10</v>
      </c>
      <c r="K478" s="976">
        <f>'plasma (Lipid#3)'!C48</f>
        <v>78</v>
      </c>
      <c r="L478" s="976">
        <f>'plasma (Lipid#3)'!E48</f>
        <v>0</v>
      </c>
      <c r="M478" s="977">
        <f>'plasma (Lipid#3)'!X50</f>
        <v>26.172754024580232</v>
      </c>
      <c r="N478" s="977">
        <f>'plasma (Lipid#3)'!Y50</f>
        <v>26.172754024580232</v>
      </c>
      <c r="O478" s="976">
        <f>'plasma (Lipid#3)'!M48</f>
        <v>0.11890000000000001</v>
      </c>
      <c r="P478" s="976">
        <f>'tissues (Lipid#3)'!O21</f>
        <v>69.843951103407917</v>
      </c>
      <c r="Q478" s="976">
        <f>'tissues (Lipid#3)'!O22</f>
        <v>15.316858349348376</v>
      </c>
      <c r="R478" s="976">
        <f>'tissues (Lipid#3)'!O23</f>
        <v>13.216329306824496</v>
      </c>
      <c r="S478" s="976" t="str">
        <f>'tissues (Lipid#3)'!O24</f>
        <v/>
      </c>
      <c r="T478" s="976">
        <f>'tissues (Lipid#3)'!O25</f>
        <v>28.683041531392512</v>
      </c>
      <c r="U478" s="976">
        <f>'tissues (Lipid#3)'!O26</f>
        <v>96.966101554406933</v>
      </c>
      <c r="V478" s="976">
        <f>'tissues (Lipid#3)'!O27</f>
        <v>273.00570139965077</v>
      </c>
      <c r="W478" s="976">
        <f>'tissues (Lipid#3)'!O28</f>
        <v>45.096024737717705</v>
      </c>
      <c r="X478" s="976">
        <f>'tissues (Lipid#3)'!P21</f>
        <v>9.5531240111044244</v>
      </c>
      <c r="Y478" s="976">
        <f>'tissues (Lipid#3)'!P22</f>
        <v>2.0950110204275894</v>
      </c>
      <c r="Z478" s="976">
        <f>'tissues (Lipid#3)'!P23</f>
        <v>1.8077046164349615</v>
      </c>
      <c r="AA478" s="976" t="str">
        <f>'tissues (Lipid#3)'!P24</f>
        <v/>
      </c>
      <c r="AB478" s="976">
        <f>'tissues (Lipid#3)'!P25</f>
        <v>3.9232123675156934</v>
      </c>
      <c r="AC478" s="976">
        <f>'tissues (Lipid#3)'!P26</f>
        <v>13.262840638140766</v>
      </c>
      <c r="AD478" s="976">
        <f>'tissues (Lipid#3)'!P27</f>
        <v>37.34120535861485</v>
      </c>
      <c r="AE478" s="976">
        <f>'tissues (Lipid#3)'!P28</f>
        <v>6.1681492802349442</v>
      </c>
      <c r="AG478" s="79"/>
      <c r="AH478" s="79"/>
      <c r="AI478" s="79"/>
      <c r="AJ478" s="79"/>
    </row>
    <row r="479" spans="1:36">
      <c r="A479" s="976" t="str">
        <f>A478</f>
        <v>MP-518-20</v>
      </c>
      <c r="B479" s="976" t="str">
        <f t="shared" si="507"/>
        <v>[weeks C]</v>
      </c>
      <c r="C479" s="976" t="str">
        <f t="shared" si="508"/>
        <v>Lipid#3</v>
      </c>
      <c r="D479" s="976" t="str">
        <f t="shared" si="509"/>
        <v>[diet C]</v>
      </c>
      <c r="E479" s="976" t="str">
        <f t="shared" si="510"/>
        <v>[treatment C]</v>
      </c>
      <c r="F479" s="976" t="str">
        <f>F478</f>
        <v>[sex]</v>
      </c>
      <c r="G479" s="976">
        <f>G478</f>
        <v>21.2</v>
      </c>
      <c r="H479" s="976">
        <f t="shared" ref="H479:H542" si="530">H460</f>
        <v>0</v>
      </c>
      <c r="I479" s="664"/>
      <c r="J479" s="976">
        <f>'plasma (Lipid#3)'!B49</f>
        <v>0</v>
      </c>
      <c r="K479" s="976">
        <f>'plasma (Lipid#3)'!C49</f>
        <v>99</v>
      </c>
      <c r="L479" s="976">
        <f>'plasma (Lipid#3)'!E49</f>
        <v>0</v>
      </c>
      <c r="M479" s="977">
        <f>'plasma (Lipid#3)'!X51</f>
        <v>28.913819479857217</v>
      </c>
      <c r="N479" s="977">
        <f>'plasma (Lipid#3)'!Y51</f>
        <v>28.913819479857217</v>
      </c>
      <c r="O479" s="976"/>
      <c r="P479" s="976">
        <f>P478</f>
        <v>69.843951103407917</v>
      </c>
      <c r="Q479" s="976">
        <f t="shared" ref="Q479:AE479" si="531">Q478</f>
        <v>15.316858349348376</v>
      </c>
      <c r="R479" s="976">
        <f t="shared" si="531"/>
        <v>13.216329306824496</v>
      </c>
      <c r="S479" s="976" t="str">
        <f t="shared" si="531"/>
        <v/>
      </c>
      <c r="T479" s="976">
        <f t="shared" si="531"/>
        <v>28.683041531392512</v>
      </c>
      <c r="U479" s="976">
        <f t="shared" si="531"/>
        <v>96.966101554406933</v>
      </c>
      <c r="V479" s="976">
        <f t="shared" si="531"/>
        <v>273.00570139965077</v>
      </c>
      <c r="W479" s="976">
        <f t="shared" si="531"/>
        <v>45.096024737717705</v>
      </c>
      <c r="X479" s="976">
        <f t="shared" si="531"/>
        <v>9.5531240111044244</v>
      </c>
      <c r="Y479" s="976">
        <f t="shared" si="531"/>
        <v>2.0950110204275894</v>
      </c>
      <c r="Z479" s="976">
        <f t="shared" si="531"/>
        <v>1.8077046164349615</v>
      </c>
      <c r="AA479" s="976" t="str">
        <f t="shared" si="531"/>
        <v/>
      </c>
      <c r="AB479" s="976">
        <f t="shared" si="531"/>
        <v>3.9232123675156934</v>
      </c>
      <c r="AC479" s="976">
        <f t="shared" si="531"/>
        <v>13.262840638140766</v>
      </c>
      <c r="AD479" s="976">
        <f t="shared" si="531"/>
        <v>37.34120535861485</v>
      </c>
      <c r="AE479" s="976">
        <f t="shared" si="531"/>
        <v>6.1681492802349442</v>
      </c>
      <c r="AG479" s="79"/>
      <c r="AH479" s="79"/>
      <c r="AI479" s="79"/>
      <c r="AJ479" s="79"/>
    </row>
    <row r="480" spans="1:36">
      <c r="A480" s="976" t="str">
        <f t="shared" ref="A480:A496" si="532">A479</f>
        <v>MP-518-20</v>
      </c>
      <c r="B480" s="976" t="str">
        <f t="shared" si="507"/>
        <v>[weeks C]</v>
      </c>
      <c r="C480" s="976" t="str">
        <f t="shared" si="508"/>
        <v>Lipid#3</v>
      </c>
      <c r="D480" s="976" t="str">
        <f t="shared" si="509"/>
        <v>[diet C]</v>
      </c>
      <c r="E480" s="976" t="str">
        <f t="shared" si="510"/>
        <v>[treatment C]</v>
      </c>
      <c r="F480" s="976" t="str">
        <f t="shared" ref="F480:F496" si="533">F479</f>
        <v>[sex]</v>
      </c>
      <c r="G480" s="976">
        <f t="shared" ref="G480:G496" si="534">G479</f>
        <v>21.2</v>
      </c>
      <c r="H480" s="976">
        <f t="shared" si="530"/>
        <v>2.5</v>
      </c>
      <c r="I480" s="664"/>
      <c r="J480" s="976">
        <f>'plasma (Lipid#3)'!B50</f>
        <v>10</v>
      </c>
      <c r="K480" s="976">
        <f>'plasma (Lipid#3)'!C50</f>
        <v>123</v>
      </c>
      <c r="L480" s="976">
        <f>'plasma (Lipid#3)'!E50</f>
        <v>25</v>
      </c>
      <c r="M480" s="664"/>
      <c r="N480" s="664"/>
      <c r="O480" s="976"/>
      <c r="P480" s="976">
        <f t="shared" ref="P480:P496" si="535">P479</f>
        <v>69.843951103407917</v>
      </c>
      <c r="Q480" s="976">
        <f t="shared" ref="Q480:Q496" si="536">Q479</f>
        <v>15.316858349348376</v>
      </c>
      <c r="R480" s="976">
        <f t="shared" ref="R480:R496" si="537">R479</f>
        <v>13.216329306824496</v>
      </c>
      <c r="S480" s="976" t="str">
        <f t="shared" ref="S480:S496" si="538">S479</f>
        <v/>
      </c>
      <c r="T480" s="976">
        <f t="shared" ref="T480:T496" si="539">T479</f>
        <v>28.683041531392512</v>
      </c>
      <c r="U480" s="976">
        <f t="shared" ref="U480:U496" si="540">U479</f>
        <v>96.966101554406933</v>
      </c>
      <c r="V480" s="976">
        <f t="shared" ref="V480:V496" si="541">V479</f>
        <v>273.00570139965077</v>
      </c>
      <c r="W480" s="976">
        <f t="shared" ref="W480:W496" si="542">W479</f>
        <v>45.096024737717705</v>
      </c>
      <c r="X480" s="976">
        <f t="shared" ref="X480:X496" si="543">X479</f>
        <v>9.5531240111044244</v>
      </c>
      <c r="Y480" s="976">
        <f t="shared" ref="Y480:Y496" si="544">Y479</f>
        <v>2.0950110204275894</v>
      </c>
      <c r="Z480" s="976">
        <f t="shared" ref="Z480:Z496" si="545">Z479</f>
        <v>1.8077046164349615</v>
      </c>
      <c r="AA480" s="976" t="str">
        <f t="shared" ref="AA480:AA496" si="546">AA479</f>
        <v/>
      </c>
      <c r="AB480" s="976">
        <f t="shared" ref="AB480:AB496" si="547">AB479</f>
        <v>3.9232123675156934</v>
      </c>
      <c r="AC480" s="976">
        <f t="shared" ref="AC480:AC496" si="548">AC479</f>
        <v>13.262840638140766</v>
      </c>
      <c r="AD480" s="976">
        <f t="shared" ref="AD480:AD496" si="549">AD479</f>
        <v>37.34120535861485</v>
      </c>
      <c r="AE480" s="976">
        <f t="shared" ref="AE480:AE496" si="550">AE479</f>
        <v>6.1681492802349442</v>
      </c>
      <c r="AG480" s="79"/>
      <c r="AH480" s="79"/>
      <c r="AI480" s="79"/>
      <c r="AJ480" s="79"/>
    </row>
    <row r="481" spans="1:36">
      <c r="A481" s="976" t="str">
        <f t="shared" si="532"/>
        <v>MP-518-20</v>
      </c>
      <c r="B481" s="976" t="str">
        <f t="shared" si="507"/>
        <v>[weeks C]</v>
      </c>
      <c r="C481" s="976" t="str">
        <f t="shared" si="508"/>
        <v>Lipid#3</v>
      </c>
      <c r="D481" s="976" t="str">
        <f t="shared" si="509"/>
        <v>[diet C]</v>
      </c>
      <c r="E481" s="976" t="str">
        <f t="shared" si="510"/>
        <v>[treatment C]</v>
      </c>
      <c r="F481" s="976" t="str">
        <f t="shared" si="533"/>
        <v>[sex]</v>
      </c>
      <c r="G481" s="976">
        <f t="shared" si="534"/>
        <v>21.2</v>
      </c>
      <c r="H481" s="976">
        <f t="shared" si="530"/>
        <v>2.5</v>
      </c>
      <c r="I481" s="664"/>
      <c r="J481" s="976">
        <f>'plasma (Lipid#3)'!B51</f>
        <v>20</v>
      </c>
      <c r="K481" s="976">
        <f>'plasma (Lipid#3)'!C51</f>
        <v>88</v>
      </c>
      <c r="L481" s="976">
        <f>'plasma (Lipid#3)'!E51</f>
        <v>25</v>
      </c>
      <c r="M481" s="664"/>
      <c r="N481" s="664"/>
      <c r="O481" s="976"/>
      <c r="P481" s="976">
        <f t="shared" si="535"/>
        <v>69.843951103407917</v>
      </c>
      <c r="Q481" s="976">
        <f t="shared" si="536"/>
        <v>15.316858349348376</v>
      </c>
      <c r="R481" s="976">
        <f t="shared" si="537"/>
        <v>13.216329306824496</v>
      </c>
      <c r="S481" s="976" t="str">
        <f t="shared" si="538"/>
        <v/>
      </c>
      <c r="T481" s="976">
        <f t="shared" si="539"/>
        <v>28.683041531392512</v>
      </c>
      <c r="U481" s="976">
        <f t="shared" si="540"/>
        <v>96.966101554406933</v>
      </c>
      <c r="V481" s="976">
        <f t="shared" si="541"/>
        <v>273.00570139965077</v>
      </c>
      <c r="W481" s="976">
        <f t="shared" si="542"/>
        <v>45.096024737717705</v>
      </c>
      <c r="X481" s="976">
        <f t="shared" si="543"/>
        <v>9.5531240111044244</v>
      </c>
      <c r="Y481" s="976">
        <f t="shared" si="544"/>
        <v>2.0950110204275894</v>
      </c>
      <c r="Z481" s="976">
        <f t="shared" si="545"/>
        <v>1.8077046164349615</v>
      </c>
      <c r="AA481" s="976" t="str">
        <f t="shared" si="546"/>
        <v/>
      </c>
      <c r="AB481" s="976">
        <f t="shared" si="547"/>
        <v>3.9232123675156934</v>
      </c>
      <c r="AC481" s="976">
        <f t="shared" si="548"/>
        <v>13.262840638140766</v>
      </c>
      <c r="AD481" s="976">
        <f t="shared" si="549"/>
        <v>37.34120535861485</v>
      </c>
      <c r="AE481" s="976">
        <f t="shared" si="550"/>
        <v>6.1681492802349442</v>
      </c>
      <c r="AG481" s="79"/>
      <c r="AH481" s="79"/>
      <c r="AI481" s="79"/>
      <c r="AJ481" s="79"/>
    </row>
    <row r="482" spans="1:36">
      <c r="A482" s="976" t="str">
        <f t="shared" si="532"/>
        <v>MP-518-20</v>
      </c>
      <c r="B482" s="976" t="str">
        <f t="shared" si="507"/>
        <v>[weeks C]</v>
      </c>
      <c r="C482" s="976" t="str">
        <f t="shared" si="508"/>
        <v>Lipid#3</v>
      </c>
      <c r="D482" s="976" t="str">
        <f t="shared" si="509"/>
        <v>[diet C]</v>
      </c>
      <c r="E482" s="976" t="str">
        <f t="shared" si="510"/>
        <v>[treatment C]</v>
      </c>
      <c r="F482" s="976" t="str">
        <f t="shared" si="533"/>
        <v>[sex]</v>
      </c>
      <c r="G482" s="976">
        <f t="shared" si="534"/>
        <v>21.2</v>
      </c>
      <c r="H482" s="976">
        <f t="shared" si="530"/>
        <v>2.5</v>
      </c>
      <c r="I482" s="664"/>
      <c r="J482" s="976">
        <f>'plasma (Lipid#3)'!B52</f>
        <v>30</v>
      </c>
      <c r="K482" s="976">
        <f>'plasma (Lipid#3)'!C52</f>
        <v>93</v>
      </c>
      <c r="L482" s="976">
        <f>'plasma (Lipid#3)'!E52</f>
        <v>30</v>
      </c>
      <c r="M482" s="664"/>
      <c r="N482" s="664"/>
      <c r="O482" s="976"/>
      <c r="P482" s="976">
        <f t="shared" si="535"/>
        <v>69.843951103407917</v>
      </c>
      <c r="Q482" s="976">
        <f t="shared" si="536"/>
        <v>15.316858349348376</v>
      </c>
      <c r="R482" s="976">
        <f t="shared" si="537"/>
        <v>13.216329306824496</v>
      </c>
      <c r="S482" s="976" t="str">
        <f t="shared" si="538"/>
        <v/>
      </c>
      <c r="T482" s="976">
        <f t="shared" si="539"/>
        <v>28.683041531392512</v>
      </c>
      <c r="U482" s="976">
        <f t="shared" si="540"/>
        <v>96.966101554406933</v>
      </c>
      <c r="V482" s="976">
        <f t="shared" si="541"/>
        <v>273.00570139965077</v>
      </c>
      <c r="W482" s="976">
        <f t="shared" si="542"/>
        <v>45.096024737717705</v>
      </c>
      <c r="X482" s="976">
        <f t="shared" si="543"/>
        <v>9.5531240111044244</v>
      </c>
      <c r="Y482" s="976">
        <f t="shared" si="544"/>
        <v>2.0950110204275894</v>
      </c>
      <c r="Z482" s="976">
        <f t="shared" si="545"/>
        <v>1.8077046164349615</v>
      </c>
      <c r="AA482" s="976" t="str">
        <f t="shared" si="546"/>
        <v/>
      </c>
      <c r="AB482" s="976">
        <f t="shared" si="547"/>
        <v>3.9232123675156934</v>
      </c>
      <c r="AC482" s="976">
        <f t="shared" si="548"/>
        <v>13.262840638140766</v>
      </c>
      <c r="AD482" s="976">
        <f t="shared" si="549"/>
        <v>37.34120535861485</v>
      </c>
      <c r="AE482" s="976">
        <f t="shared" si="550"/>
        <v>6.1681492802349442</v>
      </c>
      <c r="AG482" s="79"/>
      <c r="AH482" s="79"/>
      <c r="AI482" s="79"/>
      <c r="AJ482" s="79"/>
    </row>
    <row r="483" spans="1:36">
      <c r="A483" s="976" t="str">
        <f t="shared" si="532"/>
        <v>MP-518-20</v>
      </c>
      <c r="B483" s="976" t="str">
        <f t="shared" si="507"/>
        <v>[weeks C]</v>
      </c>
      <c r="C483" s="976" t="str">
        <f t="shared" si="508"/>
        <v>Lipid#3</v>
      </c>
      <c r="D483" s="976" t="str">
        <f t="shared" si="509"/>
        <v>[diet C]</v>
      </c>
      <c r="E483" s="976" t="str">
        <f t="shared" si="510"/>
        <v>[treatment C]</v>
      </c>
      <c r="F483" s="976" t="str">
        <f t="shared" si="533"/>
        <v>[sex]</v>
      </c>
      <c r="G483" s="976">
        <f t="shared" si="534"/>
        <v>21.2</v>
      </c>
      <c r="H483" s="976">
        <f t="shared" si="530"/>
        <v>2.5</v>
      </c>
      <c r="I483" s="664"/>
      <c r="J483" s="976">
        <f>'plasma (Lipid#3)'!B53</f>
        <v>40</v>
      </c>
      <c r="K483" s="976">
        <f>'plasma (Lipid#3)'!C53</f>
        <v>97</v>
      </c>
      <c r="L483" s="976">
        <f>'plasma (Lipid#3)'!E53</f>
        <v>32</v>
      </c>
      <c r="M483" s="664"/>
      <c r="N483" s="664"/>
      <c r="O483" s="976"/>
      <c r="P483" s="976">
        <f t="shared" si="535"/>
        <v>69.843951103407917</v>
      </c>
      <c r="Q483" s="976">
        <f t="shared" si="536"/>
        <v>15.316858349348376</v>
      </c>
      <c r="R483" s="976">
        <f t="shared" si="537"/>
        <v>13.216329306824496</v>
      </c>
      <c r="S483" s="976" t="str">
        <f t="shared" si="538"/>
        <v/>
      </c>
      <c r="T483" s="976">
        <f t="shared" si="539"/>
        <v>28.683041531392512</v>
      </c>
      <c r="U483" s="976">
        <f t="shared" si="540"/>
        <v>96.966101554406933</v>
      </c>
      <c r="V483" s="976">
        <f t="shared" si="541"/>
        <v>273.00570139965077</v>
      </c>
      <c r="W483" s="976">
        <f t="shared" si="542"/>
        <v>45.096024737717705</v>
      </c>
      <c r="X483" s="976">
        <f t="shared" si="543"/>
        <v>9.5531240111044244</v>
      </c>
      <c r="Y483" s="976">
        <f t="shared" si="544"/>
        <v>2.0950110204275894</v>
      </c>
      <c r="Z483" s="976">
        <f t="shared" si="545"/>
        <v>1.8077046164349615</v>
      </c>
      <c r="AA483" s="976" t="str">
        <f t="shared" si="546"/>
        <v/>
      </c>
      <c r="AB483" s="976">
        <f t="shared" si="547"/>
        <v>3.9232123675156934</v>
      </c>
      <c r="AC483" s="976">
        <f t="shared" si="548"/>
        <v>13.262840638140766</v>
      </c>
      <c r="AD483" s="976">
        <f t="shared" si="549"/>
        <v>37.34120535861485</v>
      </c>
      <c r="AE483" s="976">
        <f t="shared" si="550"/>
        <v>6.1681492802349442</v>
      </c>
      <c r="AG483" s="79"/>
      <c r="AH483" s="79"/>
      <c r="AI483" s="79"/>
      <c r="AJ483" s="79"/>
    </row>
    <row r="484" spans="1:36">
      <c r="A484" s="976" t="str">
        <f t="shared" si="532"/>
        <v>MP-518-20</v>
      </c>
      <c r="B484" s="976" t="str">
        <f t="shared" si="507"/>
        <v>[weeks C]</v>
      </c>
      <c r="C484" s="976" t="str">
        <f t="shared" si="508"/>
        <v>Lipid#3</v>
      </c>
      <c r="D484" s="976" t="str">
        <f t="shared" si="509"/>
        <v>[diet C]</v>
      </c>
      <c r="E484" s="976" t="str">
        <f t="shared" si="510"/>
        <v>[treatment C]</v>
      </c>
      <c r="F484" s="976" t="str">
        <f t="shared" si="533"/>
        <v>[sex]</v>
      </c>
      <c r="G484" s="976">
        <f t="shared" si="534"/>
        <v>21.2</v>
      </c>
      <c r="H484" s="976">
        <f t="shared" si="530"/>
        <v>2.5</v>
      </c>
      <c r="I484" s="664"/>
      <c r="J484" s="976">
        <f>'plasma (Lipid#3)'!B54</f>
        <v>50</v>
      </c>
      <c r="K484" s="976">
        <f>'plasma (Lipid#3)'!C54</f>
        <v>100</v>
      </c>
      <c r="L484" s="976">
        <f>'plasma (Lipid#3)'!E54</f>
        <v>36</v>
      </c>
      <c r="M484" s="664"/>
      <c r="N484" s="664"/>
      <c r="O484" s="976"/>
      <c r="P484" s="976">
        <f t="shared" si="535"/>
        <v>69.843951103407917</v>
      </c>
      <c r="Q484" s="976">
        <f t="shared" si="536"/>
        <v>15.316858349348376</v>
      </c>
      <c r="R484" s="976">
        <f t="shared" si="537"/>
        <v>13.216329306824496</v>
      </c>
      <c r="S484" s="976" t="str">
        <f t="shared" si="538"/>
        <v/>
      </c>
      <c r="T484" s="976">
        <f t="shared" si="539"/>
        <v>28.683041531392512</v>
      </c>
      <c r="U484" s="976">
        <f t="shared" si="540"/>
        <v>96.966101554406933</v>
      </c>
      <c r="V484" s="976">
        <f t="shared" si="541"/>
        <v>273.00570139965077</v>
      </c>
      <c r="W484" s="976">
        <f t="shared" si="542"/>
        <v>45.096024737717705</v>
      </c>
      <c r="X484" s="976">
        <f t="shared" si="543"/>
        <v>9.5531240111044244</v>
      </c>
      <c r="Y484" s="976">
        <f t="shared" si="544"/>
        <v>2.0950110204275894</v>
      </c>
      <c r="Z484" s="976">
        <f t="shared" si="545"/>
        <v>1.8077046164349615</v>
      </c>
      <c r="AA484" s="976" t="str">
        <f t="shared" si="546"/>
        <v/>
      </c>
      <c r="AB484" s="976">
        <f t="shared" si="547"/>
        <v>3.9232123675156934</v>
      </c>
      <c r="AC484" s="976">
        <f t="shared" si="548"/>
        <v>13.262840638140766</v>
      </c>
      <c r="AD484" s="976">
        <f t="shared" si="549"/>
        <v>37.34120535861485</v>
      </c>
      <c r="AE484" s="976">
        <f t="shared" si="550"/>
        <v>6.1681492802349442</v>
      </c>
      <c r="AG484" s="79"/>
      <c r="AH484" s="79"/>
      <c r="AI484" s="79"/>
      <c r="AJ484" s="79"/>
    </row>
    <row r="485" spans="1:36">
      <c r="A485" s="976" t="str">
        <f t="shared" si="532"/>
        <v>MP-518-20</v>
      </c>
      <c r="B485" s="976" t="str">
        <f t="shared" si="507"/>
        <v>[weeks C]</v>
      </c>
      <c r="C485" s="976" t="str">
        <f t="shared" si="508"/>
        <v>Lipid#3</v>
      </c>
      <c r="D485" s="976" t="str">
        <f t="shared" si="509"/>
        <v>[diet C]</v>
      </c>
      <c r="E485" s="976" t="str">
        <f t="shared" si="510"/>
        <v>[treatment C]</v>
      </c>
      <c r="F485" s="976" t="str">
        <f t="shared" si="533"/>
        <v>[sex]</v>
      </c>
      <c r="G485" s="976">
        <f t="shared" si="534"/>
        <v>21.2</v>
      </c>
      <c r="H485" s="976">
        <f t="shared" si="530"/>
        <v>2.5</v>
      </c>
      <c r="I485" s="664"/>
      <c r="J485" s="976">
        <f>'plasma (Lipid#3)'!B55</f>
        <v>60</v>
      </c>
      <c r="K485" s="976">
        <f>'plasma (Lipid#3)'!C55</f>
        <v>99</v>
      </c>
      <c r="L485" s="976">
        <f>'plasma (Lipid#3)'!E55</f>
        <v>36</v>
      </c>
      <c r="M485" s="664"/>
      <c r="N485" s="664"/>
      <c r="O485" s="976"/>
      <c r="P485" s="976">
        <f t="shared" si="535"/>
        <v>69.843951103407917</v>
      </c>
      <c r="Q485" s="976">
        <f t="shared" si="536"/>
        <v>15.316858349348376</v>
      </c>
      <c r="R485" s="976">
        <f t="shared" si="537"/>
        <v>13.216329306824496</v>
      </c>
      <c r="S485" s="976" t="str">
        <f t="shared" si="538"/>
        <v/>
      </c>
      <c r="T485" s="976">
        <f t="shared" si="539"/>
        <v>28.683041531392512</v>
      </c>
      <c r="U485" s="976">
        <f t="shared" si="540"/>
        <v>96.966101554406933</v>
      </c>
      <c r="V485" s="976">
        <f t="shared" si="541"/>
        <v>273.00570139965077</v>
      </c>
      <c r="W485" s="976">
        <f t="shared" si="542"/>
        <v>45.096024737717705</v>
      </c>
      <c r="X485" s="976">
        <f t="shared" si="543"/>
        <v>9.5531240111044244</v>
      </c>
      <c r="Y485" s="976">
        <f t="shared" si="544"/>
        <v>2.0950110204275894</v>
      </c>
      <c r="Z485" s="976">
        <f t="shared" si="545"/>
        <v>1.8077046164349615</v>
      </c>
      <c r="AA485" s="976" t="str">
        <f t="shared" si="546"/>
        <v/>
      </c>
      <c r="AB485" s="976">
        <f t="shared" si="547"/>
        <v>3.9232123675156934</v>
      </c>
      <c r="AC485" s="976">
        <f t="shared" si="548"/>
        <v>13.262840638140766</v>
      </c>
      <c r="AD485" s="976">
        <f t="shared" si="549"/>
        <v>37.34120535861485</v>
      </c>
      <c r="AE485" s="976">
        <f t="shared" si="550"/>
        <v>6.1681492802349442</v>
      </c>
      <c r="AG485" s="79"/>
      <c r="AH485" s="79"/>
      <c r="AI485" s="79"/>
      <c r="AJ485" s="79"/>
    </row>
    <row r="486" spans="1:36">
      <c r="A486" s="976" t="str">
        <f t="shared" si="532"/>
        <v>MP-518-20</v>
      </c>
      <c r="B486" s="976" t="str">
        <f t="shared" si="507"/>
        <v>[weeks C]</v>
      </c>
      <c r="C486" s="976" t="str">
        <f t="shared" si="508"/>
        <v>Lipid#3</v>
      </c>
      <c r="D486" s="976" t="str">
        <f t="shared" si="509"/>
        <v>[diet C]</v>
      </c>
      <c r="E486" s="976" t="str">
        <f t="shared" si="510"/>
        <v>[treatment C]</v>
      </c>
      <c r="F486" s="976" t="str">
        <f t="shared" si="533"/>
        <v>[sex]</v>
      </c>
      <c r="G486" s="976">
        <f t="shared" si="534"/>
        <v>21.2</v>
      </c>
      <c r="H486" s="976">
        <f t="shared" si="530"/>
        <v>2.5</v>
      </c>
      <c r="I486" s="664"/>
      <c r="J486" s="976">
        <f>'plasma (Lipid#3)'!B56</f>
        <v>70</v>
      </c>
      <c r="K486" s="976">
        <f>'plasma (Lipid#3)'!C56</f>
        <v>100</v>
      </c>
      <c r="L486" s="976">
        <f>'plasma (Lipid#3)'!E56</f>
        <v>39</v>
      </c>
      <c r="M486" s="664"/>
      <c r="N486" s="664"/>
      <c r="O486" s="976"/>
      <c r="P486" s="976">
        <f t="shared" si="535"/>
        <v>69.843951103407917</v>
      </c>
      <c r="Q486" s="976">
        <f t="shared" si="536"/>
        <v>15.316858349348376</v>
      </c>
      <c r="R486" s="976">
        <f t="shared" si="537"/>
        <v>13.216329306824496</v>
      </c>
      <c r="S486" s="976" t="str">
        <f t="shared" si="538"/>
        <v/>
      </c>
      <c r="T486" s="976">
        <f t="shared" si="539"/>
        <v>28.683041531392512</v>
      </c>
      <c r="U486" s="976">
        <f t="shared" si="540"/>
        <v>96.966101554406933</v>
      </c>
      <c r="V486" s="976">
        <f t="shared" si="541"/>
        <v>273.00570139965077</v>
      </c>
      <c r="W486" s="976">
        <f t="shared" si="542"/>
        <v>45.096024737717705</v>
      </c>
      <c r="X486" s="976">
        <f t="shared" si="543"/>
        <v>9.5531240111044244</v>
      </c>
      <c r="Y486" s="976">
        <f t="shared" si="544"/>
        <v>2.0950110204275894</v>
      </c>
      <c r="Z486" s="976">
        <f t="shared" si="545"/>
        <v>1.8077046164349615</v>
      </c>
      <c r="AA486" s="976" t="str">
        <f t="shared" si="546"/>
        <v/>
      </c>
      <c r="AB486" s="976">
        <f t="shared" si="547"/>
        <v>3.9232123675156934</v>
      </c>
      <c r="AC486" s="976">
        <f t="shared" si="548"/>
        <v>13.262840638140766</v>
      </c>
      <c r="AD486" s="976">
        <f t="shared" si="549"/>
        <v>37.34120535861485</v>
      </c>
      <c r="AE486" s="976">
        <f t="shared" si="550"/>
        <v>6.1681492802349442</v>
      </c>
      <c r="AG486" s="79"/>
      <c r="AH486" s="79"/>
      <c r="AI486" s="79"/>
      <c r="AJ486" s="79"/>
    </row>
    <row r="487" spans="1:36">
      <c r="A487" s="976" t="str">
        <f t="shared" si="532"/>
        <v>MP-518-20</v>
      </c>
      <c r="B487" s="976" t="str">
        <f t="shared" si="507"/>
        <v>[weeks C]</v>
      </c>
      <c r="C487" s="976" t="str">
        <f t="shared" si="508"/>
        <v>Lipid#3</v>
      </c>
      <c r="D487" s="976" t="str">
        <f t="shared" si="509"/>
        <v>[diet C]</v>
      </c>
      <c r="E487" s="976" t="str">
        <f t="shared" si="510"/>
        <v>[treatment C]</v>
      </c>
      <c r="F487" s="976" t="str">
        <f t="shared" si="533"/>
        <v>[sex]</v>
      </c>
      <c r="G487" s="976">
        <f t="shared" si="534"/>
        <v>21.2</v>
      </c>
      <c r="H487" s="976">
        <f t="shared" si="530"/>
        <v>2.5</v>
      </c>
      <c r="I487" s="664"/>
      <c r="J487" s="976">
        <f>'plasma (Lipid#3)'!B57</f>
        <v>80</v>
      </c>
      <c r="K487" s="976">
        <f>'plasma (Lipid#3)'!C57</f>
        <v>108</v>
      </c>
      <c r="L487" s="976">
        <f>'plasma (Lipid#3)'!E57</f>
        <v>41</v>
      </c>
      <c r="M487" s="977">
        <f>'plasma (Lipid#3)'!X52</f>
        <v>51.66632130003272</v>
      </c>
      <c r="N487" s="977">
        <f>'plasma (Lipid#3)'!Y52</f>
        <v>10.66632130003272</v>
      </c>
      <c r="O487" s="976"/>
      <c r="P487" s="976">
        <f t="shared" si="535"/>
        <v>69.843951103407917</v>
      </c>
      <c r="Q487" s="976">
        <f t="shared" si="536"/>
        <v>15.316858349348376</v>
      </c>
      <c r="R487" s="976">
        <f t="shared" si="537"/>
        <v>13.216329306824496</v>
      </c>
      <c r="S487" s="976" t="str">
        <f t="shared" si="538"/>
        <v/>
      </c>
      <c r="T487" s="976">
        <f t="shared" si="539"/>
        <v>28.683041531392512</v>
      </c>
      <c r="U487" s="976">
        <f t="shared" si="540"/>
        <v>96.966101554406933</v>
      </c>
      <c r="V487" s="976">
        <f t="shared" si="541"/>
        <v>273.00570139965077</v>
      </c>
      <c r="W487" s="976">
        <f t="shared" si="542"/>
        <v>45.096024737717705</v>
      </c>
      <c r="X487" s="976">
        <f t="shared" si="543"/>
        <v>9.5531240111044244</v>
      </c>
      <c r="Y487" s="976">
        <f t="shared" si="544"/>
        <v>2.0950110204275894</v>
      </c>
      <c r="Z487" s="976">
        <f t="shared" si="545"/>
        <v>1.8077046164349615</v>
      </c>
      <c r="AA487" s="976" t="str">
        <f t="shared" si="546"/>
        <v/>
      </c>
      <c r="AB487" s="976">
        <f t="shared" si="547"/>
        <v>3.9232123675156934</v>
      </c>
      <c r="AC487" s="976">
        <f t="shared" si="548"/>
        <v>13.262840638140766</v>
      </c>
      <c r="AD487" s="976">
        <f t="shared" si="549"/>
        <v>37.34120535861485</v>
      </c>
      <c r="AE487" s="976">
        <f t="shared" si="550"/>
        <v>6.1681492802349442</v>
      </c>
      <c r="AG487" s="79"/>
      <c r="AH487" s="79"/>
      <c r="AI487" s="79"/>
      <c r="AJ487" s="79"/>
    </row>
    <row r="488" spans="1:36">
      <c r="A488" s="976" t="str">
        <f t="shared" si="532"/>
        <v>MP-518-20</v>
      </c>
      <c r="B488" s="976" t="str">
        <f t="shared" si="507"/>
        <v>[weeks C]</v>
      </c>
      <c r="C488" s="976" t="str">
        <f t="shared" si="508"/>
        <v>Lipid#3</v>
      </c>
      <c r="D488" s="976" t="str">
        <f t="shared" si="509"/>
        <v>[diet C]</v>
      </c>
      <c r="E488" s="976" t="str">
        <f t="shared" si="510"/>
        <v>[treatment C]</v>
      </c>
      <c r="F488" s="976" t="str">
        <f t="shared" si="533"/>
        <v>[sex]</v>
      </c>
      <c r="G488" s="976">
        <f t="shared" si="534"/>
        <v>21.2</v>
      </c>
      <c r="H488" s="976">
        <f t="shared" si="530"/>
        <v>2.5</v>
      </c>
      <c r="I488" s="976">
        <f>'plasma (Lipid#3)'!A61</f>
        <v>40</v>
      </c>
      <c r="J488" s="976">
        <f>'plasma (Lipid#3)'!B58</f>
        <v>90</v>
      </c>
      <c r="K488" s="976">
        <f>'plasma (Lipid#3)'!C58</f>
        <v>110</v>
      </c>
      <c r="L488" s="976">
        <f>'plasma (Lipid#3)'!E58</f>
        <v>41</v>
      </c>
      <c r="M488" s="977">
        <f>'plasma (Lipid#3)'!X53</f>
        <v>52.690787478007643</v>
      </c>
      <c r="N488" s="977">
        <f>'plasma (Lipid#3)'!Y53</f>
        <v>11.690787478007643</v>
      </c>
      <c r="O488" s="976"/>
      <c r="P488" s="976">
        <f t="shared" si="535"/>
        <v>69.843951103407917</v>
      </c>
      <c r="Q488" s="976">
        <f t="shared" si="536"/>
        <v>15.316858349348376</v>
      </c>
      <c r="R488" s="976">
        <f t="shared" si="537"/>
        <v>13.216329306824496</v>
      </c>
      <c r="S488" s="976" t="str">
        <f t="shared" si="538"/>
        <v/>
      </c>
      <c r="T488" s="976">
        <f t="shared" si="539"/>
        <v>28.683041531392512</v>
      </c>
      <c r="U488" s="976">
        <f t="shared" si="540"/>
        <v>96.966101554406933</v>
      </c>
      <c r="V488" s="976">
        <f t="shared" si="541"/>
        <v>273.00570139965077</v>
      </c>
      <c r="W488" s="976">
        <f t="shared" si="542"/>
        <v>45.096024737717705</v>
      </c>
      <c r="X488" s="976">
        <f t="shared" si="543"/>
        <v>9.5531240111044244</v>
      </c>
      <c r="Y488" s="976">
        <f t="shared" si="544"/>
        <v>2.0950110204275894</v>
      </c>
      <c r="Z488" s="976">
        <f t="shared" si="545"/>
        <v>1.8077046164349615</v>
      </c>
      <c r="AA488" s="976" t="str">
        <f t="shared" si="546"/>
        <v/>
      </c>
      <c r="AB488" s="976">
        <f t="shared" si="547"/>
        <v>3.9232123675156934</v>
      </c>
      <c r="AC488" s="976">
        <f t="shared" si="548"/>
        <v>13.262840638140766</v>
      </c>
      <c r="AD488" s="976">
        <f t="shared" si="549"/>
        <v>37.34120535861485</v>
      </c>
      <c r="AE488" s="976">
        <f t="shared" si="550"/>
        <v>6.1681492802349442</v>
      </c>
      <c r="AG488" s="79"/>
      <c r="AH488" s="79"/>
      <c r="AI488" s="79"/>
      <c r="AJ488" s="79"/>
    </row>
    <row r="489" spans="1:36">
      <c r="A489" s="976" t="str">
        <f t="shared" si="532"/>
        <v>MP-518-20</v>
      </c>
      <c r="B489" s="976" t="str">
        <f t="shared" si="507"/>
        <v>[weeks C]</v>
      </c>
      <c r="C489" s="976" t="str">
        <f t="shared" si="508"/>
        <v>Lipid#3</v>
      </c>
      <c r="D489" s="976" t="str">
        <f t="shared" si="509"/>
        <v>[diet C]</v>
      </c>
      <c r="E489" s="976" t="str">
        <f t="shared" si="510"/>
        <v>[treatment C]</v>
      </c>
      <c r="F489" s="976" t="str">
        <f t="shared" si="533"/>
        <v>[sex]</v>
      </c>
      <c r="G489" s="976">
        <f t="shared" si="534"/>
        <v>21.2</v>
      </c>
      <c r="H489" s="976">
        <f t="shared" si="530"/>
        <v>2.5</v>
      </c>
      <c r="I489" s="664"/>
      <c r="J489" s="976">
        <f>'plasma (Lipid#3)'!B59</f>
        <v>100</v>
      </c>
      <c r="K489" s="976">
        <f>'plasma (Lipid#3)'!C59</f>
        <v>110</v>
      </c>
      <c r="L489" s="976">
        <f>'plasma (Lipid#3)'!E59</f>
        <v>41</v>
      </c>
      <c r="M489" s="977">
        <f>'plasma (Lipid#3)'!X54</f>
        <v>51.610917342522171</v>
      </c>
      <c r="N489" s="977">
        <f>'plasma (Lipid#3)'!Y54</f>
        <v>10.610917342522171</v>
      </c>
      <c r="O489" s="976">
        <f>'plasma (Lipid#3)'!M59</f>
        <v>1.4265000000000001</v>
      </c>
      <c r="P489" s="976">
        <f t="shared" si="535"/>
        <v>69.843951103407917</v>
      </c>
      <c r="Q489" s="976">
        <f t="shared" si="536"/>
        <v>15.316858349348376</v>
      </c>
      <c r="R489" s="976">
        <f t="shared" si="537"/>
        <v>13.216329306824496</v>
      </c>
      <c r="S489" s="976" t="str">
        <f t="shared" si="538"/>
        <v/>
      </c>
      <c r="T489" s="976">
        <f t="shared" si="539"/>
        <v>28.683041531392512</v>
      </c>
      <c r="U489" s="976">
        <f t="shared" si="540"/>
        <v>96.966101554406933</v>
      </c>
      <c r="V489" s="976">
        <f t="shared" si="541"/>
        <v>273.00570139965077</v>
      </c>
      <c r="W489" s="976">
        <f t="shared" si="542"/>
        <v>45.096024737717705</v>
      </c>
      <c r="X489" s="976">
        <f t="shared" si="543"/>
        <v>9.5531240111044244</v>
      </c>
      <c r="Y489" s="976">
        <f t="shared" si="544"/>
        <v>2.0950110204275894</v>
      </c>
      <c r="Z489" s="976">
        <f t="shared" si="545"/>
        <v>1.8077046164349615</v>
      </c>
      <c r="AA489" s="976" t="str">
        <f t="shared" si="546"/>
        <v/>
      </c>
      <c r="AB489" s="976">
        <f t="shared" si="547"/>
        <v>3.9232123675156934</v>
      </c>
      <c r="AC489" s="976">
        <f t="shared" si="548"/>
        <v>13.262840638140766</v>
      </c>
      <c r="AD489" s="976">
        <f t="shared" si="549"/>
        <v>37.34120535861485</v>
      </c>
      <c r="AE489" s="976">
        <f t="shared" si="550"/>
        <v>6.1681492802349442</v>
      </c>
    </row>
    <row r="490" spans="1:36">
      <c r="A490" s="976" t="str">
        <f t="shared" si="532"/>
        <v>MP-518-20</v>
      </c>
      <c r="B490" s="976" t="str">
        <f t="shared" si="507"/>
        <v>[weeks C]</v>
      </c>
      <c r="C490" s="976" t="str">
        <f t="shared" si="508"/>
        <v>Lipid#3</v>
      </c>
      <c r="D490" s="976" t="str">
        <f t="shared" si="509"/>
        <v>[diet C]</v>
      </c>
      <c r="E490" s="976" t="str">
        <f t="shared" si="510"/>
        <v>[treatment C]</v>
      </c>
      <c r="F490" s="976" t="str">
        <f t="shared" si="533"/>
        <v>[sex]</v>
      </c>
      <c r="G490" s="976">
        <f t="shared" si="534"/>
        <v>21.2</v>
      </c>
      <c r="H490" s="976">
        <f t="shared" si="530"/>
        <v>2.5</v>
      </c>
      <c r="I490" s="664"/>
      <c r="J490" s="976">
        <f>'plasma (Lipid#3)'!B60</f>
        <v>110</v>
      </c>
      <c r="K490" s="976">
        <f>'plasma (Lipid#3)'!C60</f>
        <v>115</v>
      </c>
      <c r="L490" s="976">
        <f>'plasma (Lipid#3)'!E60</f>
        <v>41</v>
      </c>
      <c r="M490" s="664"/>
      <c r="N490" s="664"/>
      <c r="O490" s="976"/>
      <c r="P490" s="976">
        <f t="shared" si="535"/>
        <v>69.843951103407917</v>
      </c>
      <c r="Q490" s="976">
        <f t="shared" si="536"/>
        <v>15.316858349348376</v>
      </c>
      <c r="R490" s="976">
        <f t="shared" si="537"/>
        <v>13.216329306824496</v>
      </c>
      <c r="S490" s="976" t="str">
        <f t="shared" si="538"/>
        <v/>
      </c>
      <c r="T490" s="976">
        <f t="shared" si="539"/>
        <v>28.683041531392512</v>
      </c>
      <c r="U490" s="976">
        <f t="shared" si="540"/>
        <v>96.966101554406933</v>
      </c>
      <c r="V490" s="976">
        <f t="shared" si="541"/>
        <v>273.00570139965077</v>
      </c>
      <c r="W490" s="976">
        <f t="shared" si="542"/>
        <v>45.096024737717705</v>
      </c>
      <c r="X490" s="976">
        <f t="shared" si="543"/>
        <v>9.5531240111044244</v>
      </c>
      <c r="Y490" s="976">
        <f t="shared" si="544"/>
        <v>2.0950110204275894</v>
      </c>
      <c r="Z490" s="976">
        <f t="shared" si="545"/>
        <v>1.8077046164349615</v>
      </c>
      <c r="AA490" s="976" t="str">
        <f t="shared" si="546"/>
        <v/>
      </c>
      <c r="AB490" s="976">
        <f t="shared" si="547"/>
        <v>3.9232123675156934</v>
      </c>
      <c r="AC490" s="976">
        <f t="shared" si="548"/>
        <v>13.262840638140766</v>
      </c>
      <c r="AD490" s="976">
        <f t="shared" si="549"/>
        <v>37.34120535861485</v>
      </c>
      <c r="AE490" s="976">
        <f t="shared" si="550"/>
        <v>6.1681492802349442</v>
      </c>
    </row>
    <row r="491" spans="1:36">
      <c r="A491" s="976" t="str">
        <f t="shared" si="532"/>
        <v>MP-518-20</v>
      </c>
      <c r="B491" s="976" t="str">
        <f t="shared" si="507"/>
        <v>[weeks C]</v>
      </c>
      <c r="C491" s="976" t="str">
        <f t="shared" si="508"/>
        <v>Lipid#3</v>
      </c>
      <c r="D491" s="976" t="str">
        <f t="shared" si="509"/>
        <v>[diet C]</v>
      </c>
      <c r="E491" s="976" t="str">
        <f t="shared" si="510"/>
        <v>[treatment C]</v>
      </c>
      <c r="F491" s="976" t="str">
        <f t="shared" si="533"/>
        <v>[sex]</v>
      </c>
      <c r="G491" s="976">
        <f t="shared" si="534"/>
        <v>21.2</v>
      </c>
      <c r="H491" s="976">
        <f t="shared" si="530"/>
        <v>2.5</v>
      </c>
      <c r="I491" s="664"/>
      <c r="J491" s="976">
        <f>'plasma (Lipid#3)'!B61</f>
        <v>120</v>
      </c>
      <c r="K491" s="976">
        <f>'plasma (Lipid#3)'!C61</f>
        <v>114</v>
      </c>
      <c r="L491" s="976">
        <f>'plasma (Lipid#3)'!E61</f>
        <v>41</v>
      </c>
      <c r="M491" s="977">
        <f>'plasma (Lipid#3)'!X55</f>
        <v>52.760642688679248</v>
      </c>
      <c r="N491" s="977">
        <f>'plasma (Lipid#3)'!Y55</f>
        <v>11.760642688679248</v>
      </c>
      <c r="O491" s="976">
        <f>'plasma (Lipid#3)'!M61</f>
        <v>1.4151</v>
      </c>
      <c r="P491" s="976">
        <f t="shared" si="535"/>
        <v>69.843951103407917</v>
      </c>
      <c r="Q491" s="976">
        <f t="shared" si="536"/>
        <v>15.316858349348376</v>
      </c>
      <c r="R491" s="976">
        <f t="shared" si="537"/>
        <v>13.216329306824496</v>
      </c>
      <c r="S491" s="976" t="str">
        <f t="shared" si="538"/>
        <v/>
      </c>
      <c r="T491" s="976">
        <f t="shared" si="539"/>
        <v>28.683041531392512</v>
      </c>
      <c r="U491" s="976">
        <f t="shared" si="540"/>
        <v>96.966101554406933</v>
      </c>
      <c r="V491" s="976">
        <f t="shared" si="541"/>
        <v>273.00570139965077</v>
      </c>
      <c r="W491" s="976">
        <f t="shared" si="542"/>
        <v>45.096024737717705</v>
      </c>
      <c r="X491" s="976">
        <f t="shared" si="543"/>
        <v>9.5531240111044244</v>
      </c>
      <c r="Y491" s="976">
        <f t="shared" si="544"/>
        <v>2.0950110204275894</v>
      </c>
      <c r="Z491" s="976">
        <f t="shared" si="545"/>
        <v>1.8077046164349615</v>
      </c>
      <c r="AA491" s="976" t="str">
        <f t="shared" si="546"/>
        <v/>
      </c>
      <c r="AB491" s="976">
        <f t="shared" si="547"/>
        <v>3.9232123675156934</v>
      </c>
      <c r="AC491" s="976">
        <f t="shared" si="548"/>
        <v>13.262840638140766</v>
      </c>
      <c r="AD491" s="976">
        <f t="shared" si="549"/>
        <v>37.34120535861485</v>
      </c>
      <c r="AE491" s="976">
        <f t="shared" si="550"/>
        <v>6.1681492802349442</v>
      </c>
    </row>
    <row r="492" spans="1:36">
      <c r="A492" s="976" t="str">
        <f t="shared" si="532"/>
        <v>MP-518-20</v>
      </c>
      <c r="B492" s="976" t="str">
        <f t="shared" si="507"/>
        <v>[weeks C]</v>
      </c>
      <c r="C492" s="976" t="str">
        <f t="shared" si="508"/>
        <v>Lipid#3</v>
      </c>
      <c r="D492" s="976" t="str">
        <f t="shared" si="509"/>
        <v>[diet C]</v>
      </c>
      <c r="E492" s="976" t="str">
        <f t="shared" si="510"/>
        <v>[treatment C]</v>
      </c>
      <c r="F492" s="976" t="str">
        <f t="shared" si="533"/>
        <v>[sex]</v>
      </c>
      <c r="G492" s="976">
        <f t="shared" si="534"/>
        <v>21.2</v>
      </c>
      <c r="H492" s="976">
        <f t="shared" si="530"/>
        <v>2.5</v>
      </c>
      <c r="I492" s="664"/>
      <c r="J492" s="976">
        <v>122</v>
      </c>
      <c r="K492" s="976">
        <f>'plasma (Lipid#3)'!C62</f>
        <v>119</v>
      </c>
      <c r="L492" s="976">
        <f>'plasma (Lipid#3)'!E62</f>
        <v>41</v>
      </c>
      <c r="M492" s="664"/>
      <c r="N492" s="664"/>
      <c r="O492" s="976"/>
      <c r="P492" s="976">
        <f t="shared" si="535"/>
        <v>69.843951103407917</v>
      </c>
      <c r="Q492" s="976">
        <f t="shared" si="536"/>
        <v>15.316858349348376</v>
      </c>
      <c r="R492" s="976">
        <f t="shared" si="537"/>
        <v>13.216329306824496</v>
      </c>
      <c r="S492" s="976" t="str">
        <f t="shared" si="538"/>
        <v/>
      </c>
      <c r="T492" s="976">
        <f t="shared" si="539"/>
        <v>28.683041531392512</v>
      </c>
      <c r="U492" s="976">
        <f t="shared" si="540"/>
        <v>96.966101554406933</v>
      </c>
      <c r="V492" s="976">
        <f t="shared" si="541"/>
        <v>273.00570139965077</v>
      </c>
      <c r="W492" s="976">
        <f t="shared" si="542"/>
        <v>45.096024737717705</v>
      </c>
      <c r="X492" s="976">
        <f t="shared" si="543"/>
        <v>9.5531240111044244</v>
      </c>
      <c r="Y492" s="976">
        <f t="shared" si="544"/>
        <v>2.0950110204275894</v>
      </c>
      <c r="Z492" s="976">
        <f t="shared" si="545"/>
        <v>1.8077046164349615</v>
      </c>
      <c r="AA492" s="976" t="str">
        <f t="shared" si="546"/>
        <v/>
      </c>
      <c r="AB492" s="976">
        <f t="shared" si="547"/>
        <v>3.9232123675156934</v>
      </c>
      <c r="AC492" s="976">
        <f t="shared" si="548"/>
        <v>13.262840638140766</v>
      </c>
      <c r="AD492" s="976">
        <f t="shared" si="549"/>
        <v>37.34120535861485</v>
      </c>
      <c r="AE492" s="976">
        <f t="shared" si="550"/>
        <v>6.1681492802349442</v>
      </c>
    </row>
    <row r="493" spans="1:36">
      <c r="A493" s="976" t="str">
        <f t="shared" si="532"/>
        <v>MP-518-20</v>
      </c>
      <c r="B493" s="976" t="str">
        <f t="shared" si="507"/>
        <v>[weeks C]</v>
      </c>
      <c r="C493" s="976" t="str">
        <f t="shared" si="508"/>
        <v>Lipid#3</v>
      </c>
      <c r="D493" s="976" t="str">
        <f t="shared" si="509"/>
        <v>[diet C]</v>
      </c>
      <c r="E493" s="976" t="str">
        <f t="shared" si="510"/>
        <v>[treatment C]</v>
      </c>
      <c r="F493" s="976" t="str">
        <f t="shared" si="533"/>
        <v>[sex]</v>
      </c>
      <c r="G493" s="976">
        <f t="shared" si="534"/>
        <v>21.2</v>
      </c>
      <c r="H493" s="976">
        <f t="shared" si="530"/>
        <v>2.5</v>
      </c>
      <c r="I493" s="664"/>
      <c r="J493" s="976">
        <v>125</v>
      </c>
      <c r="K493" s="976">
        <f>'plasma (Lipid#3)'!C63</f>
        <v>117</v>
      </c>
      <c r="L493" s="976">
        <f>'plasma (Lipid#3)'!E63</f>
        <v>39</v>
      </c>
      <c r="M493" s="664"/>
      <c r="N493" s="664"/>
      <c r="O493" s="976"/>
      <c r="P493" s="976">
        <f t="shared" si="535"/>
        <v>69.843951103407917</v>
      </c>
      <c r="Q493" s="976">
        <f t="shared" si="536"/>
        <v>15.316858349348376</v>
      </c>
      <c r="R493" s="976">
        <f t="shared" si="537"/>
        <v>13.216329306824496</v>
      </c>
      <c r="S493" s="976" t="str">
        <f t="shared" si="538"/>
        <v/>
      </c>
      <c r="T493" s="976">
        <f t="shared" si="539"/>
        <v>28.683041531392512</v>
      </c>
      <c r="U493" s="976">
        <f t="shared" si="540"/>
        <v>96.966101554406933</v>
      </c>
      <c r="V493" s="976">
        <f t="shared" si="541"/>
        <v>273.00570139965077</v>
      </c>
      <c r="W493" s="976">
        <f t="shared" si="542"/>
        <v>45.096024737717705</v>
      </c>
      <c r="X493" s="976">
        <f t="shared" si="543"/>
        <v>9.5531240111044244</v>
      </c>
      <c r="Y493" s="976">
        <f t="shared" si="544"/>
        <v>2.0950110204275894</v>
      </c>
      <c r="Z493" s="976">
        <f t="shared" si="545"/>
        <v>1.8077046164349615</v>
      </c>
      <c r="AA493" s="976" t="str">
        <f t="shared" si="546"/>
        <v/>
      </c>
      <c r="AB493" s="976">
        <f t="shared" si="547"/>
        <v>3.9232123675156934</v>
      </c>
      <c r="AC493" s="976">
        <f t="shared" si="548"/>
        <v>13.262840638140766</v>
      </c>
      <c r="AD493" s="976">
        <f t="shared" si="549"/>
        <v>37.34120535861485</v>
      </c>
      <c r="AE493" s="976">
        <f t="shared" si="550"/>
        <v>6.1681492802349442</v>
      </c>
    </row>
    <row r="494" spans="1:36">
      <c r="A494" s="976" t="str">
        <f t="shared" si="532"/>
        <v>MP-518-20</v>
      </c>
      <c r="B494" s="976" t="str">
        <f t="shared" si="507"/>
        <v>[weeks C]</v>
      </c>
      <c r="C494" s="976" t="str">
        <f t="shared" si="508"/>
        <v>Lipid#3</v>
      </c>
      <c r="D494" s="976" t="str">
        <f t="shared" si="509"/>
        <v>[diet C]</v>
      </c>
      <c r="E494" s="976" t="str">
        <f t="shared" si="510"/>
        <v>[treatment C]</v>
      </c>
      <c r="F494" s="976" t="str">
        <f t="shared" si="533"/>
        <v>[sex]</v>
      </c>
      <c r="G494" s="976">
        <f t="shared" si="534"/>
        <v>21.2</v>
      </c>
      <c r="H494" s="976">
        <f t="shared" si="530"/>
        <v>2.5</v>
      </c>
      <c r="I494" s="664"/>
      <c r="J494" s="976">
        <v>130</v>
      </c>
      <c r="K494" s="976">
        <f>'plasma (Lipid#3)'!C64</f>
        <v>125</v>
      </c>
      <c r="L494" s="976">
        <f>'plasma (Lipid#3)'!E64</f>
        <v>39</v>
      </c>
      <c r="M494" s="664"/>
      <c r="N494" s="664"/>
      <c r="O494" s="976"/>
      <c r="P494" s="976">
        <f t="shared" si="535"/>
        <v>69.843951103407917</v>
      </c>
      <c r="Q494" s="976">
        <f t="shared" si="536"/>
        <v>15.316858349348376</v>
      </c>
      <c r="R494" s="976">
        <f t="shared" si="537"/>
        <v>13.216329306824496</v>
      </c>
      <c r="S494" s="976" t="str">
        <f t="shared" si="538"/>
        <v/>
      </c>
      <c r="T494" s="976">
        <f t="shared" si="539"/>
        <v>28.683041531392512</v>
      </c>
      <c r="U494" s="976">
        <f t="shared" si="540"/>
        <v>96.966101554406933</v>
      </c>
      <c r="V494" s="976">
        <f t="shared" si="541"/>
        <v>273.00570139965077</v>
      </c>
      <c r="W494" s="976">
        <f t="shared" si="542"/>
        <v>45.096024737717705</v>
      </c>
      <c r="X494" s="976">
        <f t="shared" si="543"/>
        <v>9.5531240111044244</v>
      </c>
      <c r="Y494" s="976">
        <f t="shared" si="544"/>
        <v>2.0950110204275894</v>
      </c>
      <c r="Z494" s="976">
        <f t="shared" si="545"/>
        <v>1.8077046164349615</v>
      </c>
      <c r="AA494" s="976" t="str">
        <f t="shared" si="546"/>
        <v/>
      </c>
      <c r="AB494" s="976">
        <f t="shared" si="547"/>
        <v>3.9232123675156934</v>
      </c>
      <c r="AC494" s="976">
        <f t="shared" si="548"/>
        <v>13.262840638140766</v>
      </c>
      <c r="AD494" s="976">
        <f t="shared" si="549"/>
        <v>37.34120535861485</v>
      </c>
      <c r="AE494" s="976">
        <f t="shared" si="550"/>
        <v>6.1681492802349442</v>
      </c>
    </row>
    <row r="495" spans="1:36">
      <c r="A495" s="976" t="str">
        <f t="shared" si="532"/>
        <v>MP-518-20</v>
      </c>
      <c r="B495" s="976" t="str">
        <f t="shared" si="507"/>
        <v>[weeks C]</v>
      </c>
      <c r="C495" s="976" t="str">
        <f t="shared" si="508"/>
        <v>Lipid#3</v>
      </c>
      <c r="D495" s="976" t="str">
        <f t="shared" si="509"/>
        <v>[diet C]</v>
      </c>
      <c r="E495" s="976" t="str">
        <f t="shared" si="510"/>
        <v>[treatment C]</v>
      </c>
      <c r="F495" s="976" t="str">
        <f t="shared" si="533"/>
        <v>[sex]</v>
      </c>
      <c r="G495" s="976">
        <f t="shared" si="534"/>
        <v>21.2</v>
      </c>
      <c r="H495" s="976">
        <f t="shared" si="530"/>
        <v>2.5</v>
      </c>
      <c r="I495" s="664"/>
      <c r="J495" s="976">
        <v>135</v>
      </c>
      <c r="K495" s="976">
        <f>'plasma (Lipid#3)'!C65</f>
        <v>142</v>
      </c>
      <c r="L495" s="976">
        <f>'plasma (Lipid#3)'!E65</f>
        <v>37</v>
      </c>
      <c r="M495" s="664"/>
      <c r="N495" s="664"/>
      <c r="O495" s="976"/>
      <c r="P495" s="976">
        <f t="shared" si="535"/>
        <v>69.843951103407917</v>
      </c>
      <c r="Q495" s="976">
        <f t="shared" si="536"/>
        <v>15.316858349348376</v>
      </c>
      <c r="R495" s="976">
        <f t="shared" si="537"/>
        <v>13.216329306824496</v>
      </c>
      <c r="S495" s="976" t="str">
        <f t="shared" si="538"/>
        <v/>
      </c>
      <c r="T495" s="976">
        <f t="shared" si="539"/>
        <v>28.683041531392512</v>
      </c>
      <c r="U495" s="976">
        <f t="shared" si="540"/>
        <v>96.966101554406933</v>
      </c>
      <c r="V495" s="976">
        <f t="shared" si="541"/>
        <v>273.00570139965077</v>
      </c>
      <c r="W495" s="976">
        <f t="shared" si="542"/>
        <v>45.096024737717705</v>
      </c>
      <c r="X495" s="976">
        <f t="shared" si="543"/>
        <v>9.5531240111044244</v>
      </c>
      <c r="Y495" s="976">
        <f t="shared" si="544"/>
        <v>2.0950110204275894</v>
      </c>
      <c r="Z495" s="976">
        <f t="shared" si="545"/>
        <v>1.8077046164349615</v>
      </c>
      <c r="AA495" s="976" t="str">
        <f t="shared" si="546"/>
        <v/>
      </c>
      <c r="AB495" s="976">
        <f t="shared" si="547"/>
        <v>3.9232123675156934</v>
      </c>
      <c r="AC495" s="976">
        <f t="shared" si="548"/>
        <v>13.262840638140766</v>
      </c>
      <c r="AD495" s="976">
        <f t="shared" si="549"/>
        <v>37.34120535861485</v>
      </c>
      <c r="AE495" s="976">
        <f t="shared" si="550"/>
        <v>6.1681492802349442</v>
      </c>
    </row>
    <row r="496" spans="1:36">
      <c r="A496" s="976" t="str">
        <f t="shared" si="532"/>
        <v>MP-518-20</v>
      </c>
      <c r="B496" s="976" t="str">
        <f t="shared" si="507"/>
        <v>[weeks C]</v>
      </c>
      <c r="C496" s="976" t="str">
        <f t="shared" si="508"/>
        <v>Lipid#3</v>
      </c>
      <c r="D496" s="976" t="str">
        <f t="shared" si="509"/>
        <v>[diet C]</v>
      </c>
      <c r="E496" s="976" t="str">
        <f t="shared" si="510"/>
        <v>[treatment C]</v>
      </c>
      <c r="F496" s="976" t="str">
        <f t="shared" si="533"/>
        <v>[sex]</v>
      </c>
      <c r="G496" s="976">
        <f t="shared" si="534"/>
        <v>21.2</v>
      </c>
      <c r="H496" s="976">
        <f t="shared" si="530"/>
        <v>2.5</v>
      </c>
      <c r="I496" s="664"/>
      <c r="J496" s="976">
        <v>145</v>
      </c>
      <c r="K496" s="976">
        <f>'plasma (Lipid#3)'!C66</f>
        <v>155</v>
      </c>
      <c r="L496" s="976">
        <f>'plasma (Lipid#3)'!E66</f>
        <v>32</v>
      </c>
      <c r="M496" s="664"/>
      <c r="N496" s="664"/>
      <c r="O496" s="976"/>
      <c r="P496" s="976">
        <f t="shared" si="535"/>
        <v>69.843951103407917</v>
      </c>
      <c r="Q496" s="976">
        <f t="shared" si="536"/>
        <v>15.316858349348376</v>
      </c>
      <c r="R496" s="976">
        <f t="shared" si="537"/>
        <v>13.216329306824496</v>
      </c>
      <c r="S496" s="976" t="str">
        <f t="shared" si="538"/>
        <v/>
      </c>
      <c r="T496" s="976">
        <f t="shared" si="539"/>
        <v>28.683041531392512</v>
      </c>
      <c r="U496" s="976">
        <f t="shared" si="540"/>
        <v>96.966101554406933</v>
      </c>
      <c r="V496" s="976">
        <f t="shared" si="541"/>
        <v>273.00570139965077</v>
      </c>
      <c r="W496" s="976">
        <f t="shared" si="542"/>
        <v>45.096024737717705</v>
      </c>
      <c r="X496" s="976">
        <f t="shared" si="543"/>
        <v>9.5531240111044244</v>
      </c>
      <c r="Y496" s="976">
        <f t="shared" si="544"/>
        <v>2.0950110204275894</v>
      </c>
      <c r="Z496" s="976">
        <f t="shared" si="545"/>
        <v>1.8077046164349615</v>
      </c>
      <c r="AA496" s="976" t="str">
        <f t="shared" si="546"/>
        <v/>
      </c>
      <c r="AB496" s="976">
        <f t="shared" si="547"/>
        <v>3.9232123675156934</v>
      </c>
      <c r="AC496" s="976">
        <f t="shared" si="548"/>
        <v>13.262840638140766</v>
      </c>
      <c r="AD496" s="976">
        <f t="shared" si="549"/>
        <v>37.34120535861485</v>
      </c>
      <c r="AE496" s="976">
        <f t="shared" si="550"/>
        <v>6.1681492802349442</v>
      </c>
    </row>
    <row r="497" spans="1:31">
      <c r="A497" s="973" t="str">
        <f>'plasma (Lipid#3)'!A69</f>
        <v>MP-522-20</v>
      </c>
      <c r="B497" s="973" t="str">
        <f t="shared" si="507"/>
        <v>[weeks C]</v>
      </c>
      <c r="C497" s="973" t="str">
        <f t="shared" si="508"/>
        <v>Lipid#3</v>
      </c>
      <c r="D497" s="973" t="str">
        <f t="shared" si="509"/>
        <v>[diet C]</v>
      </c>
      <c r="E497" s="973" t="str">
        <f t="shared" si="510"/>
        <v>[treatment C]</v>
      </c>
      <c r="F497" s="973" t="str">
        <f>'plasma (Lipid#3)'!A74</f>
        <v>[sex]</v>
      </c>
      <c r="G497" s="973">
        <f>'plasma (Lipid#3)'!A70</f>
        <v>22.5</v>
      </c>
      <c r="H497" s="973">
        <f t="shared" si="530"/>
        <v>0</v>
      </c>
      <c r="I497" s="973">
        <f>'plasma (Lipid#3)'!A79</f>
        <v>43</v>
      </c>
      <c r="J497" s="973">
        <f>'plasma (Lipid#3)'!B68</f>
        <v>-10</v>
      </c>
      <c r="K497" s="973">
        <f>'plasma (Lipid#3)'!C68</f>
        <v>95</v>
      </c>
      <c r="L497" s="973">
        <f>'plasma (Lipid#3)'!E68</f>
        <v>0</v>
      </c>
      <c r="M497" s="974">
        <f>'plasma (Lipid#3)'!X70</f>
        <v>11.339235900545786</v>
      </c>
      <c r="N497" s="974">
        <f>'plasma (Lipid#3)'!Y70</f>
        <v>11.339235900545786</v>
      </c>
      <c r="O497" s="973">
        <f>'plasma (Lipid#3)'!M68</f>
        <v>0.26090000000000002</v>
      </c>
      <c r="P497" s="973">
        <f>'tissues (Lipid#3)'!O29</f>
        <v>67.944307475647534</v>
      </c>
      <c r="Q497" s="973">
        <f>'tissues (Lipid#3)'!O30</f>
        <v>7.1773640545535482</v>
      </c>
      <c r="R497" s="973">
        <f>'tissues (Lipid#3)'!O31</f>
        <v>9.0028206463275744</v>
      </c>
      <c r="S497" s="973">
        <f>'tissues (Lipid#3)'!O32</f>
        <v>4.7117768186865492</v>
      </c>
      <c r="T497" s="973">
        <f>'tissues (Lipid#3)'!O33</f>
        <v>10.335269373899282</v>
      </c>
      <c r="U497" s="973">
        <f>'tissues (Lipid#3)'!O34</f>
        <v>224.92993625194256</v>
      </c>
      <c r="V497" s="973">
        <f>'tissues (Lipid#3)'!O35</f>
        <v>351.1545252471094</v>
      </c>
      <c r="W497" s="973">
        <f>'tissues (Lipid#3)'!O36</f>
        <v>32.633626626861002</v>
      </c>
      <c r="X497" s="973">
        <f>'tissues (Lipid#3)'!P29</f>
        <v>10.561291317458165</v>
      </c>
      <c r="Y497" s="975">
        <f>'tissues (Lipid#3)'!P30</f>
        <v>1.1156524437129869</v>
      </c>
      <c r="Z497" s="973">
        <f>'tissues (Lipid#3)'!P31</f>
        <v>1.3994021730042863</v>
      </c>
      <c r="AA497" s="973">
        <f>'tissues (Lipid#3)'!P32</f>
        <v>0.73240054176474856</v>
      </c>
      <c r="AB497" s="973">
        <f>'tissues (Lipid#3)'!P33</f>
        <v>1.6065185555283852</v>
      </c>
      <c r="AC497" s="973">
        <f>'tissues (Lipid#3)'!P34</f>
        <v>34.96320252620869</v>
      </c>
      <c r="AD497" s="973">
        <f>'tissues (Lipid#3)'!P35</f>
        <v>54.583604960690579</v>
      </c>
      <c r="AE497" s="973">
        <f>'tissues (Lipid#3)'!P36</f>
        <v>5.0725844497711394</v>
      </c>
    </row>
    <row r="498" spans="1:31">
      <c r="A498" s="973" t="str">
        <f>A497</f>
        <v>MP-522-20</v>
      </c>
      <c r="B498" s="973" t="str">
        <f t="shared" si="507"/>
        <v>[weeks C]</v>
      </c>
      <c r="C498" s="973" t="str">
        <f t="shared" si="508"/>
        <v>Lipid#3</v>
      </c>
      <c r="D498" s="973" t="str">
        <f t="shared" si="509"/>
        <v>[diet C]</v>
      </c>
      <c r="E498" s="973" t="str">
        <f t="shared" si="510"/>
        <v>[treatment C]</v>
      </c>
      <c r="F498" s="973" t="str">
        <f>F497</f>
        <v>[sex]</v>
      </c>
      <c r="G498" s="973">
        <f>G497</f>
        <v>22.5</v>
      </c>
      <c r="H498" s="973">
        <f t="shared" si="530"/>
        <v>0</v>
      </c>
      <c r="I498" s="973"/>
      <c r="J498" s="973">
        <f>'plasma (Lipid#3)'!B69</f>
        <v>0</v>
      </c>
      <c r="K498" s="973">
        <f>'plasma (Lipid#3)'!C69</f>
        <v>98</v>
      </c>
      <c r="L498" s="973">
        <f>'plasma (Lipid#3)'!E69</f>
        <v>0</v>
      </c>
      <c r="M498" s="974">
        <f>'plasma (Lipid#3)'!X71</f>
        <v>12.852855819697439</v>
      </c>
      <c r="N498" s="974">
        <f>'plasma (Lipid#3)'!Y71</f>
        <v>12.852855819697439</v>
      </c>
      <c r="O498" s="973"/>
      <c r="P498" s="973">
        <f>P497</f>
        <v>67.944307475647534</v>
      </c>
      <c r="Q498" s="973">
        <f t="shared" ref="Q498:Q515" si="551">Q497</f>
        <v>7.1773640545535482</v>
      </c>
      <c r="R498" s="973">
        <f t="shared" ref="R498:R515" si="552">R497</f>
        <v>9.0028206463275744</v>
      </c>
      <c r="S498" s="973">
        <f t="shared" ref="S498:S515" si="553">S497</f>
        <v>4.7117768186865492</v>
      </c>
      <c r="T498" s="973">
        <f t="shared" ref="T498:T515" si="554">T497</f>
        <v>10.335269373899282</v>
      </c>
      <c r="U498" s="973">
        <f t="shared" ref="U498:U515" si="555">U497</f>
        <v>224.92993625194256</v>
      </c>
      <c r="V498" s="973">
        <f t="shared" ref="V498:V515" si="556">V497</f>
        <v>351.1545252471094</v>
      </c>
      <c r="W498" s="973">
        <f t="shared" ref="W498:W515" si="557">W497</f>
        <v>32.633626626861002</v>
      </c>
      <c r="X498" s="973">
        <f t="shared" ref="X498:X515" si="558">X497</f>
        <v>10.561291317458165</v>
      </c>
      <c r="Y498" s="973">
        <f t="shared" ref="Y498:Y515" si="559">Y497</f>
        <v>1.1156524437129869</v>
      </c>
      <c r="Z498" s="973">
        <f t="shared" ref="Z498:Z515" si="560">Z497</f>
        <v>1.3994021730042863</v>
      </c>
      <c r="AA498" s="973">
        <f t="shared" ref="AA498:AA515" si="561">AA497</f>
        <v>0.73240054176474856</v>
      </c>
      <c r="AB498" s="973">
        <f t="shared" ref="AB498:AB515" si="562">AB497</f>
        <v>1.6065185555283852</v>
      </c>
      <c r="AC498" s="973">
        <f t="shared" ref="AC498:AC515" si="563">AC497</f>
        <v>34.96320252620869</v>
      </c>
      <c r="AD498" s="973">
        <f t="shared" ref="AD498:AD515" si="564">AD497</f>
        <v>54.583604960690579</v>
      </c>
      <c r="AE498" s="973">
        <f t="shared" ref="AE498:AE515" si="565">AE497</f>
        <v>5.0725844497711394</v>
      </c>
    </row>
    <row r="499" spans="1:31">
      <c r="A499" s="973" t="str">
        <f t="shared" ref="A499:A515" si="566">A498</f>
        <v>MP-522-20</v>
      </c>
      <c r="B499" s="973" t="str">
        <f t="shared" si="507"/>
        <v>[weeks C]</v>
      </c>
      <c r="C499" s="973" t="str">
        <f t="shared" si="508"/>
        <v>Lipid#3</v>
      </c>
      <c r="D499" s="973" t="str">
        <f t="shared" si="509"/>
        <v>[diet C]</v>
      </c>
      <c r="E499" s="973" t="str">
        <f t="shared" si="510"/>
        <v>[treatment C]</v>
      </c>
      <c r="F499" s="973" t="str">
        <f t="shared" ref="F499:F515" si="567">F498</f>
        <v>[sex]</v>
      </c>
      <c r="G499" s="973">
        <f t="shared" ref="G499:G515" si="568">G498</f>
        <v>22.5</v>
      </c>
      <c r="H499" s="973">
        <f t="shared" si="530"/>
        <v>2.5</v>
      </c>
      <c r="I499" s="973"/>
      <c r="J499" s="973">
        <f>'plasma (Lipid#3)'!B70</f>
        <v>10</v>
      </c>
      <c r="K499" s="973">
        <f>'plasma (Lipid#3)'!C70</f>
        <v>159</v>
      </c>
      <c r="L499" s="973">
        <f>'plasma (Lipid#3)'!E70</f>
        <v>25</v>
      </c>
      <c r="M499" s="973"/>
      <c r="N499" s="973"/>
      <c r="O499" s="973"/>
      <c r="P499" s="973">
        <f t="shared" ref="P499:P515" si="569">P498</f>
        <v>67.944307475647534</v>
      </c>
      <c r="Q499" s="973">
        <f t="shared" si="551"/>
        <v>7.1773640545535482</v>
      </c>
      <c r="R499" s="973">
        <f t="shared" si="552"/>
        <v>9.0028206463275744</v>
      </c>
      <c r="S499" s="973">
        <f t="shared" si="553"/>
        <v>4.7117768186865492</v>
      </c>
      <c r="T499" s="973">
        <f t="shared" si="554"/>
        <v>10.335269373899282</v>
      </c>
      <c r="U499" s="973">
        <f t="shared" si="555"/>
        <v>224.92993625194256</v>
      </c>
      <c r="V499" s="973">
        <f t="shared" si="556"/>
        <v>351.1545252471094</v>
      </c>
      <c r="W499" s="973">
        <f t="shared" si="557"/>
        <v>32.633626626861002</v>
      </c>
      <c r="X499" s="973">
        <f t="shared" si="558"/>
        <v>10.561291317458165</v>
      </c>
      <c r="Y499" s="973">
        <f t="shared" si="559"/>
        <v>1.1156524437129869</v>
      </c>
      <c r="Z499" s="973">
        <f t="shared" si="560"/>
        <v>1.3994021730042863</v>
      </c>
      <c r="AA499" s="973">
        <f t="shared" si="561"/>
        <v>0.73240054176474856</v>
      </c>
      <c r="AB499" s="973">
        <f t="shared" si="562"/>
        <v>1.6065185555283852</v>
      </c>
      <c r="AC499" s="973">
        <f t="shared" si="563"/>
        <v>34.96320252620869</v>
      </c>
      <c r="AD499" s="973">
        <f t="shared" si="564"/>
        <v>54.583604960690579</v>
      </c>
      <c r="AE499" s="973">
        <f t="shared" si="565"/>
        <v>5.0725844497711394</v>
      </c>
    </row>
    <row r="500" spans="1:31">
      <c r="A500" s="973" t="str">
        <f t="shared" si="566"/>
        <v>MP-522-20</v>
      </c>
      <c r="B500" s="973" t="str">
        <f t="shared" si="507"/>
        <v>[weeks C]</v>
      </c>
      <c r="C500" s="973" t="str">
        <f t="shared" si="508"/>
        <v>Lipid#3</v>
      </c>
      <c r="D500" s="973" t="str">
        <f t="shared" si="509"/>
        <v>[diet C]</v>
      </c>
      <c r="E500" s="973" t="str">
        <f t="shared" si="510"/>
        <v>[treatment C]</v>
      </c>
      <c r="F500" s="973" t="str">
        <f t="shared" si="567"/>
        <v>[sex]</v>
      </c>
      <c r="G500" s="973">
        <f t="shared" si="568"/>
        <v>22.5</v>
      </c>
      <c r="H500" s="973">
        <f t="shared" si="530"/>
        <v>2.5</v>
      </c>
      <c r="I500" s="973"/>
      <c r="J500" s="973">
        <f>'plasma (Lipid#3)'!B71</f>
        <v>20</v>
      </c>
      <c r="K500" s="973">
        <f>'plasma (Lipid#3)'!C71</f>
        <v>157</v>
      </c>
      <c r="L500" s="973">
        <f>'plasma (Lipid#3)'!E71</f>
        <v>25</v>
      </c>
      <c r="M500" s="973"/>
      <c r="N500" s="973"/>
      <c r="O500" s="973"/>
      <c r="P500" s="973">
        <f t="shared" si="569"/>
        <v>67.944307475647534</v>
      </c>
      <c r="Q500" s="973">
        <f t="shared" si="551"/>
        <v>7.1773640545535482</v>
      </c>
      <c r="R500" s="973">
        <f t="shared" si="552"/>
        <v>9.0028206463275744</v>
      </c>
      <c r="S500" s="973">
        <f t="shared" si="553"/>
        <v>4.7117768186865492</v>
      </c>
      <c r="T500" s="973">
        <f t="shared" si="554"/>
        <v>10.335269373899282</v>
      </c>
      <c r="U500" s="973">
        <f t="shared" si="555"/>
        <v>224.92993625194256</v>
      </c>
      <c r="V500" s="973">
        <f t="shared" si="556"/>
        <v>351.1545252471094</v>
      </c>
      <c r="W500" s="973">
        <f t="shared" si="557"/>
        <v>32.633626626861002</v>
      </c>
      <c r="X500" s="973">
        <f t="shared" si="558"/>
        <v>10.561291317458165</v>
      </c>
      <c r="Y500" s="973">
        <f t="shared" si="559"/>
        <v>1.1156524437129869</v>
      </c>
      <c r="Z500" s="973">
        <f t="shared" si="560"/>
        <v>1.3994021730042863</v>
      </c>
      <c r="AA500" s="973">
        <f t="shared" si="561"/>
        <v>0.73240054176474856</v>
      </c>
      <c r="AB500" s="973">
        <f t="shared" si="562"/>
        <v>1.6065185555283852</v>
      </c>
      <c r="AC500" s="973">
        <f t="shared" si="563"/>
        <v>34.96320252620869</v>
      </c>
      <c r="AD500" s="973">
        <f t="shared" si="564"/>
        <v>54.583604960690579</v>
      </c>
      <c r="AE500" s="973">
        <f t="shared" si="565"/>
        <v>5.0725844497711394</v>
      </c>
    </row>
    <row r="501" spans="1:31">
      <c r="A501" s="973" t="str">
        <f t="shared" si="566"/>
        <v>MP-522-20</v>
      </c>
      <c r="B501" s="973" t="str">
        <f t="shared" si="507"/>
        <v>[weeks C]</v>
      </c>
      <c r="C501" s="973" t="str">
        <f t="shared" si="508"/>
        <v>Lipid#3</v>
      </c>
      <c r="D501" s="973" t="str">
        <f t="shared" si="509"/>
        <v>[diet C]</v>
      </c>
      <c r="E501" s="973" t="str">
        <f t="shared" si="510"/>
        <v>[treatment C]</v>
      </c>
      <c r="F501" s="973" t="str">
        <f t="shared" si="567"/>
        <v>[sex]</v>
      </c>
      <c r="G501" s="973">
        <f t="shared" si="568"/>
        <v>22.5</v>
      </c>
      <c r="H501" s="973">
        <f t="shared" si="530"/>
        <v>2.5</v>
      </c>
      <c r="I501" s="973"/>
      <c r="J501" s="973">
        <f>'plasma (Lipid#3)'!B72</f>
        <v>30</v>
      </c>
      <c r="K501" s="973">
        <f>'plasma (Lipid#3)'!C72</f>
        <v>147</v>
      </c>
      <c r="L501" s="973">
        <f>'plasma (Lipid#3)'!E72</f>
        <v>25</v>
      </c>
      <c r="M501" s="973"/>
      <c r="N501" s="973"/>
      <c r="O501" s="973"/>
      <c r="P501" s="973">
        <f t="shared" si="569"/>
        <v>67.944307475647534</v>
      </c>
      <c r="Q501" s="973">
        <f t="shared" si="551"/>
        <v>7.1773640545535482</v>
      </c>
      <c r="R501" s="973">
        <f t="shared" si="552"/>
        <v>9.0028206463275744</v>
      </c>
      <c r="S501" s="973">
        <f t="shared" si="553"/>
        <v>4.7117768186865492</v>
      </c>
      <c r="T501" s="973">
        <f t="shared" si="554"/>
        <v>10.335269373899282</v>
      </c>
      <c r="U501" s="973">
        <f t="shared" si="555"/>
        <v>224.92993625194256</v>
      </c>
      <c r="V501" s="973">
        <f t="shared" si="556"/>
        <v>351.1545252471094</v>
      </c>
      <c r="W501" s="973">
        <f t="shared" si="557"/>
        <v>32.633626626861002</v>
      </c>
      <c r="X501" s="973">
        <f t="shared" si="558"/>
        <v>10.561291317458165</v>
      </c>
      <c r="Y501" s="973">
        <f t="shared" si="559"/>
        <v>1.1156524437129869</v>
      </c>
      <c r="Z501" s="973">
        <f t="shared" si="560"/>
        <v>1.3994021730042863</v>
      </c>
      <c r="AA501" s="973">
        <f t="shared" si="561"/>
        <v>0.73240054176474856</v>
      </c>
      <c r="AB501" s="973">
        <f t="shared" si="562"/>
        <v>1.6065185555283852</v>
      </c>
      <c r="AC501" s="973">
        <f t="shared" si="563"/>
        <v>34.96320252620869</v>
      </c>
      <c r="AD501" s="973">
        <f t="shared" si="564"/>
        <v>54.583604960690579</v>
      </c>
      <c r="AE501" s="973">
        <f t="shared" si="565"/>
        <v>5.0725844497711394</v>
      </c>
    </row>
    <row r="502" spans="1:31">
      <c r="A502" s="973" t="str">
        <f t="shared" si="566"/>
        <v>MP-522-20</v>
      </c>
      <c r="B502" s="973" t="str">
        <f t="shared" si="507"/>
        <v>[weeks C]</v>
      </c>
      <c r="C502" s="973" t="str">
        <f t="shared" si="508"/>
        <v>Lipid#3</v>
      </c>
      <c r="D502" s="973" t="str">
        <f t="shared" si="509"/>
        <v>[diet C]</v>
      </c>
      <c r="E502" s="973" t="str">
        <f t="shared" si="510"/>
        <v>[treatment C]</v>
      </c>
      <c r="F502" s="973" t="str">
        <f t="shared" si="567"/>
        <v>[sex]</v>
      </c>
      <c r="G502" s="973">
        <f t="shared" si="568"/>
        <v>22.5</v>
      </c>
      <c r="H502" s="973">
        <f t="shared" si="530"/>
        <v>2.5</v>
      </c>
      <c r="I502" s="973"/>
      <c r="J502" s="973">
        <f>'plasma (Lipid#3)'!B73</f>
        <v>40</v>
      </c>
      <c r="K502" s="973">
        <f>'plasma (Lipid#3)'!C73</f>
        <v>132</v>
      </c>
      <c r="L502" s="973">
        <f>'plasma (Lipid#3)'!E73</f>
        <v>25</v>
      </c>
      <c r="M502" s="973"/>
      <c r="N502" s="973"/>
      <c r="O502" s="973"/>
      <c r="P502" s="973">
        <f t="shared" si="569"/>
        <v>67.944307475647534</v>
      </c>
      <c r="Q502" s="973">
        <f t="shared" si="551"/>
        <v>7.1773640545535482</v>
      </c>
      <c r="R502" s="973">
        <f t="shared" si="552"/>
        <v>9.0028206463275744</v>
      </c>
      <c r="S502" s="973">
        <f t="shared" si="553"/>
        <v>4.7117768186865492</v>
      </c>
      <c r="T502" s="973">
        <f t="shared" si="554"/>
        <v>10.335269373899282</v>
      </c>
      <c r="U502" s="973">
        <f t="shared" si="555"/>
        <v>224.92993625194256</v>
      </c>
      <c r="V502" s="973">
        <f t="shared" si="556"/>
        <v>351.1545252471094</v>
      </c>
      <c r="W502" s="973">
        <f t="shared" si="557"/>
        <v>32.633626626861002</v>
      </c>
      <c r="X502" s="973">
        <f t="shared" si="558"/>
        <v>10.561291317458165</v>
      </c>
      <c r="Y502" s="973">
        <f t="shared" si="559"/>
        <v>1.1156524437129869</v>
      </c>
      <c r="Z502" s="973">
        <f t="shared" si="560"/>
        <v>1.3994021730042863</v>
      </c>
      <c r="AA502" s="973">
        <f t="shared" si="561"/>
        <v>0.73240054176474856</v>
      </c>
      <c r="AB502" s="973">
        <f t="shared" si="562"/>
        <v>1.6065185555283852</v>
      </c>
      <c r="AC502" s="973">
        <f t="shared" si="563"/>
        <v>34.96320252620869</v>
      </c>
      <c r="AD502" s="973">
        <f t="shared" si="564"/>
        <v>54.583604960690579</v>
      </c>
      <c r="AE502" s="973">
        <f t="shared" si="565"/>
        <v>5.0725844497711394</v>
      </c>
    </row>
    <row r="503" spans="1:31">
      <c r="A503" s="973" t="str">
        <f t="shared" si="566"/>
        <v>MP-522-20</v>
      </c>
      <c r="B503" s="973" t="str">
        <f t="shared" si="507"/>
        <v>[weeks C]</v>
      </c>
      <c r="C503" s="973" t="str">
        <f t="shared" si="508"/>
        <v>Lipid#3</v>
      </c>
      <c r="D503" s="973" t="str">
        <f t="shared" si="509"/>
        <v>[diet C]</v>
      </c>
      <c r="E503" s="973" t="str">
        <f t="shared" si="510"/>
        <v>[treatment C]</v>
      </c>
      <c r="F503" s="973" t="str">
        <f t="shared" si="567"/>
        <v>[sex]</v>
      </c>
      <c r="G503" s="973">
        <f t="shared" si="568"/>
        <v>22.5</v>
      </c>
      <c r="H503" s="973">
        <f t="shared" si="530"/>
        <v>2.5</v>
      </c>
      <c r="I503" s="973"/>
      <c r="J503" s="973">
        <f>'plasma (Lipid#3)'!B74</f>
        <v>50</v>
      </c>
      <c r="K503" s="973">
        <f>'plasma (Lipid#3)'!C74</f>
        <v>120</v>
      </c>
      <c r="L503" s="973">
        <f>'plasma (Lipid#3)'!E74</f>
        <v>25</v>
      </c>
      <c r="M503" s="973"/>
      <c r="N503" s="973"/>
      <c r="O503" s="973"/>
      <c r="P503" s="973">
        <f t="shared" si="569"/>
        <v>67.944307475647534</v>
      </c>
      <c r="Q503" s="973">
        <f t="shared" si="551"/>
        <v>7.1773640545535482</v>
      </c>
      <c r="R503" s="973">
        <f t="shared" si="552"/>
        <v>9.0028206463275744</v>
      </c>
      <c r="S503" s="973">
        <f t="shared" si="553"/>
        <v>4.7117768186865492</v>
      </c>
      <c r="T503" s="973">
        <f t="shared" si="554"/>
        <v>10.335269373899282</v>
      </c>
      <c r="U503" s="973">
        <f t="shared" si="555"/>
        <v>224.92993625194256</v>
      </c>
      <c r="V503" s="973">
        <f t="shared" si="556"/>
        <v>351.1545252471094</v>
      </c>
      <c r="W503" s="973">
        <f t="shared" si="557"/>
        <v>32.633626626861002</v>
      </c>
      <c r="X503" s="973">
        <f t="shared" si="558"/>
        <v>10.561291317458165</v>
      </c>
      <c r="Y503" s="973">
        <f t="shared" si="559"/>
        <v>1.1156524437129869</v>
      </c>
      <c r="Z503" s="973">
        <f t="shared" si="560"/>
        <v>1.3994021730042863</v>
      </c>
      <c r="AA503" s="973">
        <f t="shared" si="561"/>
        <v>0.73240054176474856</v>
      </c>
      <c r="AB503" s="973">
        <f t="shared" si="562"/>
        <v>1.6065185555283852</v>
      </c>
      <c r="AC503" s="973">
        <f t="shared" si="563"/>
        <v>34.96320252620869</v>
      </c>
      <c r="AD503" s="973">
        <f t="shared" si="564"/>
        <v>54.583604960690579</v>
      </c>
      <c r="AE503" s="973">
        <f t="shared" si="565"/>
        <v>5.0725844497711394</v>
      </c>
    </row>
    <row r="504" spans="1:31">
      <c r="A504" s="973" t="str">
        <f t="shared" si="566"/>
        <v>MP-522-20</v>
      </c>
      <c r="B504" s="973" t="str">
        <f t="shared" si="507"/>
        <v>[weeks C]</v>
      </c>
      <c r="C504" s="973" t="str">
        <f t="shared" si="508"/>
        <v>Lipid#3</v>
      </c>
      <c r="D504" s="973" t="str">
        <f t="shared" si="509"/>
        <v>[diet C]</v>
      </c>
      <c r="E504" s="973" t="str">
        <f t="shared" si="510"/>
        <v>[treatment C]</v>
      </c>
      <c r="F504" s="973" t="str">
        <f t="shared" si="567"/>
        <v>[sex]</v>
      </c>
      <c r="G504" s="973">
        <f t="shared" si="568"/>
        <v>22.5</v>
      </c>
      <c r="H504" s="973">
        <f t="shared" si="530"/>
        <v>2.5</v>
      </c>
      <c r="I504" s="973"/>
      <c r="J504" s="973">
        <f>'plasma (Lipid#3)'!B75</f>
        <v>60</v>
      </c>
      <c r="K504" s="973">
        <f>'plasma (Lipid#3)'!C75</f>
        <v>120</v>
      </c>
      <c r="L504" s="973">
        <f>'plasma (Lipid#3)'!E75</f>
        <v>28</v>
      </c>
      <c r="M504" s="973"/>
      <c r="N504" s="973"/>
      <c r="O504" s="973"/>
      <c r="P504" s="973">
        <f t="shared" si="569"/>
        <v>67.944307475647534</v>
      </c>
      <c r="Q504" s="973">
        <f t="shared" si="551"/>
        <v>7.1773640545535482</v>
      </c>
      <c r="R504" s="973">
        <f t="shared" si="552"/>
        <v>9.0028206463275744</v>
      </c>
      <c r="S504" s="973">
        <f t="shared" si="553"/>
        <v>4.7117768186865492</v>
      </c>
      <c r="T504" s="973">
        <f t="shared" si="554"/>
        <v>10.335269373899282</v>
      </c>
      <c r="U504" s="973">
        <f t="shared" si="555"/>
        <v>224.92993625194256</v>
      </c>
      <c r="V504" s="973">
        <f t="shared" si="556"/>
        <v>351.1545252471094</v>
      </c>
      <c r="W504" s="973">
        <f t="shared" si="557"/>
        <v>32.633626626861002</v>
      </c>
      <c r="X504" s="973">
        <f t="shared" si="558"/>
        <v>10.561291317458165</v>
      </c>
      <c r="Y504" s="973">
        <f t="shared" si="559"/>
        <v>1.1156524437129869</v>
      </c>
      <c r="Z504" s="973">
        <f t="shared" si="560"/>
        <v>1.3994021730042863</v>
      </c>
      <c r="AA504" s="973">
        <f t="shared" si="561"/>
        <v>0.73240054176474856</v>
      </c>
      <c r="AB504" s="973">
        <f t="shared" si="562"/>
        <v>1.6065185555283852</v>
      </c>
      <c r="AC504" s="973">
        <f t="shared" si="563"/>
        <v>34.96320252620869</v>
      </c>
      <c r="AD504" s="973">
        <f t="shared" si="564"/>
        <v>54.583604960690579</v>
      </c>
      <c r="AE504" s="973">
        <f t="shared" si="565"/>
        <v>5.0725844497711394</v>
      </c>
    </row>
    <row r="505" spans="1:31">
      <c r="A505" s="973" t="str">
        <f t="shared" si="566"/>
        <v>MP-522-20</v>
      </c>
      <c r="B505" s="973" t="str">
        <f t="shared" si="507"/>
        <v>[weeks C]</v>
      </c>
      <c r="C505" s="973" t="str">
        <f t="shared" si="508"/>
        <v>Lipid#3</v>
      </c>
      <c r="D505" s="973" t="str">
        <f t="shared" si="509"/>
        <v>[diet C]</v>
      </c>
      <c r="E505" s="973" t="str">
        <f t="shared" si="510"/>
        <v>[treatment C]</v>
      </c>
      <c r="F505" s="973" t="str">
        <f t="shared" si="567"/>
        <v>[sex]</v>
      </c>
      <c r="G505" s="973">
        <f t="shared" si="568"/>
        <v>22.5</v>
      </c>
      <c r="H505" s="973">
        <f t="shared" si="530"/>
        <v>2.5</v>
      </c>
      <c r="I505" s="973"/>
      <c r="J505" s="973">
        <f>'plasma (Lipid#3)'!B76</f>
        <v>70</v>
      </c>
      <c r="K505" s="973">
        <f>'plasma (Lipid#3)'!C76</f>
        <v>121</v>
      </c>
      <c r="L505" s="973">
        <f>'plasma (Lipid#3)'!E76</f>
        <v>28</v>
      </c>
      <c r="M505" s="973"/>
      <c r="N505" s="973"/>
      <c r="O505" s="973"/>
      <c r="P505" s="973">
        <f t="shared" si="569"/>
        <v>67.944307475647534</v>
      </c>
      <c r="Q505" s="973">
        <f t="shared" si="551"/>
        <v>7.1773640545535482</v>
      </c>
      <c r="R505" s="973">
        <f t="shared" si="552"/>
        <v>9.0028206463275744</v>
      </c>
      <c r="S505" s="973">
        <f t="shared" si="553"/>
        <v>4.7117768186865492</v>
      </c>
      <c r="T505" s="973">
        <f t="shared" si="554"/>
        <v>10.335269373899282</v>
      </c>
      <c r="U505" s="973">
        <f t="shared" si="555"/>
        <v>224.92993625194256</v>
      </c>
      <c r="V505" s="973">
        <f t="shared" si="556"/>
        <v>351.1545252471094</v>
      </c>
      <c r="W505" s="973">
        <f t="shared" si="557"/>
        <v>32.633626626861002</v>
      </c>
      <c r="X505" s="973">
        <f t="shared" si="558"/>
        <v>10.561291317458165</v>
      </c>
      <c r="Y505" s="973">
        <f t="shared" si="559"/>
        <v>1.1156524437129869</v>
      </c>
      <c r="Z505" s="973">
        <f t="shared" si="560"/>
        <v>1.3994021730042863</v>
      </c>
      <c r="AA505" s="973">
        <f t="shared" si="561"/>
        <v>0.73240054176474856</v>
      </c>
      <c r="AB505" s="973">
        <f t="shared" si="562"/>
        <v>1.6065185555283852</v>
      </c>
      <c r="AC505" s="973">
        <f t="shared" si="563"/>
        <v>34.96320252620869</v>
      </c>
      <c r="AD505" s="973">
        <f t="shared" si="564"/>
        <v>54.583604960690579</v>
      </c>
      <c r="AE505" s="973">
        <f t="shared" si="565"/>
        <v>5.0725844497711394</v>
      </c>
    </row>
    <row r="506" spans="1:31">
      <c r="A506" s="973" t="str">
        <f t="shared" si="566"/>
        <v>MP-522-20</v>
      </c>
      <c r="B506" s="973" t="str">
        <f t="shared" si="507"/>
        <v>[weeks C]</v>
      </c>
      <c r="C506" s="973" t="str">
        <f t="shared" si="508"/>
        <v>Lipid#3</v>
      </c>
      <c r="D506" s="973" t="str">
        <f t="shared" si="509"/>
        <v>[diet C]</v>
      </c>
      <c r="E506" s="973" t="str">
        <f t="shared" si="510"/>
        <v>[treatment C]</v>
      </c>
      <c r="F506" s="973" t="str">
        <f t="shared" si="567"/>
        <v>[sex]</v>
      </c>
      <c r="G506" s="973">
        <f t="shared" si="568"/>
        <v>22.5</v>
      </c>
      <c r="H506" s="973">
        <f t="shared" si="530"/>
        <v>2.5</v>
      </c>
      <c r="I506" s="972"/>
      <c r="J506" s="973">
        <f>'plasma (Lipid#3)'!B77</f>
        <v>80</v>
      </c>
      <c r="K506" s="973">
        <f>'plasma (Lipid#3)'!C77</f>
        <v>123</v>
      </c>
      <c r="L506" s="973">
        <f>'plasma (Lipid#3)'!E77</f>
        <v>28</v>
      </c>
      <c r="M506" s="974">
        <f>'plasma (Lipid#3)'!X72</f>
        <v>41.968375945838318</v>
      </c>
      <c r="N506" s="974">
        <f>'plasma (Lipid#3)'!Y72</f>
        <v>13.968375945838318</v>
      </c>
      <c r="O506" s="973"/>
      <c r="P506" s="973">
        <f t="shared" si="569"/>
        <v>67.944307475647534</v>
      </c>
      <c r="Q506" s="973">
        <f t="shared" si="551"/>
        <v>7.1773640545535482</v>
      </c>
      <c r="R506" s="973">
        <f t="shared" si="552"/>
        <v>9.0028206463275744</v>
      </c>
      <c r="S506" s="973">
        <f t="shared" si="553"/>
        <v>4.7117768186865492</v>
      </c>
      <c r="T506" s="973">
        <f t="shared" si="554"/>
        <v>10.335269373899282</v>
      </c>
      <c r="U506" s="973">
        <f t="shared" si="555"/>
        <v>224.92993625194256</v>
      </c>
      <c r="V506" s="973">
        <f t="shared" si="556"/>
        <v>351.1545252471094</v>
      </c>
      <c r="W506" s="973">
        <f t="shared" si="557"/>
        <v>32.633626626861002</v>
      </c>
      <c r="X506" s="973">
        <f t="shared" si="558"/>
        <v>10.561291317458165</v>
      </c>
      <c r="Y506" s="973">
        <f t="shared" si="559"/>
        <v>1.1156524437129869</v>
      </c>
      <c r="Z506" s="973">
        <f t="shared" si="560"/>
        <v>1.3994021730042863</v>
      </c>
      <c r="AA506" s="973">
        <f t="shared" si="561"/>
        <v>0.73240054176474856</v>
      </c>
      <c r="AB506" s="973">
        <f t="shared" si="562"/>
        <v>1.6065185555283852</v>
      </c>
      <c r="AC506" s="973">
        <f t="shared" si="563"/>
        <v>34.96320252620869</v>
      </c>
      <c r="AD506" s="973">
        <f t="shared" si="564"/>
        <v>54.583604960690579</v>
      </c>
      <c r="AE506" s="973">
        <f t="shared" si="565"/>
        <v>5.0725844497711394</v>
      </c>
    </row>
    <row r="507" spans="1:31">
      <c r="A507" s="973" t="str">
        <f t="shared" si="566"/>
        <v>MP-522-20</v>
      </c>
      <c r="B507" s="973" t="str">
        <f t="shared" si="507"/>
        <v>[weeks C]</v>
      </c>
      <c r="C507" s="973" t="str">
        <f t="shared" si="508"/>
        <v>Lipid#3</v>
      </c>
      <c r="D507" s="973" t="str">
        <f t="shared" si="509"/>
        <v>[diet C]</v>
      </c>
      <c r="E507" s="973" t="str">
        <f t="shared" si="510"/>
        <v>[treatment C]</v>
      </c>
      <c r="F507" s="973" t="str">
        <f t="shared" si="567"/>
        <v>[sex]</v>
      </c>
      <c r="G507" s="973">
        <f t="shared" si="568"/>
        <v>22.5</v>
      </c>
      <c r="H507" s="973">
        <f t="shared" si="530"/>
        <v>2.5</v>
      </c>
      <c r="I507" s="972">
        <f>'plasma (Lipid#3)'!A81</f>
        <v>42</v>
      </c>
      <c r="J507" s="973">
        <f>'plasma (Lipid#3)'!B78</f>
        <v>90</v>
      </c>
      <c r="K507" s="973">
        <f>'plasma (Lipid#3)'!C78</f>
        <v>123</v>
      </c>
      <c r="L507" s="973">
        <f>'plasma (Lipid#3)'!E78</f>
        <v>27</v>
      </c>
      <c r="M507" s="974">
        <f>'plasma (Lipid#3)'!X73</f>
        <v>41.253434098065682</v>
      </c>
      <c r="N507" s="974">
        <f>'plasma (Lipid#3)'!Y73</f>
        <v>14.253434098065682</v>
      </c>
      <c r="O507" s="973"/>
      <c r="P507" s="973">
        <f t="shared" si="569"/>
        <v>67.944307475647534</v>
      </c>
      <c r="Q507" s="973">
        <f t="shared" si="551"/>
        <v>7.1773640545535482</v>
      </c>
      <c r="R507" s="973">
        <f t="shared" si="552"/>
        <v>9.0028206463275744</v>
      </c>
      <c r="S507" s="973">
        <f t="shared" si="553"/>
        <v>4.7117768186865492</v>
      </c>
      <c r="T507" s="973">
        <f t="shared" si="554"/>
        <v>10.335269373899282</v>
      </c>
      <c r="U507" s="973">
        <f t="shared" si="555"/>
        <v>224.92993625194256</v>
      </c>
      <c r="V507" s="973">
        <f t="shared" si="556"/>
        <v>351.1545252471094</v>
      </c>
      <c r="W507" s="973">
        <f t="shared" si="557"/>
        <v>32.633626626861002</v>
      </c>
      <c r="X507" s="973">
        <f t="shared" si="558"/>
        <v>10.561291317458165</v>
      </c>
      <c r="Y507" s="973">
        <f t="shared" si="559"/>
        <v>1.1156524437129869</v>
      </c>
      <c r="Z507" s="973">
        <f t="shared" si="560"/>
        <v>1.3994021730042863</v>
      </c>
      <c r="AA507" s="973">
        <f t="shared" si="561"/>
        <v>0.73240054176474856</v>
      </c>
      <c r="AB507" s="973">
        <f t="shared" si="562"/>
        <v>1.6065185555283852</v>
      </c>
      <c r="AC507" s="973">
        <f t="shared" si="563"/>
        <v>34.96320252620869</v>
      </c>
      <c r="AD507" s="973">
        <f t="shared" si="564"/>
        <v>54.583604960690579</v>
      </c>
      <c r="AE507" s="973">
        <f t="shared" si="565"/>
        <v>5.0725844497711394</v>
      </c>
    </row>
    <row r="508" spans="1:31">
      <c r="A508" s="973" t="str">
        <f t="shared" si="566"/>
        <v>MP-522-20</v>
      </c>
      <c r="B508" s="973" t="str">
        <f t="shared" si="507"/>
        <v>[weeks C]</v>
      </c>
      <c r="C508" s="973" t="str">
        <f t="shared" si="508"/>
        <v>Lipid#3</v>
      </c>
      <c r="D508" s="973" t="str">
        <f t="shared" si="509"/>
        <v>[diet C]</v>
      </c>
      <c r="E508" s="973" t="str">
        <f t="shared" si="510"/>
        <v>[treatment C]</v>
      </c>
      <c r="F508" s="973" t="str">
        <f t="shared" si="567"/>
        <v>[sex]</v>
      </c>
      <c r="G508" s="973">
        <f t="shared" si="568"/>
        <v>22.5</v>
      </c>
      <c r="H508" s="973">
        <f t="shared" si="530"/>
        <v>2.5</v>
      </c>
      <c r="I508" s="973"/>
      <c r="J508" s="973">
        <f>'plasma (Lipid#3)'!B79</f>
        <v>100</v>
      </c>
      <c r="K508" s="973">
        <f>'plasma (Lipid#3)'!C79</f>
        <v>115</v>
      </c>
      <c r="L508" s="973">
        <f>'plasma (Lipid#3)'!E79</f>
        <v>25</v>
      </c>
      <c r="M508" s="974">
        <f>'plasma (Lipid#3)'!X74</f>
        <v>38.795132444444448</v>
      </c>
      <c r="N508" s="974">
        <f>'plasma (Lipid#3)'!Y74</f>
        <v>13.795132444444448</v>
      </c>
      <c r="O508" s="973">
        <f>'plasma (Lipid#3)'!M79</f>
        <v>1.452</v>
      </c>
      <c r="P508" s="973">
        <f t="shared" si="569"/>
        <v>67.944307475647534</v>
      </c>
      <c r="Q508" s="973">
        <f t="shared" si="551"/>
        <v>7.1773640545535482</v>
      </c>
      <c r="R508" s="973">
        <f t="shared" si="552"/>
        <v>9.0028206463275744</v>
      </c>
      <c r="S508" s="973">
        <f t="shared" si="553"/>
        <v>4.7117768186865492</v>
      </c>
      <c r="T508" s="973">
        <f t="shared" si="554"/>
        <v>10.335269373899282</v>
      </c>
      <c r="U508" s="973">
        <f t="shared" si="555"/>
        <v>224.92993625194256</v>
      </c>
      <c r="V508" s="973">
        <f t="shared" si="556"/>
        <v>351.1545252471094</v>
      </c>
      <c r="W508" s="973">
        <f t="shared" si="557"/>
        <v>32.633626626861002</v>
      </c>
      <c r="X508" s="973">
        <f t="shared" si="558"/>
        <v>10.561291317458165</v>
      </c>
      <c r="Y508" s="973">
        <f t="shared" si="559"/>
        <v>1.1156524437129869</v>
      </c>
      <c r="Z508" s="973">
        <f t="shared" si="560"/>
        <v>1.3994021730042863</v>
      </c>
      <c r="AA508" s="973">
        <f t="shared" si="561"/>
        <v>0.73240054176474856</v>
      </c>
      <c r="AB508" s="973">
        <f t="shared" si="562"/>
        <v>1.6065185555283852</v>
      </c>
      <c r="AC508" s="973">
        <f t="shared" si="563"/>
        <v>34.96320252620869</v>
      </c>
      <c r="AD508" s="973">
        <f t="shared" si="564"/>
        <v>54.583604960690579</v>
      </c>
      <c r="AE508" s="973">
        <f t="shared" si="565"/>
        <v>5.0725844497711394</v>
      </c>
    </row>
    <row r="509" spans="1:31">
      <c r="A509" s="973" t="str">
        <f t="shared" si="566"/>
        <v>MP-522-20</v>
      </c>
      <c r="B509" s="973" t="str">
        <f t="shared" si="507"/>
        <v>[weeks C]</v>
      </c>
      <c r="C509" s="973" t="str">
        <f t="shared" si="508"/>
        <v>Lipid#3</v>
      </c>
      <c r="D509" s="973" t="str">
        <f t="shared" si="509"/>
        <v>[diet C]</v>
      </c>
      <c r="E509" s="973" t="str">
        <f t="shared" si="510"/>
        <v>[treatment C]</v>
      </c>
      <c r="F509" s="973" t="str">
        <f t="shared" si="567"/>
        <v>[sex]</v>
      </c>
      <c r="G509" s="973">
        <f t="shared" si="568"/>
        <v>22.5</v>
      </c>
      <c r="H509" s="973">
        <f t="shared" si="530"/>
        <v>2.5</v>
      </c>
      <c r="I509" s="973"/>
      <c r="J509" s="973">
        <f>'plasma (Lipid#3)'!B80</f>
        <v>110</v>
      </c>
      <c r="K509" s="973">
        <f>'plasma (Lipid#3)'!C80</f>
        <v>114</v>
      </c>
      <c r="L509" s="973">
        <f>'plasma (Lipid#3)'!E80</f>
        <v>25</v>
      </c>
      <c r="M509" s="973"/>
      <c r="N509" s="973"/>
      <c r="O509" s="973"/>
      <c r="P509" s="973">
        <f t="shared" si="569"/>
        <v>67.944307475647534</v>
      </c>
      <c r="Q509" s="973">
        <f t="shared" si="551"/>
        <v>7.1773640545535482</v>
      </c>
      <c r="R509" s="973">
        <f t="shared" si="552"/>
        <v>9.0028206463275744</v>
      </c>
      <c r="S509" s="973">
        <f t="shared" si="553"/>
        <v>4.7117768186865492</v>
      </c>
      <c r="T509" s="973">
        <f t="shared" si="554"/>
        <v>10.335269373899282</v>
      </c>
      <c r="U509" s="973">
        <f t="shared" si="555"/>
        <v>224.92993625194256</v>
      </c>
      <c r="V509" s="973">
        <f t="shared" si="556"/>
        <v>351.1545252471094</v>
      </c>
      <c r="W509" s="973">
        <f t="shared" si="557"/>
        <v>32.633626626861002</v>
      </c>
      <c r="X509" s="973">
        <f t="shared" si="558"/>
        <v>10.561291317458165</v>
      </c>
      <c r="Y509" s="973">
        <f t="shared" si="559"/>
        <v>1.1156524437129869</v>
      </c>
      <c r="Z509" s="973">
        <f t="shared" si="560"/>
        <v>1.3994021730042863</v>
      </c>
      <c r="AA509" s="973">
        <f t="shared" si="561"/>
        <v>0.73240054176474856</v>
      </c>
      <c r="AB509" s="973">
        <f t="shared" si="562"/>
        <v>1.6065185555283852</v>
      </c>
      <c r="AC509" s="973">
        <f t="shared" si="563"/>
        <v>34.96320252620869</v>
      </c>
      <c r="AD509" s="973">
        <f t="shared" si="564"/>
        <v>54.583604960690579</v>
      </c>
      <c r="AE509" s="973">
        <f t="shared" si="565"/>
        <v>5.0725844497711394</v>
      </c>
    </row>
    <row r="510" spans="1:31">
      <c r="A510" s="973" t="str">
        <f t="shared" si="566"/>
        <v>MP-522-20</v>
      </c>
      <c r="B510" s="973" t="str">
        <f t="shared" si="507"/>
        <v>[weeks C]</v>
      </c>
      <c r="C510" s="973" t="str">
        <f t="shared" si="508"/>
        <v>Lipid#3</v>
      </c>
      <c r="D510" s="973" t="str">
        <f t="shared" si="509"/>
        <v>[diet C]</v>
      </c>
      <c r="E510" s="973" t="str">
        <f t="shared" si="510"/>
        <v>[treatment C]</v>
      </c>
      <c r="F510" s="973" t="str">
        <f t="shared" si="567"/>
        <v>[sex]</v>
      </c>
      <c r="G510" s="973">
        <f t="shared" si="568"/>
        <v>22.5</v>
      </c>
      <c r="H510" s="973">
        <f t="shared" si="530"/>
        <v>2.5</v>
      </c>
      <c r="I510" s="973"/>
      <c r="J510" s="973">
        <f>'plasma (Lipid#3)'!B81</f>
        <v>120</v>
      </c>
      <c r="K510" s="973">
        <f>'plasma (Lipid#3)'!C81</f>
        <v>117</v>
      </c>
      <c r="L510" s="973">
        <f>'plasma (Lipid#3)'!E81</f>
        <v>25</v>
      </c>
      <c r="M510" s="974">
        <f>'plasma (Lipid#3)'!X75</f>
        <v>40.462551935394053</v>
      </c>
      <c r="N510" s="974">
        <f>'plasma (Lipid#3)'!Y75</f>
        <v>15.462551935394053</v>
      </c>
      <c r="O510" s="973">
        <f>'plasma (Lipid#3)'!M81</f>
        <v>1.3191999999999999</v>
      </c>
      <c r="P510" s="973">
        <f t="shared" si="569"/>
        <v>67.944307475647534</v>
      </c>
      <c r="Q510" s="973">
        <f t="shared" si="551"/>
        <v>7.1773640545535482</v>
      </c>
      <c r="R510" s="973">
        <f t="shared" si="552"/>
        <v>9.0028206463275744</v>
      </c>
      <c r="S510" s="973">
        <f t="shared" si="553"/>
        <v>4.7117768186865492</v>
      </c>
      <c r="T510" s="973">
        <f t="shared" si="554"/>
        <v>10.335269373899282</v>
      </c>
      <c r="U510" s="973">
        <f t="shared" si="555"/>
        <v>224.92993625194256</v>
      </c>
      <c r="V510" s="973">
        <f t="shared" si="556"/>
        <v>351.1545252471094</v>
      </c>
      <c r="W510" s="973">
        <f t="shared" si="557"/>
        <v>32.633626626861002</v>
      </c>
      <c r="X510" s="973">
        <f t="shared" si="558"/>
        <v>10.561291317458165</v>
      </c>
      <c r="Y510" s="973">
        <f t="shared" si="559"/>
        <v>1.1156524437129869</v>
      </c>
      <c r="Z510" s="973">
        <f t="shared" si="560"/>
        <v>1.3994021730042863</v>
      </c>
      <c r="AA510" s="973">
        <f t="shared" si="561"/>
        <v>0.73240054176474856</v>
      </c>
      <c r="AB510" s="973">
        <f t="shared" si="562"/>
        <v>1.6065185555283852</v>
      </c>
      <c r="AC510" s="973">
        <f t="shared" si="563"/>
        <v>34.96320252620869</v>
      </c>
      <c r="AD510" s="973">
        <f t="shared" si="564"/>
        <v>54.583604960690579</v>
      </c>
      <c r="AE510" s="973">
        <f t="shared" si="565"/>
        <v>5.0725844497711394</v>
      </c>
    </row>
    <row r="511" spans="1:31">
      <c r="A511" s="973" t="str">
        <f t="shared" si="566"/>
        <v>MP-522-20</v>
      </c>
      <c r="B511" s="973" t="str">
        <f t="shared" si="507"/>
        <v>[weeks C]</v>
      </c>
      <c r="C511" s="973" t="str">
        <f t="shared" si="508"/>
        <v>Lipid#3</v>
      </c>
      <c r="D511" s="973" t="str">
        <f t="shared" si="509"/>
        <v>[diet C]</v>
      </c>
      <c r="E511" s="973" t="str">
        <f t="shared" si="510"/>
        <v>[treatment C]</v>
      </c>
      <c r="F511" s="973" t="str">
        <f t="shared" si="567"/>
        <v>[sex]</v>
      </c>
      <c r="G511" s="973">
        <f t="shared" si="568"/>
        <v>22.5</v>
      </c>
      <c r="H511" s="973">
        <f t="shared" si="530"/>
        <v>2.5</v>
      </c>
      <c r="I511" s="973"/>
      <c r="J511" s="973">
        <v>122</v>
      </c>
      <c r="K511" s="973">
        <f>'plasma (Lipid#3)'!C82</f>
        <v>121</v>
      </c>
      <c r="L511" s="973">
        <f>'plasma (Lipid#3)'!E82</f>
        <v>25</v>
      </c>
      <c r="M511" s="974"/>
      <c r="N511" s="974"/>
      <c r="O511" s="973"/>
      <c r="P511" s="973">
        <f t="shared" si="569"/>
        <v>67.944307475647534</v>
      </c>
      <c r="Q511" s="973">
        <f t="shared" si="551"/>
        <v>7.1773640545535482</v>
      </c>
      <c r="R511" s="973">
        <f t="shared" si="552"/>
        <v>9.0028206463275744</v>
      </c>
      <c r="S511" s="973">
        <f t="shared" si="553"/>
        <v>4.7117768186865492</v>
      </c>
      <c r="T511" s="973">
        <f t="shared" si="554"/>
        <v>10.335269373899282</v>
      </c>
      <c r="U511" s="973">
        <f t="shared" si="555"/>
        <v>224.92993625194256</v>
      </c>
      <c r="V511" s="973">
        <f t="shared" si="556"/>
        <v>351.1545252471094</v>
      </c>
      <c r="W511" s="973">
        <f t="shared" si="557"/>
        <v>32.633626626861002</v>
      </c>
      <c r="X511" s="973">
        <f t="shared" si="558"/>
        <v>10.561291317458165</v>
      </c>
      <c r="Y511" s="973">
        <f t="shared" si="559"/>
        <v>1.1156524437129869</v>
      </c>
      <c r="Z511" s="973">
        <f t="shared" si="560"/>
        <v>1.3994021730042863</v>
      </c>
      <c r="AA511" s="973">
        <f t="shared" si="561"/>
        <v>0.73240054176474856</v>
      </c>
      <c r="AB511" s="973">
        <f t="shared" si="562"/>
        <v>1.6065185555283852</v>
      </c>
      <c r="AC511" s="973">
        <f t="shared" si="563"/>
        <v>34.96320252620869</v>
      </c>
      <c r="AD511" s="973">
        <f t="shared" si="564"/>
        <v>54.583604960690579</v>
      </c>
      <c r="AE511" s="973">
        <f t="shared" si="565"/>
        <v>5.0725844497711394</v>
      </c>
    </row>
    <row r="512" spans="1:31">
      <c r="A512" s="973" t="str">
        <f t="shared" si="566"/>
        <v>MP-522-20</v>
      </c>
      <c r="B512" s="973" t="str">
        <f t="shared" si="507"/>
        <v>[weeks C]</v>
      </c>
      <c r="C512" s="973" t="str">
        <f t="shared" si="508"/>
        <v>Lipid#3</v>
      </c>
      <c r="D512" s="973" t="str">
        <f t="shared" si="509"/>
        <v>[diet C]</v>
      </c>
      <c r="E512" s="973" t="str">
        <f t="shared" si="510"/>
        <v>[treatment C]</v>
      </c>
      <c r="F512" s="973" t="str">
        <f t="shared" si="567"/>
        <v>[sex]</v>
      </c>
      <c r="G512" s="973">
        <f t="shared" si="568"/>
        <v>22.5</v>
      </c>
      <c r="H512" s="973">
        <f t="shared" si="530"/>
        <v>2.5</v>
      </c>
      <c r="I512" s="973"/>
      <c r="J512" s="973">
        <v>125</v>
      </c>
      <c r="K512" s="973">
        <f>'plasma (Lipid#3)'!C83</f>
        <v>124</v>
      </c>
      <c r="L512" s="973">
        <f>'plasma (Lipid#3)'!E83</f>
        <v>23</v>
      </c>
      <c r="M512" s="974"/>
      <c r="N512" s="974"/>
      <c r="O512" s="973"/>
      <c r="P512" s="973">
        <f t="shared" si="569"/>
        <v>67.944307475647534</v>
      </c>
      <c r="Q512" s="973">
        <f t="shared" si="551"/>
        <v>7.1773640545535482</v>
      </c>
      <c r="R512" s="973">
        <f t="shared" si="552"/>
        <v>9.0028206463275744</v>
      </c>
      <c r="S512" s="973">
        <f t="shared" si="553"/>
        <v>4.7117768186865492</v>
      </c>
      <c r="T512" s="973">
        <f t="shared" si="554"/>
        <v>10.335269373899282</v>
      </c>
      <c r="U512" s="973">
        <f t="shared" si="555"/>
        <v>224.92993625194256</v>
      </c>
      <c r="V512" s="973">
        <f t="shared" si="556"/>
        <v>351.1545252471094</v>
      </c>
      <c r="W512" s="973">
        <f t="shared" si="557"/>
        <v>32.633626626861002</v>
      </c>
      <c r="X512" s="973">
        <f t="shared" si="558"/>
        <v>10.561291317458165</v>
      </c>
      <c r="Y512" s="973">
        <f t="shared" si="559"/>
        <v>1.1156524437129869</v>
      </c>
      <c r="Z512" s="973">
        <f t="shared" si="560"/>
        <v>1.3994021730042863</v>
      </c>
      <c r="AA512" s="973">
        <f t="shared" si="561"/>
        <v>0.73240054176474856</v>
      </c>
      <c r="AB512" s="973">
        <f t="shared" si="562"/>
        <v>1.6065185555283852</v>
      </c>
      <c r="AC512" s="973">
        <f t="shared" si="563"/>
        <v>34.96320252620869</v>
      </c>
      <c r="AD512" s="973">
        <f t="shared" si="564"/>
        <v>54.583604960690579</v>
      </c>
      <c r="AE512" s="973">
        <f t="shared" si="565"/>
        <v>5.0725844497711394</v>
      </c>
    </row>
    <row r="513" spans="1:31">
      <c r="A513" s="973" t="str">
        <f t="shared" si="566"/>
        <v>MP-522-20</v>
      </c>
      <c r="B513" s="973" t="str">
        <f t="shared" si="507"/>
        <v>[weeks C]</v>
      </c>
      <c r="C513" s="973" t="str">
        <f t="shared" si="508"/>
        <v>Lipid#3</v>
      </c>
      <c r="D513" s="973" t="str">
        <f t="shared" si="509"/>
        <v>[diet C]</v>
      </c>
      <c r="E513" s="973" t="str">
        <f t="shared" si="510"/>
        <v>[treatment C]</v>
      </c>
      <c r="F513" s="973" t="str">
        <f t="shared" si="567"/>
        <v>[sex]</v>
      </c>
      <c r="G513" s="973">
        <f t="shared" si="568"/>
        <v>22.5</v>
      </c>
      <c r="H513" s="973">
        <f t="shared" si="530"/>
        <v>2.5</v>
      </c>
      <c r="I513" s="973"/>
      <c r="J513" s="973">
        <v>130</v>
      </c>
      <c r="K513" s="973">
        <f>'plasma (Lipid#3)'!C84</f>
        <v>118</v>
      </c>
      <c r="L513" s="973">
        <f>'plasma (Lipid#3)'!E84</f>
        <v>20</v>
      </c>
      <c r="M513" s="974"/>
      <c r="N513" s="974"/>
      <c r="O513" s="973"/>
      <c r="P513" s="973">
        <f t="shared" si="569"/>
        <v>67.944307475647534</v>
      </c>
      <c r="Q513" s="973">
        <f t="shared" si="551"/>
        <v>7.1773640545535482</v>
      </c>
      <c r="R513" s="973">
        <f t="shared" si="552"/>
        <v>9.0028206463275744</v>
      </c>
      <c r="S513" s="973">
        <f t="shared" si="553"/>
        <v>4.7117768186865492</v>
      </c>
      <c r="T513" s="973">
        <f t="shared" si="554"/>
        <v>10.335269373899282</v>
      </c>
      <c r="U513" s="973">
        <f t="shared" si="555"/>
        <v>224.92993625194256</v>
      </c>
      <c r="V513" s="973">
        <f t="shared" si="556"/>
        <v>351.1545252471094</v>
      </c>
      <c r="W513" s="973">
        <f t="shared" si="557"/>
        <v>32.633626626861002</v>
      </c>
      <c r="X513" s="973">
        <f t="shared" si="558"/>
        <v>10.561291317458165</v>
      </c>
      <c r="Y513" s="973">
        <f t="shared" si="559"/>
        <v>1.1156524437129869</v>
      </c>
      <c r="Z513" s="973">
        <f t="shared" si="560"/>
        <v>1.3994021730042863</v>
      </c>
      <c r="AA513" s="973">
        <f t="shared" si="561"/>
        <v>0.73240054176474856</v>
      </c>
      <c r="AB513" s="973">
        <f t="shared" si="562"/>
        <v>1.6065185555283852</v>
      </c>
      <c r="AC513" s="973">
        <f t="shared" si="563"/>
        <v>34.96320252620869</v>
      </c>
      <c r="AD513" s="973">
        <f t="shared" si="564"/>
        <v>54.583604960690579</v>
      </c>
      <c r="AE513" s="973">
        <f t="shared" si="565"/>
        <v>5.0725844497711394</v>
      </c>
    </row>
    <row r="514" spans="1:31">
      <c r="A514" s="973" t="str">
        <f t="shared" si="566"/>
        <v>MP-522-20</v>
      </c>
      <c r="B514" s="973" t="str">
        <f t="shared" si="507"/>
        <v>[weeks C]</v>
      </c>
      <c r="C514" s="973" t="str">
        <f t="shared" si="508"/>
        <v>Lipid#3</v>
      </c>
      <c r="D514" s="973" t="str">
        <f t="shared" si="509"/>
        <v>[diet C]</v>
      </c>
      <c r="E514" s="973" t="str">
        <f t="shared" si="510"/>
        <v>[treatment C]</v>
      </c>
      <c r="F514" s="973" t="str">
        <f t="shared" si="567"/>
        <v>[sex]</v>
      </c>
      <c r="G514" s="973">
        <f t="shared" si="568"/>
        <v>22.5</v>
      </c>
      <c r="H514" s="973">
        <f t="shared" si="530"/>
        <v>2.5</v>
      </c>
      <c r="I514" s="973"/>
      <c r="J514" s="973">
        <v>135</v>
      </c>
      <c r="K514" s="973">
        <f>'plasma (Lipid#3)'!C85</f>
        <v>109</v>
      </c>
      <c r="L514" s="973">
        <f>'plasma (Lipid#3)'!E85</f>
        <v>20</v>
      </c>
      <c r="M514" s="974"/>
      <c r="N514" s="974"/>
      <c r="O514" s="973"/>
      <c r="P514" s="973">
        <f t="shared" si="569"/>
        <v>67.944307475647534</v>
      </c>
      <c r="Q514" s="973">
        <f t="shared" si="551"/>
        <v>7.1773640545535482</v>
      </c>
      <c r="R514" s="973">
        <f t="shared" si="552"/>
        <v>9.0028206463275744</v>
      </c>
      <c r="S514" s="973">
        <f t="shared" si="553"/>
        <v>4.7117768186865492</v>
      </c>
      <c r="T514" s="973">
        <f t="shared" si="554"/>
        <v>10.335269373899282</v>
      </c>
      <c r="U514" s="973">
        <f t="shared" si="555"/>
        <v>224.92993625194256</v>
      </c>
      <c r="V514" s="973">
        <f t="shared" si="556"/>
        <v>351.1545252471094</v>
      </c>
      <c r="W514" s="973">
        <f t="shared" si="557"/>
        <v>32.633626626861002</v>
      </c>
      <c r="X514" s="973">
        <f t="shared" si="558"/>
        <v>10.561291317458165</v>
      </c>
      <c r="Y514" s="973">
        <f t="shared" si="559"/>
        <v>1.1156524437129869</v>
      </c>
      <c r="Z514" s="973">
        <f t="shared" si="560"/>
        <v>1.3994021730042863</v>
      </c>
      <c r="AA514" s="973">
        <f t="shared" si="561"/>
        <v>0.73240054176474856</v>
      </c>
      <c r="AB514" s="973">
        <f t="shared" si="562"/>
        <v>1.6065185555283852</v>
      </c>
      <c r="AC514" s="973">
        <f t="shared" si="563"/>
        <v>34.96320252620869</v>
      </c>
      <c r="AD514" s="973">
        <f t="shared" si="564"/>
        <v>54.583604960690579</v>
      </c>
      <c r="AE514" s="973">
        <f t="shared" si="565"/>
        <v>5.0725844497711394</v>
      </c>
    </row>
    <row r="515" spans="1:31">
      <c r="A515" s="973" t="str">
        <f t="shared" si="566"/>
        <v>MP-522-20</v>
      </c>
      <c r="B515" s="973" t="str">
        <f t="shared" si="507"/>
        <v>[weeks C]</v>
      </c>
      <c r="C515" s="973" t="str">
        <f t="shared" si="508"/>
        <v>Lipid#3</v>
      </c>
      <c r="D515" s="973" t="str">
        <f t="shared" si="509"/>
        <v>[diet C]</v>
      </c>
      <c r="E515" s="973" t="str">
        <f t="shared" si="510"/>
        <v>[treatment C]</v>
      </c>
      <c r="F515" s="973" t="str">
        <f t="shared" si="567"/>
        <v>[sex]</v>
      </c>
      <c r="G515" s="973">
        <f t="shared" si="568"/>
        <v>22.5</v>
      </c>
      <c r="H515" s="973">
        <f t="shared" si="530"/>
        <v>2.5</v>
      </c>
      <c r="I515" s="973"/>
      <c r="J515" s="973">
        <v>145</v>
      </c>
      <c r="K515" s="973">
        <f>'plasma (Lipid#3)'!C86</f>
        <v>107</v>
      </c>
      <c r="L515" s="973">
        <f>'plasma (Lipid#3)'!E86</f>
        <v>20</v>
      </c>
      <c r="M515" s="974"/>
      <c r="N515" s="974"/>
      <c r="O515" s="973"/>
      <c r="P515" s="973">
        <f t="shared" si="569"/>
        <v>67.944307475647534</v>
      </c>
      <c r="Q515" s="973">
        <f t="shared" si="551"/>
        <v>7.1773640545535482</v>
      </c>
      <c r="R515" s="973">
        <f t="shared" si="552"/>
        <v>9.0028206463275744</v>
      </c>
      <c r="S515" s="973">
        <f t="shared" si="553"/>
        <v>4.7117768186865492</v>
      </c>
      <c r="T515" s="973">
        <f t="shared" si="554"/>
        <v>10.335269373899282</v>
      </c>
      <c r="U515" s="973">
        <f t="shared" si="555"/>
        <v>224.92993625194256</v>
      </c>
      <c r="V515" s="973">
        <f t="shared" si="556"/>
        <v>351.1545252471094</v>
      </c>
      <c r="W515" s="973">
        <f t="shared" si="557"/>
        <v>32.633626626861002</v>
      </c>
      <c r="X515" s="973">
        <f t="shared" si="558"/>
        <v>10.561291317458165</v>
      </c>
      <c r="Y515" s="973">
        <f t="shared" si="559"/>
        <v>1.1156524437129869</v>
      </c>
      <c r="Z515" s="973">
        <f t="shared" si="560"/>
        <v>1.3994021730042863</v>
      </c>
      <c r="AA515" s="973">
        <f t="shared" si="561"/>
        <v>0.73240054176474856</v>
      </c>
      <c r="AB515" s="973">
        <f t="shared" si="562"/>
        <v>1.6065185555283852</v>
      </c>
      <c r="AC515" s="973">
        <f t="shared" si="563"/>
        <v>34.96320252620869</v>
      </c>
      <c r="AD515" s="973">
        <f t="shared" si="564"/>
        <v>54.583604960690579</v>
      </c>
      <c r="AE515" s="973">
        <f t="shared" si="565"/>
        <v>5.0725844497711394</v>
      </c>
    </row>
    <row r="516" spans="1:31">
      <c r="A516" s="976" t="str">
        <f>'plasma (Lipid#3)'!A89</f>
        <v>MP-525-20</v>
      </c>
      <c r="B516" s="976" t="str">
        <f t="shared" si="507"/>
        <v>[weeks C]</v>
      </c>
      <c r="C516" s="976" t="str">
        <f t="shared" si="508"/>
        <v>Lipid#3</v>
      </c>
      <c r="D516" s="976" t="str">
        <f t="shared" si="509"/>
        <v>[diet C]</v>
      </c>
      <c r="E516" s="976" t="str">
        <f t="shared" si="510"/>
        <v>[treatment C]</v>
      </c>
      <c r="F516" s="976" t="str">
        <f>'plasma (Lipid#3)'!A94</f>
        <v>[sex]</v>
      </c>
      <c r="G516" s="976">
        <f>'plasma (Lipid#3)'!A90</f>
        <v>19.899999999999999</v>
      </c>
      <c r="H516" s="976">
        <f t="shared" si="530"/>
        <v>0</v>
      </c>
      <c r="I516" s="976">
        <f>'plasma (Lipid#3)'!A99</f>
        <v>44</v>
      </c>
      <c r="J516" s="976">
        <f>'plasma (Lipid#3)'!B88</f>
        <v>-10</v>
      </c>
      <c r="K516" s="976">
        <f>'plasma (Lipid#3)'!C88</f>
        <v>89</v>
      </c>
      <c r="L516" s="976">
        <f>'plasma (Lipid#3)'!E88</f>
        <v>0</v>
      </c>
      <c r="M516" s="977">
        <f>'plasma (Lipid#3)'!X90</f>
        <v>18.072921050994228</v>
      </c>
      <c r="N516" s="977">
        <f>'plasma (Lipid#3)'!Y90</f>
        <v>18.072921050994228</v>
      </c>
      <c r="O516" s="976">
        <f>'plasma (Lipid#3)'!M88</f>
        <v>0.59</v>
      </c>
      <c r="P516" s="976">
        <f>'tissues (Lipid#3)'!O37</f>
        <v>73.776759707568019</v>
      </c>
      <c r="Q516" s="976">
        <f>'tissues (Lipid#3)'!O38</f>
        <v>15.047691093131562</v>
      </c>
      <c r="R516" s="976">
        <f>'tissues (Lipid#3)'!O39</f>
        <v>14.669550929326203</v>
      </c>
      <c r="S516" s="976">
        <f>'tissues (Lipid#3)'!O40</f>
        <v>8.9164056724888692</v>
      </c>
      <c r="T516" s="976">
        <f>'tissues (Lipid#3)'!O41</f>
        <v>9.2419019514254757</v>
      </c>
      <c r="U516" s="976">
        <f>'tissues (Lipid#3)'!O42</f>
        <v>126.86110369093348</v>
      </c>
      <c r="V516" s="976">
        <f>'tissues (Lipid#3)'!O43</f>
        <v>290.26126392667413</v>
      </c>
      <c r="W516" s="976">
        <f>'tissues (Lipid#3)'!O44</f>
        <v>37.355985253097153</v>
      </c>
      <c r="X516" s="976">
        <f>'tissues (Lipid#3)'!P37</f>
        <v>10.045247161393526</v>
      </c>
      <c r="Y516" s="976">
        <f>'tissues (Lipid#3)'!P38</f>
        <v>2.0488535527713174</v>
      </c>
      <c r="Z516" s="976">
        <f>'tissues (Lipid#3)'!P39</f>
        <v>1.9973669949158219</v>
      </c>
      <c r="AA516" s="976">
        <f>'tissues (Lipid#3)'!P40</f>
        <v>1.2140340552556708</v>
      </c>
      <c r="AB516" s="976">
        <f>'tissues (Lipid#3)'!P41</f>
        <v>1.2583527619187487</v>
      </c>
      <c r="AC516" s="976">
        <f>'tissues (Lipid#3)'!P42</f>
        <v>17.273070094075663</v>
      </c>
      <c r="AD516" s="976">
        <f>'tissues (Lipid#3)'!P43</f>
        <v>39.521200837217364</v>
      </c>
      <c r="AE516" s="976">
        <f>'tissues (Lipid#3)'!P44</f>
        <v>5.0862914868059654</v>
      </c>
    </row>
    <row r="517" spans="1:31">
      <c r="A517" s="976" t="str">
        <f>A516</f>
        <v>MP-525-20</v>
      </c>
      <c r="B517" s="976" t="str">
        <f t="shared" si="507"/>
        <v>[weeks C]</v>
      </c>
      <c r="C517" s="976" t="str">
        <f t="shared" si="508"/>
        <v>Lipid#3</v>
      </c>
      <c r="D517" s="976" t="str">
        <f t="shared" si="509"/>
        <v>[diet C]</v>
      </c>
      <c r="E517" s="976" t="str">
        <f t="shared" si="510"/>
        <v>[treatment C]</v>
      </c>
      <c r="F517" s="976" t="str">
        <f>F516</f>
        <v>[sex]</v>
      </c>
      <c r="G517" s="976">
        <f>G516</f>
        <v>19.899999999999999</v>
      </c>
      <c r="H517" s="976">
        <f t="shared" si="530"/>
        <v>0</v>
      </c>
      <c r="I517" s="664"/>
      <c r="J517" s="976">
        <f>'plasma (Lipid#3)'!B89</f>
        <v>0</v>
      </c>
      <c r="K517" s="976">
        <f>'plasma (Lipid#3)'!C89</f>
        <v>118</v>
      </c>
      <c r="L517" s="976">
        <f>'plasma (Lipid#3)'!E89</f>
        <v>0</v>
      </c>
      <c r="M517" s="977">
        <f>'plasma (Lipid#3)'!X91</f>
        <v>20.972980846260285</v>
      </c>
      <c r="N517" s="977">
        <f>'plasma (Lipid#3)'!Y91</f>
        <v>20.972980846260285</v>
      </c>
      <c r="O517" s="976"/>
      <c r="P517" s="976">
        <f>P516</f>
        <v>73.776759707568019</v>
      </c>
      <c r="Q517" s="976">
        <f t="shared" ref="Q517:Q534" si="570">Q516</f>
        <v>15.047691093131562</v>
      </c>
      <c r="R517" s="976">
        <f t="shared" ref="R517:R534" si="571">R516</f>
        <v>14.669550929326203</v>
      </c>
      <c r="S517" s="976">
        <f t="shared" ref="S517:S534" si="572">S516</f>
        <v>8.9164056724888692</v>
      </c>
      <c r="T517" s="976">
        <f t="shared" ref="T517:T534" si="573">T516</f>
        <v>9.2419019514254757</v>
      </c>
      <c r="U517" s="976">
        <f t="shared" ref="U517:U534" si="574">U516</f>
        <v>126.86110369093348</v>
      </c>
      <c r="V517" s="976">
        <f t="shared" ref="V517:V534" si="575">V516</f>
        <v>290.26126392667413</v>
      </c>
      <c r="W517" s="976">
        <f t="shared" ref="W517:W534" si="576">W516</f>
        <v>37.355985253097153</v>
      </c>
      <c r="X517" s="976">
        <f t="shared" ref="X517:X534" si="577">X516</f>
        <v>10.045247161393526</v>
      </c>
      <c r="Y517" s="976">
        <f t="shared" ref="Y517:Y534" si="578">Y516</f>
        <v>2.0488535527713174</v>
      </c>
      <c r="Z517" s="976">
        <f t="shared" ref="Z517:Z534" si="579">Z516</f>
        <v>1.9973669949158219</v>
      </c>
      <c r="AA517" s="976">
        <f t="shared" ref="AA517:AA534" si="580">AA516</f>
        <v>1.2140340552556708</v>
      </c>
      <c r="AB517" s="976">
        <f t="shared" ref="AB517:AB534" si="581">AB516</f>
        <v>1.2583527619187487</v>
      </c>
      <c r="AC517" s="976">
        <f t="shared" ref="AC517:AC534" si="582">AC516</f>
        <v>17.273070094075663</v>
      </c>
      <c r="AD517" s="976">
        <f t="shared" ref="AD517:AD534" si="583">AD516</f>
        <v>39.521200837217364</v>
      </c>
      <c r="AE517" s="976">
        <f t="shared" ref="AE517:AE534" si="584">AE516</f>
        <v>5.0862914868059654</v>
      </c>
    </row>
    <row r="518" spans="1:31">
      <c r="A518" s="976" t="str">
        <f t="shared" ref="A518:A534" si="585">A517</f>
        <v>MP-525-20</v>
      </c>
      <c r="B518" s="976" t="str">
        <f t="shared" si="507"/>
        <v>[weeks C]</v>
      </c>
      <c r="C518" s="976" t="str">
        <f t="shared" si="508"/>
        <v>Lipid#3</v>
      </c>
      <c r="D518" s="976" t="str">
        <f t="shared" si="509"/>
        <v>[diet C]</v>
      </c>
      <c r="E518" s="976" t="str">
        <f t="shared" si="510"/>
        <v>[treatment C]</v>
      </c>
      <c r="F518" s="976" t="str">
        <f t="shared" ref="F518:F534" si="586">F517</f>
        <v>[sex]</v>
      </c>
      <c r="G518" s="976">
        <f t="shared" ref="G518:G534" si="587">G517</f>
        <v>19.899999999999999</v>
      </c>
      <c r="H518" s="976">
        <f t="shared" si="530"/>
        <v>2.5</v>
      </c>
      <c r="I518" s="664"/>
      <c r="J518" s="976">
        <f>'plasma (Lipid#3)'!B90</f>
        <v>10</v>
      </c>
      <c r="K518" s="976">
        <f>'plasma (Lipid#3)'!C90</f>
        <v>131</v>
      </c>
      <c r="L518" s="976">
        <f>'plasma (Lipid#3)'!E90</f>
        <v>25</v>
      </c>
      <c r="M518" s="664"/>
      <c r="N518" s="664"/>
      <c r="O518" s="976"/>
      <c r="P518" s="976">
        <f t="shared" ref="P518:P534" si="588">P517</f>
        <v>73.776759707568019</v>
      </c>
      <c r="Q518" s="976">
        <f t="shared" si="570"/>
        <v>15.047691093131562</v>
      </c>
      <c r="R518" s="976">
        <f t="shared" si="571"/>
        <v>14.669550929326203</v>
      </c>
      <c r="S518" s="976">
        <f t="shared" si="572"/>
        <v>8.9164056724888692</v>
      </c>
      <c r="T518" s="976">
        <f t="shared" si="573"/>
        <v>9.2419019514254757</v>
      </c>
      <c r="U518" s="976">
        <f t="shared" si="574"/>
        <v>126.86110369093348</v>
      </c>
      <c r="V518" s="976">
        <f t="shared" si="575"/>
        <v>290.26126392667413</v>
      </c>
      <c r="W518" s="976">
        <f t="shared" si="576"/>
        <v>37.355985253097153</v>
      </c>
      <c r="X518" s="976">
        <f t="shared" si="577"/>
        <v>10.045247161393526</v>
      </c>
      <c r="Y518" s="976">
        <f t="shared" si="578"/>
        <v>2.0488535527713174</v>
      </c>
      <c r="Z518" s="976">
        <f t="shared" si="579"/>
        <v>1.9973669949158219</v>
      </c>
      <c r="AA518" s="976">
        <f t="shared" si="580"/>
        <v>1.2140340552556708</v>
      </c>
      <c r="AB518" s="976">
        <f t="shared" si="581"/>
        <v>1.2583527619187487</v>
      </c>
      <c r="AC518" s="976">
        <f t="shared" si="582"/>
        <v>17.273070094075663</v>
      </c>
      <c r="AD518" s="976">
        <f t="shared" si="583"/>
        <v>39.521200837217364</v>
      </c>
      <c r="AE518" s="976">
        <f t="shared" si="584"/>
        <v>5.0862914868059654</v>
      </c>
    </row>
    <row r="519" spans="1:31">
      <c r="A519" s="976" t="str">
        <f t="shared" si="585"/>
        <v>MP-525-20</v>
      </c>
      <c r="B519" s="976" t="str">
        <f t="shared" si="507"/>
        <v>[weeks C]</v>
      </c>
      <c r="C519" s="976" t="str">
        <f t="shared" si="508"/>
        <v>Lipid#3</v>
      </c>
      <c r="D519" s="976" t="str">
        <f t="shared" si="509"/>
        <v>[diet C]</v>
      </c>
      <c r="E519" s="976" t="str">
        <f t="shared" si="510"/>
        <v>[treatment C]</v>
      </c>
      <c r="F519" s="976" t="str">
        <f t="shared" si="586"/>
        <v>[sex]</v>
      </c>
      <c r="G519" s="976">
        <f t="shared" si="587"/>
        <v>19.899999999999999</v>
      </c>
      <c r="H519" s="976">
        <f t="shared" si="530"/>
        <v>2.5</v>
      </c>
      <c r="I519" s="664"/>
      <c r="J519" s="976">
        <f>'plasma (Lipid#3)'!B91</f>
        <v>20</v>
      </c>
      <c r="K519" s="976">
        <f>'plasma (Lipid#3)'!C91</f>
        <v>107</v>
      </c>
      <c r="L519" s="976">
        <f>'plasma (Lipid#3)'!E91</f>
        <v>25</v>
      </c>
      <c r="M519" s="664"/>
      <c r="N519" s="664"/>
      <c r="O519" s="976"/>
      <c r="P519" s="976">
        <f t="shared" si="588"/>
        <v>73.776759707568019</v>
      </c>
      <c r="Q519" s="976">
        <f t="shared" si="570"/>
        <v>15.047691093131562</v>
      </c>
      <c r="R519" s="976">
        <f t="shared" si="571"/>
        <v>14.669550929326203</v>
      </c>
      <c r="S519" s="976">
        <f t="shared" si="572"/>
        <v>8.9164056724888692</v>
      </c>
      <c r="T519" s="976">
        <f t="shared" si="573"/>
        <v>9.2419019514254757</v>
      </c>
      <c r="U519" s="976">
        <f t="shared" si="574"/>
        <v>126.86110369093348</v>
      </c>
      <c r="V519" s="976">
        <f t="shared" si="575"/>
        <v>290.26126392667413</v>
      </c>
      <c r="W519" s="976">
        <f t="shared" si="576"/>
        <v>37.355985253097153</v>
      </c>
      <c r="X519" s="976">
        <f t="shared" si="577"/>
        <v>10.045247161393526</v>
      </c>
      <c r="Y519" s="976">
        <f t="shared" si="578"/>
        <v>2.0488535527713174</v>
      </c>
      <c r="Z519" s="976">
        <f t="shared" si="579"/>
        <v>1.9973669949158219</v>
      </c>
      <c r="AA519" s="976">
        <f t="shared" si="580"/>
        <v>1.2140340552556708</v>
      </c>
      <c r="AB519" s="976">
        <f t="shared" si="581"/>
        <v>1.2583527619187487</v>
      </c>
      <c r="AC519" s="976">
        <f t="shared" si="582"/>
        <v>17.273070094075663</v>
      </c>
      <c r="AD519" s="976">
        <f t="shared" si="583"/>
        <v>39.521200837217364</v>
      </c>
      <c r="AE519" s="976">
        <f t="shared" si="584"/>
        <v>5.0862914868059654</v>
      </c>
    </row>
    <row r="520" spans="1:31">
      <c r="A520" s="976" t="str">
        <f t="shared" si="585"/>
        <v>MP-525-20</v>
      </c>
      <c r="B520" s="976" t="str">
        <f t="shared" si="507"/>
        <v>[weeks C]</v>
      </c>
      <c r="C520" s="976" t="str">
        <f t="shared" si="508"/>
        <v>Lipid#3</v>
      </c>
      <c r="D520" s="976" t="str">
        <f t="shared" si="509"/>
        <v>[diet C]</v>
      </c>
      <c r="E520" s="976" t="str">
        <f t="shared" si="510"/>
        <v>[treatment C]</v>
      </c>
      <c r="F520" s="976" t="str">
        <f t="shared" si="586"/>
        <v>[sex]</v>
      </c>
      <c r="G520" s="976">
        <f t="shared" si="587"/>
        <v>19.899999999999999</v>
      </c>
      <c r="H520" s="976">
        <f t="shared" si="530"/>
        <v>2.5</v>
      </c>
      <c r="I520" s="664"/>
      <c r="J520" s="976">
        <f>'plasma (Lipid#3)'!B92</f>
        <v>30</v>
      </c>
      <c r="K520" s="976">
        <f>'plasma (Lipid#3)'!C92</f>
        <v>110</v>
      </c>
      <c r="L520" s="976">
        <f>'plasma (Lipid#3)'!E92</f>
        <v>28</v>
      </c>
      <c r="M520" s="664"/>
      <c r="N520" s="664"/>
      <c r="O520" s="976"/>
      <c r="P520" s="976">
        <f t="shared" si="588"/>
        <v>73.776759707568019</v>
      </c>
      <c r="Q520" s="976">
        <f t="shared" si="570"/>
        <v>15.047691093131562</v>
      </c>
      <c r="R520" s="976">
        <f t="shared" si="571"/>
        <v>14.669550929326203</v>
      </c>
      <c r="S520" s="976">
        <f t="shared" si="572"/>
        <v>8.9164056724888692</v>
      </c>
      <c r="T520" s="976">
        <f t="shared" si="573"/>
        <v>9.2419019514254757</v>
      </c>
      <c r="U520" s="976">
        <f t="shared" si="574"/>
        <v>126.86110369093348</v>
      </c>
      <c r="V520" s="976">
        <f t="shared" si="575"/>
        <v>290.26126392667413</v>
      </c>
      <c r="W520" s="976">
        <f t="shared" si="576"/>
        <v>37.355985253097153</v>
      </c>
      <c r="X520" s="976">
        <f t="shared" si="577"/>
        <v>10.045247161393526</v>
      </c>
      <c r="Y520" s="976">
        <f t="shared" si="578"/>
        <v>2.0488535527713174</v>
      </c>
      <c r="Z520" s="976">
        <f t="shared" si="579"/>
        <v>1.9973669949158219</v>
      </c>
      <c r="AA520" s="976">
        <f t="shared" si="580"/>
        <v>1.2140340552556708</v>
      </c>
      <c r="AB520" s="976">
        <f t="shared" si="581"/>
        <v>1.2583527619187487</v>
      </c>
      <c r="AC520" s="976">
        <f t="shared" si="582"/>
        <v>17.273070094075663</v>
      </c>
      <c r="AD520" s="976">
        <f t="shared" si="583"/>
        <v>39.521200837217364</v>
      </c>
      <c r="AE520" s="976">
        <f t="shared" si="584"/>
        <v>5.0862914868059654</v>
      </c>
    </row>
    <row r="521" spans="1:31">
      <c r="A521" s="976" t="str">
        <f t="shared" si="585"/>
        <v>MP-525-20</v>
      </c>
      <c r="B521" s="976" t="str">
        <f t="shared" si="507"/>
        <v>[weeks C]</v>
      </c>
      <c r="C521" s="976" t="str">
        <f t="shared" si="508"/>
        <v>Lipid#3</v>
      </c>
      <c r="D521" s="976" t="str">
        <f t="shared" si="509"/>
        <v>[diet C]</v>
      </c>
      <c r="E521" s="976" t="str">
        <f t="shared" si="510"/>
        <v>[treatment C]</v>
      </c>
      <c r="F521" s="976" t="str">
        <f t="shared" si="586"/>
        <v>[sex]</v>
      </c>
      <c r="G521" s="976">
        <f t="shared" si="587"/>
        <v>19.899999999999999</v>
      </c>
      <c r="H521" s="976">
        <f t="shared" si="530"/>
        <v>2.5</v>
      </c>
      <c r="I521" s="664"/>
      <c r="J521" s="976">
        <f>'plasma (Lipid#3)'!B93</f>
        <v>40</v>
      </c>
      <c r="K521" s="976">
        <f>'plasma (Lipid#3)'!C93</f>
        <v>107</v>
      </c>
      <c r="L521" s="976">
        <f>'plasma (Lipid#3)'!E93</f>
        <v>28</v>
      </c>
      <c r="M521" s="664"/>
      <c r="N521" s="664"/>
      <c r="O521" s="976"/>
      <c r="P521" s="976">
        <f t="shared" si="588"/>
        <v>73.776759707568019</v>
      </c>
      <c r="Q521" s="976">
        <f t="shared" si="570"/>
        <v>15.047691093131562</v>
      </c>
      <c r="R521" s="976">
        <f t="shared" si="571"/>
        <v>14.669550929326203</v>
      </c>
      <c r="S521" s="976">
        <f t="shared" si="572"/>
        <v>8.9164056724888692</v>
      </c>
      <c r="T521" s="976">
        <f t="shared" si="573"/>
        <v>9.2419019514254757</v>
      </c>
      <c r="U521" s="976">
        <f t="shared" si="574"/>
        <v>126.86110369093348</v>
      </c>
      <c r="V521" s="976">
        <f t="shared" si="575"/>
        <v>290.26126392667413</v>
      </c>
      <c r="W521" s="976">
        <f t="shared" si="576"/>
        <v>37.355985253097153</v>
      </c>
      <c r="X521" s="976">
        <f t="shared" si="577"/>
        <v>10.045247161393526</v>
      </c>
      <c r="Y521" s="976">
        <f t="shared" si="578"/>
        <v>2.0488535527713174</v>
      </c>
      <c r="Z521" s="976">
        <f t="shared" si="579"/>
        <v>1.9973669949158219</v>
      </c>
      <c r="AA521" s="976">
        <f t="shared" si="580"/>
        <v>1.2140340552556708</v>
      </c>
      <c r="AB521" s="976">
        <f t="shared" si="581"/>
        <v>1.2583527619187487</v>
      </c>
      <c r="AC521" s="976">
        <f t="shared" si="582"/>
        <v>17.273070094075663</v>
      </c>
      <c r="AD521" s="976">
        <f t="shared" si="583"/>
        <v>39.521200837217364</v>
      </c>
      <c r="AE521" s="976">
        <f t="shared" si="584"/>
        <v>5.0862914868059654</v>
      </c>
    </row>
    <row r="522" spans="1:31">
      <c r="A522" s="976" t="str">
        <f t="shared" si="585"/>
        <v>MP-525-20</v>
      </c>
      <c r="B522" s="976" t="str">
        <f t="shared" si="507"/>
        <v>[weeks C]</v>
      </c>
      <c r="C522" s="976" t="str">
        <f t="shared" si="508"/>
        <v>Lipid#3</v>
      </c>
      <c r="D522" s="976" t="str">
        <f t="shared" si="509"/>
        <v>[diet C]</v>
      </c>
      <c r="E522" s="976" t="str">
        <f t="shared" si="510"/>
        <v>[treatment C]</v>
      </c>
      <c r="F522" s="976" t="str">
        <f t="shared" si="586"/>
        <v>[sex]</v>
      </c>
      <c r="G522" s="976">
        <f t="shared" si="587"/>
        <v>19.899999999999999</v>
      </c>
      <c r="H522" s="976">
        <f t="shared" si="530"/>
        <v>2.5</v>
      </c>
      <c r="I522" s="664"/>
      <c r="J522" s="976">
        <f>'plasma (Lipid#3)'!B94</f>
        <v>50</v>
      </c>
      <c r="K522" s="976">
        <f>'plasma (Lipid#3)'!C94</f>
        <v>115</v>
      </c>
      <c r="L522" s="976">
        <f>'plasma (Lipid#3)'!E94</f>
        <v>30</v>
      </c>
      <c r="M522" s="664"/>
      <c r="N522" s="664"/>
      <c r="O522" s="976"/>
      <c r="P522" s="976">
        <f t="shared" si="588"/>
        <v>73.776759707568019</v>
      </c>
      <c r="Q522" s="976">
        <f t="shared" si="570"/>
        <v>15.047691093131562</v>
      </c>
      <c r="R522" s="976">
        <f t="shared" si="571"/>
        <v>14.669550929326203</v>
      </c>
      <c r="S522" s="976">
        <f t="shared" si="572"/>
        <v>8.9164056724888692</v>
      </c>
      <c r="T522" s="976">
        <f t="shared" si="573"/>
        <v>9.2419019514254757</v>
      </c>
      <c r="U522" s="976">
        <f t="shared" si="574"/>
        <v>126.86110369093348</v>
      </c>
      <c r="V522" s="976">
        <f t="shared" si="575"/>
        <v>290.26126392667413</v>
      </c>
      <c r="W522" s="976">
        <f t="shared" si="576"/>
        <v>37.355985253097153</v>
      </c>
      <c r="X522" s="976">
        <f t="shared" si="577"/>
        <v>10.045247161393526</v>
      </c>
      <c r="Y522" s="976">
        <f t="shared" si="578"/>
        <v>2.0488535527713174</v>
      </c>
      <c r="Z522" s="976">
        <f t="shared" si="579"/>
        <v>1.9973669949158219</v>
      </c>
      <c r="AA522" s="976">
        <f t="shared" si="580"/>
        <v>1.2140340552556708</v>
      </c>
      <c r="AB522" s="976">
        <f t="shared" si="581"/>
        <v>1.2583527619187487</v>
      </c>
      <c r="AC522" s="976">
        <f t="shared" si="582"/>
        <v>17.273070094075663</v>
      </c>
      <c r="AD522" s="976">
        <f t="shared" si="583"/>
        <v>39.521200837217364</v>
      </c>
      <c r="AE522" s="976">
        <f t="shared" si="584"/>
        <v>5.0862914868059654</v>
      </c>
    </row>
    <row r="523" spans="1:31">
      <c r="A523" s="976" t="str">
        <f t="shared" si="585"/>
        <v>MP-525-20</v>
      </c>
      <c r="B523" s="976" t="str">
        <f t="shared" si="507"/>
        <v>[weeks C]</v>
      </c>
      <c r="C523" s="976" t="str">
        <f t="shared" si="508"/>
        <v>Lipid#3</v>
      </c>
      <c r="D523" s="976" t="str">
        <f t="shared" si="509"/>
        <v>[diet C]</v>
      </c>
      <c r="E523" s="976" t="str">
        <f t="shared" si="510"/>
        <v>[treatment C]</v>
      </c>
      <c r="F523" s="976" t="str">
        <f t="shared" si="586"/>
        <v>[sex]</v>
      </c>
      <c r="G523" s="976">
        <f t="shared" si="587"/>
        <v>19.899999999999999</v>
      </c>
      <c r="H523" s="976">
        <f t="shared" si="530"/>
        <v>2.5</v>
      </c>
      <c r="I523" s="664"/>
      <c r="J523" s="976">
        <f>'plasma (Lipid#3)'!B95</f>
        <v>60</v>
      </c>
      <c r="K523" s="976">
        <f>'plasma (Lipid#3)'!C95</f>
        <v>103</v>
      </c>
      <c r="L523" s="976">
        <f>'plasma (Lipid#3)'!E95</f>
        <v>30</v>
      </c>
      <c r="M523" s="664"/>
      <c r="N523" s="664"/>
      <c r="O523" s="976"/>
      <c r="P523" s="976">
        <f t="shared" si="588"/>
        <v>73.776759707568019</v>
      </c>
      <c r="Q523" s="976">
        <f t="shared" si="570"/>
        <v>15.047691093131562</v>
      </c>
      <c r="R523" s="976">
        <f t="shared" si="571"/>
        <v>14.669550929326203</v>
      </c>
      <c r="S523" s="976">
        <f t="shared" si="572"/>
        <v>8.9164056724888692</v>
      </c>
      <c r="T523" s="976">
        <f t="shared" si="573"/>
        <v>9.2419019514254757</v>
      </c>
      <c r="U523" s="976">
        <f t="shared" si="574"/>
        <v>126.86110369093348</v>
      </c>
      <c r="V523" s="976">
        <f t="shared" si="575"/>
        <v>290.26126392667413</v>
      </c>
      <c r="W523" s="976">
        <f t="shared" si="576"/>
        <v>37.355985253097153</v>
      </c>
      <c r="X523" s="976">
        <f t="shared" si="577"/>
        <v>10.045247161393526</v>
      </c>
      <c r="Y523" s="976">
        <f t="shared" si="578"/>
        <v>2.0488535527713174</v>
      </c>
      <c r="Z523" s="976">
        <f t="shared" si="579"/>
        <v>1.9973669949158219</v>
      </c>
      <c r="AA523" s="976">
        <f t="shared" si="580"/>
        <v>1.2140340552556708</v>
      </c>
      <c r="AB523" s="976">
        <f t="shared" si="581"/>
        <v>1.2583527619187487</v>
      </c>
      <c r="AC523" s="976">
        <f t="shared" si="582"/>
        <v>17.273070094075663</v>
      </c>
      <c r="AD523" s="976">
        <f t="shared" si="583"/>
        <v>39.521200837217364</v>
      </c>
      <c r="AE523" s="976">
        <f t="shared" si="584"/>
        <v>5.0862914868059654</v>
      </c>
    </row>
    <row r="524" spans="1:31">
      <c r="A524" s="976" t="str">
        <f t="shared" si="585"/>
        <v>MP-525-20</v>
      </c>
      <c r="B524" s="976" t="str">
        <f t="shared" si="507"/>
        <v>[weeks C]</v>
      </c>
      <c r="C524" s="976" t="str">
        <f t="shared" si="508"/>
        <v>Lipid#3</v>
      </c>
      <c r="D524" s="976" t="str">
        <f t="shared" si="509"/>
        <v>[diet C]</v>
      </c>
      <c r="E524" s="976" t="str">
        <f t="shared" si="510"/>
        <v>[treatment C]</v>
      </c>
      <c r="F524" s="976" t="str">
        <f t="shared" si="586"/>
        <v>[sex]</v>
      </c>
      <c r="G524" s="976">
        <f t="shared" si="587"/>
        <v>19.899999999999999</v>
      </c>
      <c r="H524" s="976">
        <f t="shared" si="530"/>
        <v>2.5</v>
      </c>
      <c r="I524" s="664"/>
      <c r="J524" s="976">
        <f>'plasma (Lipid#3)'!B96</f>
        <v>70</v>
      </c>
      <c r="K524" s="976">
        <f>'plasma (Lipid#3)'!C96</f>
        <v>83</v>
      </c>
      <c r="L524" s="976">
        <f>'plasma (Lipid#3)'!E96</f>
        <v>33</v>
      </c>
      <c r="M524" s="664"/>
      <c r="N524" s="664"/>
      <c r="O524" s="976"/>
      <c r="P524" s="976">
        <f t="shared" si="588"/>
        <v>73.776759707568019</v>
      </c>
      <c r="Q524" s="976">
        <f t="shared" si="570"/>
        <v>15.047691093131562</v>
      </c>
      <c r="R524" s="976">
        <f t="shared" si="571"/>
        <v>14.669550929326203</v>
      </c>
      <c r="S524" s="976">
        <f t="shared" si="572"/>
        <v>8.9164056724888692</v>
      </c>
      <c r="T524" s="976">
        <f t="shared" si="573"/>
        <v>9.2419019514254757</v>
      </c>
      <c r="U524" s="976">
        <f t="shared" si="574"/>
        <v>126.86110369093348</v>
      </c>
      <c r="V524" s="976">
        <f t="shared" si="575"/>
        <v>290.26126392667413</v>
      </c>
      <c r="W524" s="976">
        <f t="shared" si="576"/>
        <v>37.355985253097153</v>
      </c>
      <c r="X524" s="976">
        <f t="shared" si="577"/>
        <v>10.045247161393526</v>
      </c>
      <c r="Y524" s="976">
        <f t="shared" si="578"/>
        <v>2.0488535527713174</v>
      </c>
      <c r="Z524" s="976">
        <f t="shared" si="579"/>
        <v>1.9973669949158219</v>
      </c>
      <c r="AA524" s="976">
        <f t="shared" si="580"/>
        <v>1.2140340552556708</v>
      </c>
      <c r="AB524" s="976">
        <f t="shared" si="581"/>
        <v>1.2583527619187487</v>
      </c>
      <c r="AC524" s="976">
        <f t="shared" si="582"/>
        <v>17.273070094075663</v>
      </c>
      <c r="AD524" s="976">
        <f t="shared" si="583"/>
        <v>39.521200837217364</v>
      </c>
      <c r="AE524" s="976">
        <f t="shared" si="584"/>
        <v>5.0862914868059654</v>
      </c>
    </row>
    <row r="525" spans="1:31">
      <c r="A525" s="976" t="str">
        <f t="shared" si="585"/>
        <v>MP-525-20</v>
      </c>
      <c r="B525" s="976" t="str">
        <f t="shared" ref="B525:B588" si="589">B524</f>
        <v>[weeks C]</v>
      </c>
      <c r="C525" s="976" t="str">
        <f t="shared" ref="C525:C588" si="590">C524</f>
        <v>Lipid#3</v>
      </c>
      <c r="D525" s="976" t="str">
        <f t="shared" ref="D525:D588" si="591">D524</f>
        <v>[diet C]</v>
      </c>
      <c r="E525" s="976" t="str">
        <f t="shared" ref="E525:E588" si="592">E524</f>
        <v>[treatment C]</v>
      </c>
      <c r="F525" s="976" t="str">
        <f t="shared" si="586"/>
        <v>[sex]</v>
      </c>
      <c r="G525" s="976">
        <f t="shared" si="587"/>
        <v>19.899999999999999</v>
      </c>
      <c r="H525" s="976">
        <f t="shared" si="530"/>
        <v>2.5</v>
      </c>
      <c r="I525" s="664"/>
      <c r="J525" s="976">
        <f>'plasma (Lipid#3)'!B97</f>
        <v>80</v>
      </c>
      <c r="K525" s="976">
        <f>'plasma (Lipid#3)'!C97</f>
        <v>93</v>
      </c>
      <c r="L525" s="976">
        <f>'plasma (Lipid#3)'!E97</f>
        <v>38</v>
      </c>
      <c r="M525" s="977">
        <f>'plasma (Lipid#3)'!X92</f>
        <v>49.480032817146963</v>
      </c>
      <c r="N525" s="977">
        <f>'plasma (Lipid#3)'!Y92</f>
        <v>11.480032817146963</v>
      </c>
      <c r="O525" s="976"/>
      <c r="P525" s="976">
        <f t="shared" si="588"/>
        <v>73.776759707568019</v>
      </c>
      <c r="Q525" s="976">
        <f t="shared" si="570"/>
        <v>15.047691093131562</v>
      </c>
      <c r="R525" s="976">
        <f t="shared" si="571"/>
        <v>14.669550929326203</v>
      </c>
      <c r="S525" s="976">
        <f t="shared" si="572"/>
        <v>8.9164056724888692</v>
      </c>
      <c r="T525" s="976">
        <f t="shared" si="573"/>
        <v>9.2419019514254757</v>
      </c>
      <c r="U525" s="976">
        <f t="shared" si="574"/>
        <v>126.86110369093348</v>
      </c>
      <c r="V525" s="976">
        <f t="shared" si="575"/>
        <v>290.26126392667413</v>
      </c>
      <c r="W525" s="976">
        <f t="shared" si="576"/>
        <v>37.355985253097153</v>
      </c>
      <c r="X525" s="976">
        <f t="shared" si="577"/>
        <v>10.045247161393526</v>
      </c>
      <c r="Y525" s="976">
        <f t="shared" si="578"/>
        <v>2.0488535527713174</v>
      </c>
      <c r="Z525" s="976">
        <f t="shared" si="579"/>
        <v>1.9973669949158219</v>
      </c>
      <c r="AA525" s="976">
        <f t="shared" si="580"/>
        <v>1.2140340552556708</v>
      </c>
      <c r="AB525" s="976">
        <f t="shared" si="581"/>
        <v>1.2583527619187487</v>
      </c>
      <c r="AC525" s="976">
        <f t="shared" si="582"/>
        <v>17.273070094075663</v>
      </c>
      <c r="AD525" s="976">
        <f t="shared" si="583"/>
        <v>39.521200837217364</v>
      </c>
      <c r="AE525" s="976">
        <f t="shared" si="584"/>
        <v>5.0862914868059654</v>
      </c>
    </row>
    <row r="526" spans="1:31">
      <c r="A526" s="976" t="str">
        <f t="shared" si="585"/>
        <v>MP-525-20</v>
      </c>
      <c r="B526" s="976" t="str">
        <f t="shared" si="589"/>
        <v>[weeks C]</v>
      </c>
      <c r="C526" s="976" t="str">
        <f t="shared" si="590"/>
        <v>Lipid#3</v>
      </c>
      <c r="D526" s="976" t="str">
        <f t="shared" si="591"/>
        <v>[diet C]</v>
      </c>
      <c r="E526" s="976" t="str">
        <f t="shared" si="592"/>
        <v>[treatment C]</v>
      </c>
      <c r="F526" s="976" t="str">
        <f t="shared" si="586"/>
        <v>[sex]</v>
      </c>
      <c r="G526" s="976">
        <f t="shared" si="587"/>
        <v>19.899999999999999</v>
      </c>
      <c r="H526" s="976">
        <f t="shared" si="530"/>
        <v>2.5</v>
      </c>
      <c r="I526" s="976">
        <f>'plasma (Lipid#3)'!A101</f>
        <v>42</v>
      </c>
      <c r="J526" s="976">
        <f>'plasma (Lipid#3)'!B98</f>
        <v>90</v>
      </c>
      <c r="K526" s="976">
        <f>'plasma (Lipid#3)'!C98</f>
        <v>91</v>
      </c>
      <c r="L526" s="976">
        <f>'plasma (Lipid#3)'!E98</f>
        <v>42</v>
      </c>
      <c r="M526" s="977">
        <f>'plasma (Lipid#3)'!X93</f>
        <v>58.581274017144551</v>
      </c>
      <c r="N526" s="977">
        <f>'plasma (Lipid#3)'!Y93</f>
        <v>16.581274017144551</v>
      </c>
      <c r="O526" s="976"/>
      <c r="P526" s="976">
        <f t="shared" si="588"/>
        <v>73.776759707568019</v>
      </c>
      <c r="Q526" s="976">
        <f t="shared" si="570"/>
        <v>15.047691093131562</v>
      </c>
      <c r="R526" s="976">
        <f t="shared" si="571"/>
        <v>14.669550929326203</v>
      </c>
      <c r="S526" s="976">
        <f t="shared" si="572"/>
        <v>8.9164056724888692</v>
      </c>
      <c r="T526" s="976">
        <f t="shared" si="573"/>
        <v>9.2419019514254757</v>
      </c>
      <c r="U526" s="976">
        <f t="shared" si="574"/>
        <v>126.86110369093348</v>
      </c>
      <c r="V526" s="976">
        <f t="shared" si="575"/>
        <v>290.26126392667413</v>
      </c>
      <c r="W526" s="976">
        <f t="shared" si="576"/>
        <v>37.355985253097153</v>
      </c>
      <c r="X526" s="976">
        <f t="shared" si="577"/>
        <v>10.045247161393526</v>
      </c>
      <c r="Y526" s="976">
        <f t="shared" si="578"/>
        <v>2.0488535527713174</v>
      </c>
      <c r="Z526" s="976">
        <f t="shared" si="579"/>
        <v>1.9973669949158219</v>
      </c>
      <c r="AA526" s="976">
        <f t="shared" si="580"/>
        <v>1.2140340552556708</v>
      </c>
      <c r="AB526" s="976">
        <f t="shared" si="581"/>
        <v>1.2583527619187487</v>
      </c>
      <c r="AC526" s="976">
        <f t="shared" si="582"/>
        <v>17.273070094075663</v>
      </c>
      <c r="AD526" s="976">
        <f t="shared" si="583"/>
        <v>39.521200837217364</v>
      </c>
      <c r="AE526" s="976">
        <f t="shared" si="584"/>
        <v>5.0862914868059654</v>
      </c>
    </row>
    <row r="527" spans="1:31">
      <c r="A527" s="976" t="str">
        <f t="shared" si="585"/>
        <v>MP-525-20</v>
      </c>
      <c r="B527" s="976" t="str">
        <f t="shared" si="589"/>
        <v>[weeks C]</v>
      </c>
      <c r="C527" s="976" t="str">
        <f t="shared" si="590"/>
        <v>Lipid#3</v>
      </c>
      <c r="D527" s="976" t="str">
        <f t="shared" si="591"/>
        <v>[diet C]</v>
      </c>
      <c r="E527" s="976" t="str">
        <f t="shared" si="592"/>
        <v>[treatment C]</v>
      </c>
      <c r="F527" s="976" t="str">
        <f t="shared" si="586"/>
        <v>[sex]</v>
      </c>
      <c r="G527" s="976">
        <f t="shared" si="587"/>
        <v>19.899999999999999</v>
      </c>
      <c r="H527" s="976">
        <f t="shared" si="530"/>
        <v>2.5</v>
      </c>
      <c r="I527" s="664"/>
      <c r="J527" s="976">
        <f>'plasma (Lipid#3)'!B99</f>
        <v>100</v>
      </c>
      <c r="K527" s="976">
        <f>'plasma (Lipid#3)'!C99</f>
        <v>105</v>
      </c>
      <c r="L527" s="976">
        <f>'plasma (Lipid#3)'!E99</f>
        <v>47</v>
      </c>
      <c r="M527" s="977">
        <f>'plasma (Lipid#3)'!X94</f>
        <v>62.998899525560752</v>
      </c>
      <c r="N527" s="977">
        <f>'plasma (Lipid#3)'!Y94</f>
        <v>15.998899525560752</v>
      </c>
      <c r="O527" s="976">
        <f>'plasma (Lipid#3)'!M99</f>
        <v>0.84499999999999997</v>
      </c>
      <c r="P527" s="976">
        <f t="shared" si="588"/>
        <v>73.776759707568019</v>
      </c>
      <c r="Q527" s="976">
        <f t="shared" si="570"/>
        <v>15.047691093131562</v>
      </c>
      <c r="R527" s="976">
        <f t="shared" si="571"/>
        <v>14.669550929326203</v>
      </c>
      <c r="S527" s="976">
        <f t="shared" si="572"/>
        <v>8.9164056724888692</v>
      </c>
      <c r="T527" s="976">
        <f t="shared" si="573"/>
        <v>9.2419019514254757</v>
      </c>
      <c r="U527" s="976">
        <f t="shared" si="574"/>
        <v>126.86110369093348</v>
      </c>
      <c r="V527" s="976">
        <f t="shared" si="575"/>
        <v>290.26126392667413</v>
      </c>
      <c r="W527" s="976">
        <f t="shared" si="576"/>
        <v>37.355985253097153</v>
      </c>
      <c r="X527" s="976">
        <f t="shared" si="577"/>
        <v>10.045247161393526</v>
      </c>
      <c r="Y527" s="976">
        <f t="shared" si="578"/>
        <v>2.0488535527713174</v>
      </c>
      <c r="Z527" s="976">
        <f t="shared" si="579"/>
        <v>1.9973669949158219</v>
      </c>
      <c r="AA527" s="976">
        <f t="shared" si="580"/>
        <v>1.2140340552556708</v>
      </c>
      <c r="AB527" s="976">
        <f t="shared" si="581"/>
        <v>1.2583527619187487</v>
      </c>
      <c r="AC527" s="976">
        <f t="shared" si="582"/>
        <v>17.273070094075663</v>
      </c>
      <c r="AD527" s="976">
        <f t="shared" si="583"/>
        <v>39.521200837217364</v>
      </c>
      <c r="AE527" s="976">
        <f t="shared" si="584"/>
        <v>5.0862914868059654</v>
      </c>
    </row>
    <row r="528" spans="1:31">
      <c r="A528" s="976" t="str">
        <f t="shared" si="585"/>
        <v>MP-525-20</v>
      </c>
      <c r="B528" s="976" t="str">
        <f t="shared" si="589"/>
        <v>[weeks C]</v>
      </c>
      <c r="C528" s="976" t="str">
        <f t="shared" si="590"/>
        <v>Lipid#3</v>
      </c>
      <c r="D528" s="976" t="str">
        <f t="shared" si="591"/>
        <v>[diet C]</v>
      </c>
      <c r="E528" s="976" t="str">
        <f t="shared" si="592"/>
        <v>[treatment C]</v>
      </c>
      <c r="F528" s="976" t="str">
        <f t="shared" si="586"/>
        <v>[sex]</v>
      </c>
      <c r="G528" s="976">
        <f t="shared" si="587"/>
        <v>19.899999999999999</v>
      </c>
      <c r="H528" s="976">
        <f t="shared" si="530"/>
        <v>2.5</v>
      </c>
      <c r="I528" s="664"/>
      <c r="J528" s="976">
        <f>'plasma (Lipid#3)'!B100</f>
        <v>110</v>
      </c>
      <c r="K528" s="976">
        <f>'plasma (Lipid#3)'!C100</f>
        <v>145</v>
      </c>
      <c r="L528" s="976">
        <f>'plasma (Lipid#3)'!E100</f>
        <v>47</v>
      </c>
      <c r="M528" s="664"/>
      <c r="N528" s="664"/>
      <c r="O528" s="976"/>
      <c r="P528" s="976">
        <f t="shared" si="588"/>
        <v>73.776759707568019</v>
      </c>
      <c r="Q528" s="976">
        <f t="shared" si="570"/>
        <v>15.047691093131562</v>
      </c>
      <c r="R528" s="976">
        <f t="shared" si="571"/>
        <v>14.669550929326203</v>
      </c>
      <c r="S528" s="976">
        <f t="shared" si="572"/>
        <v>8.9164056724888692</v>
      </c>
      <c r="T528" s="976">
        <f t="shared" si="573"/>
        <v>9.2419019514254757</v>
      </c>
      <c r="U528" s="976">
        <f t="shared" si="574"/>
        <v>126.86110369093348</v>
      </c>
      <c r="V528" s="976">
        <f t="shared" si="575"/>
        <v>290.26126392667413</v>
      </c>
      <c r="W528" s="976">
        <f t="shared" si="576"/>
        <v>37.355985253097153</v>
      </c>
      <c r="X528" s="976">
        <f t="shared" si="577"/>
        <v>10.045247161393526</v>
      </c>
      <c r="Y528" s="976">
        <f t="shared" si="578"/>
        <v>2.0488535527713174</v>
      </c>
      <c r="Z528" s="976">
        <f t="shared" si="579"/>
        <v>1.9973669949158219</v>
      </c>
      <c r="AA528" s="976">
        <f t="shared" si="580"/>
        <v>1.2140340552556708</v>
      </c>
      <c r="AB528" s="976">
        <f t="shared" si="581"/>
        <v>1.2583527619187487</v>
      </c>
      <c r="AC528" s="976">
        <f t="shared" si="582"/>
        <v>17.273070094075663</v>
      </c>
      <c r="AD528" s="976">
        <f t="shared" si="583"/>
        <v>39.521200837217364</v>
      </c>
      <c r="AE528" s="976">
        <f t="shared" si="584"/>
        <v>5.0862914868059654</v>
      </c>
    </row>
    <row r="529" spans="1:31">
      <c r="A529" s="976" t="str">
        <f t="shared" si="585"/>
        <v>MP-525-20</v>
      </c>
      <c r="B529" s="976" t="str">
        <f t="shared" si="589"/>
        <v>[weeks C]</v>
      </c>
      <c r="C529" s="976" t="str">
        <f t="shared" si="590"/>
        <v>Lipid#3</v>
      </c>
      <c r="D529" s="976" t="str">
        <f t="shared" si="591"/>
        <v>[diet C]</v>
      </c>
      <c r="E529" s="976" t="str">
        <f t="shared" si="592"/>
        <v>[treatment C]</v>
      </c>
      <c r="F529" s="976" t="str">
        <f t="shared" si="586"/>
        <v>[sex]</v>
      </c>
      <c r="G529" s="976">
        <f t="shared" si="587"/>
        <v>19.899999999999999</v>
      </c>
      <c r="H529" s="976">
        <f t="shared" si="530"/>
        <v>2.5</v>
      </c>
      <c r="I529" s="664"/>
      <c r="J529" s="976">
        <f>'plasma (Lipid#3)'!B101</f>
        <v>120</v>
      </c>
      <c r="K529" s="976">
        <f>'plasma (Lipid#3)'!C101</f>
        <v>158</v>
      </c>
      <c r="L529" s="976">
        <f>'plasma (Lipid#3)'!E101</f>
        <v>40</v>
      </c>
      <c r="M529" s="977">
        <f>'plasma (Lipid#3)'!X95</f>
        <v>49.938285870286364</v>
      </c>
      <c r="N529" s="977">
        <f>'plasma (Lipid#3)'!Y95</f>
        <v>9.9382858702863643</v>
      </c>
      <c r="O529" s="976">
        <f>'plasma (Lipid#3)'!M101</f>
        <v>2.0769000000000002</v>
      </c>
      <c r="P529" s="976">
        <f t="shared" si="588"/>
        <v>73.776759707568019</v>
      </c>
      <c r="Q529" s="976">
        <f t="shared" si="570"/>
        <v>15.047691093131562</v>
      </c>
      <c r="R529" s="976">
        <f t="shared" si="571"/>
        <v>14.669550929326203</v>
      </c>
      <c r="S529" s="976">
        <f t="shared" si="572"/>
        <v>8.9164056724888692</v>
      </c>
      <c r="T529" s="976">
        <f t="shared" si="573"/>
        <v>9.2419019514254757</v>
      </c>
      <c r="U529" s="976">
        <f t="shared" si="574"/>
        <v>126.86110369093348</v>
      </c>
      <c r="V529" s="976">
        <f t="shared" si="575"/>
        <v>290.26126392667413</v>
      </c>
      <c r="W529" s="976">
        <f t="shared" si="576"/>
        <v>37.355985253097153</v>
      </c>
      <c r="X529" s="976">
        <f t="shared" si="577"/>
        <v>10.045247161393526</v>
      </c>
      <c r="Y529" s="976">
        <f t="shared" si="578"/>
        <v>2.0488535527713174</v>
      </c>
      <c r="Z529" s="976">
        <f t="shared" si="579"/>
        <v>1.9973669949158219</v>
      </c>
      <c r="AA529" s="976">
        <f t="shared" si="580"/>
        <v>1.2140340552556708</v>
      </c>
      <c r="AB529" s="976">
        <f t="shared" si="581"/>
        <v>1.2583527619187487</v>
      </c>
      <c r="AC529" s="976">
        <f t="shared" si="582"/>
        <v>17.273070094075663</v>
      </c>
      <c r="AD529" s="976">
        <f t="shared" si="583"/>
        <v>39.521200837217364</v>
      </c>
      <c r="AE529" s="976">
        <f t="shared" si="584"/>
        <v>5.0862914868059654</v>
      </c>
    </row>
    <row r="530" spans="1:31">
      <c r="A530" s="976" t="str">
        <f t="shared" si="585"/>
        <v>MP-525-20</v>
      </c>
      <c r="B530" s="976" t="str">
        <f t="shared" si="589"/>
        <v>[weeks C]</v>
      </c>
      <c r="C530" s="976" t="str">
        <f t="shared" si="590"/>
        <v>Lipid#3</v>
      </c>
      <c r="D530" s="976" t="str">
        <f t="shared" si="591"/>
        <v>[diet C]</v>
      </c>
      <c r="E530" s="976" t="str">
        <f t="shared" si="592"/>
        <v>[treatment C]</v>
      </c>
      <c r="F530" s="976" t="str">
        <f t="shared" si="586"/>
        <v>[sex]</v>
      </c>
      <c r="G530" s="976">
        <f t="shared" si="587"/>
        <v>19.899999999999999</v>
      </c>
      <c r="H530" s="976">
        <f t="shared" si="530"/>
        <v>2.5</v>
      </c>
      <c r="I530" s="664"/>
      <c r="J530" s="976">
        <v>122</v>
      </c>
      <c r="K530" s="976">
        <f>'plasma (Lipid#3)'!C102</f>
        <v>134</v>
      </c>
      <c r="L530" s="976">
        <f>'plasma (Lipid#3)'!E102</f>
        <v>35</v>
      </c>
      <c r="M530" s="664"/>
      <c r="N530" s="664"/>
      <c r="O530" s="976"/>
      <c r="P530" s="976">
        <f t="shared" si="588"/>
        <v>73.776759707568019</v>
      </c>
      <c r="Q530" s="976">
        <f t="shared" si="570"/>
        <v>15.047691093131562</v>
      </c>
      <c r="R530" s="976">
        <f t="shared" si="571"/>
        <v>14.669550929326203</v>
      </c>
      <c r="S530" s="976">
        <f t="shared" si="572"/>
        <v>8.9164056724888692</v>
      </c>
      <c r="T530" s="976">
        <f t="shared" si="573"/>
        <v>9.2419019514254757</v>
      </c>
      <c r="U530" s="976">
        <f t="shared" si="574"/>
        <v>126.86110369093348</v>
      </c>
      <c r="V530" s="976">
        <f t="shared" si="575"/>
        <v>290.26126392667413</v>
      </c>
      <c r="W530" s="976">
        <f t="shared" si="576"/>
        <v>37.355985253097153</v>
      </c>
      <c r="X530" s="976">
        <f t="shared" si="577"/>
        <v>10.045247161393526</v>
      </c>
      <c r="Y530" s="976">
        <f t="shared" si="578"/>
        <v>2.0488535527713174</v>
      </c>
      <c r="Z530" s="976">
        <f t="shared" si="579"/>
        <v>1.9973669949158219</v>
      </c>
      <c r="AA530" s="976">
        <f t="shared" si="580"/>
        <v>1.2140340552556708</v>
      </c>
      <c r="AB530" s="976">
        <f t="shared" si="581"/>
        <v>1.2583527619187487</v>
      </c>
      <c r="AC530" s="976">
        <f t="shared" si="582"/>
        <v>17.273070094075663</v>
      </c>
      <c r="AD530" s="976">
        <f t="shared" si="583"/>
        <v>39.521200837217364</v>
      </c>
      <c r="AE530" s="976">
        <f t="shared" si="584"/>
        <v>5.0862914868059654</v>
      </c>
    </row>
    <row r="531" spans="1:31">
      <c r="A531" s="976" t="str">
        <f t="shared" si="585"/>
        <v>MP-525-20</v>
      </c>
      <c r="B531" s="976" t="str">
        <f t="shared" si="589"/>
        <v>[weeks C]</v>
      </c>
      <c r="C531" s="976" t="str">
        <f t="shared" si="590"/>
        <v>Lipid#3</v>
      </c>
      <c r="D531" s="976" t="str">
        <f t="shared" si="591"/>
        <v>[diet C]</v>
      </c>
      <c r="E531" s="976" t="str">
        <f t="shared" si="592"/>
        <v>[treatment C]</v>
      </c>
      <c r="F531" s="976" t="str">
        <f t="shared" si="586"/>
        <v>[sex]</v>
      </c>
      <c r="G531" s="976">
        <f t="shared" si="587"/>
        <v>19.899999999999999</v>
      </c>
      <c r="H531" s="976">
        <f t="shared" si="530"/>
        <v>2.5</v>
      </c>
      <c r="I531" s="664"/>
      <c r="J531" s="976">
        <v>125</v>
      </c>
      <c r="K531" s="976">
        <f>'plasma (Lipid#3)'!C103</f>
        <v>135</v>
      </c>
      <c r="L531" s="976">
        <f>'plasma (Lipid#3)'!E103</f>
        <v>35</v>
      </c>
      <c r="M531" s="664"/>
      <c r="N531" s="664"/>
      <c r="O531" s="976"/>
      <c r="P531" s="976">
        <f t="shared" si="588"/>
        <v>73.776759707568019</v>
      </c>
      <c r="Q531" s="976">
        <f t="shared" si="570"/>
        <v>15.047691093131562</v>
      </c>
      <c r="R531" s="976">
        <f t="shared" si="571"/>
        <v>14.669550929326203</v>
      </c>
      <c r="S531" s="976">
        <f t="shared" si="572"/>
        <v>8.9164056724888692</v>
      </c>
      <c r="T531" s="976">
        <f t="shared" si="573"/>
        <v>9.2419019514254757</v>
      </c>
      <c r="U531" s="976">
        <f t="shared" si="574"/>
        <v>126.86110369093348</v>
      </c>
      <c r="V531" s="976">
        <f t="shared" si="575"/>
        <v>290.26126392667413</v>
      </c>
      <c r="W531" s="976">
        <f t="shared" si="576"/>
        <v>37.355985253097153</v>
      </c>
      <c r="X531" s="976">
        <f t="shared" si="577"/>
        <v>10.045247161393526</v>
      </c>
      <c r="Y531" s="976">
        <f t="shared" si="578"/>
        <v>2.0488535527713174</v>
      </c>
      <c r="Z531" s="976">
        <f t="shared" si="579"/>
        <v>1.9973669949158219</v>
      </c>
      <c r="AA531" s="976">
        <f t="shared" si="580"/>
        <v>1.2140340552556708</v>
      </c>
      <c r="AB531" s="976">
        <f t="shared" si="581"/>
        <v>1.2583527619187487</v>
      </c>
      <c r="AC531" s="976">
        <f t="shared" si="582"/>
        <v>17.273070094075663</v>
      </c>
      <c r="AD531" s="976">
        <f t="shared" si="583"/>
        <v>39.521200837217364</v>
      </c>
      <c r="AE531" s="976">
        <f t="shared" si="584"/>
        <v>5.0862914868059654</v>
      </c>
    </row>
    <row r="532" spans="1:31">
      <c r="A532" s="976" t="str">
        <f t="shared" si="585"/>
        <v>MP-525-20</v>
      </c>
      <c r="B532" s="976" t="str">
        <f t="shared" si="589"/>
        <v>[weeks C]</v>
      </c>
      <c r="C532" s="976" t="str">
        <f t="shared" si="590"/>
        <v>Lipid#3</v>
      </c>
      <c r="D532" s="976" t="str">
        <f t="shared" si="591"/>
        <v>[diet C]</v>
      </c>
      <c r="E532" s="976" t="str">
        <f t="shared" si="592"/>
        <v>[treatment C]</v>
      </c>
      <c r="F532" s="976" t="str">
        <f t="shared" si="586"/>
        <v>[sex]</v>
      </c>
      <c r="G532" s="976">
        <f t="shared" si="587"/>
        <v>19.899999999999999</v>
      </c>
      <c r="H532" s="976">
        <f t="shared" si="530"/>
        <v>2.5</v>
      </c>
      <c r="I532" s="664"/>
      <c r="J532" s="976">
        <v>130</v>
      </c>
      <c r="K532" s="976">
        <f>'plasma (Lipid#3)'!C104</f>
        <v>136</v>
      </c>
      <c r="L532" s="976">
        <f>'plasma (Lipid#3)'!E104</f>
        <v>30</v>
      </c>
      <c r="M532" s="664"/>
      <c r="N532" s="664"/>
      <c r="O532" s="976"/>
      <c r="P532" s="976">
        <f t="shared" si="588"/>
        <v>73.776759707568019</v>
      </c>
      <c r="Q532" s="976">
        <f t="shared" si="570"/>
        <v>15.047691093131562</v>
      </c>
      <c r="R532" s="976">
        <f t="shared" si="571"/>
        <v>14.669550929326203</v>
      </c>
      <c r="S532" s="976">
        <f t="shared" si="572"/>
        <v>8.9164056724888692</v>
      </c>
      <c r="T532" s="976">
        <f t="shared" si="573"/>
        <v>9.2419019514254757</v>
      </c>
      <c r="U532" s="976">
        <f t="shared" si="574"/>
        <v>126.86110369093348</v>
      </c>
      <c r="V532" s="976">
        <f t="shared" si="575"/>
        <v>290.26126392667413</v>
      </c>
      <c r="W532" s="976">
        <f t="shared" si="576"/>
        <v>37.355985253097153</v>
      </c>
      <c r="X532" s="976">
        <f t="shared" si="577"/>
        <v>10.045247161393526</v>
      </c>
      <c r="Y532" s="976">
        <f t="shared" si="578"/>
        <v>2.0488535527713174</v>
      </c>
      <c r="Z532" s="976">
        <f t="shared" si="579"/>
        <v>1.9973669949158219</v>
      </c>
      <c r="AA532" s="976">
        <f t="shared" si="580"/>
        <v>1.2140340552556708</v>
      </c>
      <c r="AB532" s="976">
        <f t="shared" si="581"/>
        <v>1.2583527619187487</v>
      </c>
      <c r="AC532" s="976">
        <f t="shared" si="582"/>
        <v>17.273070094075663</v>
      </c>
      <c r="AD532" s="976">
        <f t="shared" si="583"/>
        <v>39.521200837217364</v>
      </c>
      <c r="AE532" s="976">
        <f t="shared" si="584"/>
        <v>5.0862914868059654</v>
      </c>
    </row>
    <row r="533" spans="1:31">
      <c r="A533" s="976" t="str">
        <f t="shared" si="585"/>
        <v>MP-525-20</v>
      </c>
      <c r="B533" s="976" t="str">
        <f t="shared" si="589"/>
        <v>[weeks C]</v>
      </c>
      <c r="C533" s="976" t="str">
        <f t="shared" si="590"/>
        <v>Lipid#3</v>
      </c>
      <c r="D533" s="976" t="str">
        <f t="shared" si="591"/>
        <v>[diet C]</v>
      </c>
      <c r="E533" s="976" t="str">
        <f t="shared" si="592"/>
        <v>[treatment C]</v>
      </c>
      <c r="F533" s="976" t="str">
        <f t="shared" si="586"/>
        <v>[sex]</v>
      </c>
      <c r="G533" s="976">
        <f t="shared" si="587"/>
        <v>19.899999999999999</v>
      </c>
      <c r="H533" s="976">
        <f t="shared" si="530"/>
        <v>2.5</v>
      </c>
      <c r="I533" s="664"/>
      <c r="J533" s="976">
        <v>135</v>
      </c>
      <c r="K533" s="976">
        <f>'plasma (Lipid#3)'!C105</f>
        <v>134</v>
      </c>
      <c r="L533" s="976">
        <f>'plasma (Lipid#3)'!E105</f>
        <v>28</v>
      </c>
      <c r="M533" s="664"/>
      <c r="N533" s="664"/>
      <c r="O533" s="976"/>
      <c r="P533" s="976">
        <f t="shared" si="588"/>
        <v>73.776759707568019</v>
      </c>
      <c r="Q533" s="976">
        <f t="shared" si="570"/>
        <v>15.047691093131562</v>
      </c>
      <c r="R533" s="976">
        <f t="shared" si="571"/>
        <v>14.669550929326203</v>
      </c>
      <c r="S533" s="976">
        <f t="shared" si="572"/>
        <v>8.9164056724888692</v>
      </c>
      <c r="T533" s="976">
        <f t="shared" si="573"/>
        <v>9.2419019514254757</v>
      </c>
      <c r="U533" s="976">
        <f t="shared" si="574"/>
        <v>126.86110369093348</v>
      </c>
      <c r="V533" s="976">
        <f t="shared" si="575"/>
        <v>290.26126392667413</v>
      </c>
      <c r="W533" s="976">
        <f t="shared" si="576"/>
        <v>37.355985253097153</v>
      </c>
      <c r="X533" s="976">
        <f t="shared" si="577"/>
        <v>10.045247161393526</v>
      </c>
      <c r="Y533" s="976">
        <f t="shared" si="578"/>
        <v>2.0488535527713174</v>
      </c>
      <c r="Z533" s="976">
        <f t="shared" si="579"/>
        <v>1.9973669949158219</v>
      </c>
      <c r="AA533" s="976">
        <f t="shared" si="580"/>
        <v>1.2140340552556708</v>
      </c>
      <c r="AB533" s="976">
        <f t="shared" si="581"/>
        <v>1.2583527619187487</v>
      </c>
      <c r="AC533" s="976">
        <f t="shared" si="582"/>
        <v>17.273070094075663</v>
      </c>
      <c r="AD533" s="976">
        <f t="shared" si="583"/>
        <v>39.521200837217364</v>
      </c>
      <c r="AE533" s="976">
        <f t="shared" si="584"/>
        <v>5.0862914868059654</v>
      </c>
    </row>
    <row r="534" spans="1:31">
      <c r="A534" s="976" t="str">
        <f t="shared" si="585"/>
        <v>MP-525-20</v>
      </c>
      <c r="B534" s="976" t="str">
        <f t="shared" si="589"/>
        <v>[weeks C]</v>
      </c>
      <c r="C534" s="976" t="str">
        <f t="shared" si="590"/>
        <v>Lipid#3</v>
      </c>
      <c r="D534" s="976" t="str">
        <f t="shared" si="591"/>
        <v>[diet C]</v>
      </c>
      <c r="E534" s="976" t="str">
        <f t="shared" si="592"/>
        <v>[treatment C]</v>
      </c>
      <c r="F534" s="976" t="str">
        <f t="shared" si="586"/>
        <v>[sex]</v>
      </c>
      <c r="G534" s="976">
        <f t="shared" si="587"/>
        <v>19.899999999999999</v>
      </c>
      <c r="H534" s="976">
        <f t="shared" si="530"/>
        <v>2.5</v>
      </c>
      <c r="I534" s="664"/>
      <c r="J534" s="976">
        <v>145</v>
      </c>
      <c r="K534" s="976">
        <f>'plasma (Lipid#3)'!C106</f>
        <v>122</v>
      </c>
      <c r="L534" s="976">
        <f>'plasma (Lipid#3)'!E106</f>
        <v>25</v>
      </c>
      <c r="M534" s="664"/>
      <c r="N534" s="664"/>
      <c r="O534" s="976"/>
      <c r="P534" s="976">
        <f t="shared" si="588"/>
        <v>73.776759707568019</v>
      </c>
      <c r="Q534" s="976">
        <f t="shared" si="570"/>
        <v>15.047691093131562</v>
      </c>
      <c r="R534" s="976">
        <f t="shared" si="571"/>
        <v>14.669550929326203</v>
      </c>
      <c r="S534" s="976">
        <f t="shared" si="572"/>
        <v>8.9164056724888692</v>
      </c>
      <c r="T534" s="976">
        <f t="shared" si="573"/>
        <v>9.2419019514254757</v>
      </c>
      <c r="U534" s="976">
        <f t="shared" si="574"/>
        <v>126.86110369093348</v>
      </c>
      <c r="V534" s="976">
        <f t="shared" si="575"/>
        <v>290.26126392667413</v>
      </c>
      <c r="W534" s="976">
        <f t="shared" si="576"/>
        <v>37.355985253097153</v>
      </c>
      <c r="X534" s="976">
        <f t="shared" si="577"/>
        <v>10.045247161393526</v>
      </c>
      <c r="Y534" s="976">
        <f t="shared" si="578"/>
        <v>2.0488535527713174</v>
      </c>
      <c r="Z534" s="976">
        <f t="shared" si="579"/>
        <v>1.9973669949158219</v>
      </c>
      <c r="AA534" s="976">
        <f t="shared" si="580"/>
        <v>1.2140340552556708</v>
      </c>
      <c r="AB534" s="976">
        <f t="shared" si="581"/>
        <v>1.2583527619187487</v>
      </c>
      <c r="AC534" s="976">
        <f t="shared" si="582"/>
        <v>17.273070094075663</v>
      </c>
      <c r="AD534" s="976">
        <f t="shared" si="583"/>
        <v>39.521200837217364</v>
      </c>
      <c r="AE534" s="976">
        <f t="shared" si="584"/>
        <v>5.0862914868059654</v>
      </c>
    </row>
    <row r="535" spans="1:31">
      <c r="A535" s="973" t="str">
        <f>'plasma (Lipid#3)'!A109</f>
        <v>MP-527-20</v>
      </c>
      <c r="B535" s="973" t="str">
        <f t="shared" si="589"/>
        <v>[weeks C]</v>
      </c>
      <c r="C535" s="973" t="str">
        <f t="shared" si="590"/>
        <v>Lipid#3</v>
      </c>
      <c r="D535" s="973" t="str">
        <f t="shared" si="591"/>
        <v>[diet C]</v>
      </c>
      <c r="E535" s="973" t="str">
        <f t="shared" si="592"/>
        <v>[treatment C]</v>
      </c>
      <c r="F535" s="973" t="str">
        <f>'plasma (Lipid#3)'!A114</f>
        <v>[sex]</v>
      </c>
      <c r="G535" s="973">
        <f>'plasma (Lipid#3)'!A110</f>
        <v>19.899999999999999</v>
      </c>
      <c r="H535" s="973">
        <f t="shared" si="530"/>
        <v>0</v>
      </c>
      <c r="I535" s="973">
        <f>'plasma (Lipid#3)'!A119</f>
        <v>40</v>
      </c>
      <c r="J535" s="973">
        <f>'plasma (Lipid#3)'!B108</f>
        <v>-10</v>
      </c>
      <c r="K535" s="973">
        <f>'plasma (Lipid#3)'!C108</f>
        <v>73</v>
      </c>
      <c r="L535" s="973">
        <f>'plasma (Lipid#3)'!E108</f>
        <v>0</v>
      </c>
      <c r="M535" s="974">
        <f>'plasma (Lipid#3)'!X110</f>
        <v>22.804251924479935</v>
      </c>
      <c r="N535" s="974">
        <f>'plasma (Lipid#3)'!Y110</f>
        <v>22.804251924479935</v>
      </c>
      <c r="O535" s="973">
        <f>'plasma (Lipid#3)'!M108</f>
        <v>6.7500000000000004E-2</v>
      </c>
      <c r="P535" s="973">
        <f>'tissues (Lipid#3)'!O45</f>
        <v>64.517763964700507</v>
      </c>
      <c r="Q535" s="973">
        <f>'tissues (Lipid#3)'!O46</f>
        <v>8.883172731835117</v>
      </c>
      <c r="R535" s="973">
        <f>'tissues (Lipid#3)'!O47</f>
        <v>4.0348733025478598</v>
      </c>
      <c r="S535" s="973">
        <f>'tissues (Lipid#3)'!O48</f>
        <v>6.8381756951649031</v>
      </c>
      <c r="T535" s="973">
        <f>'tissues (Lipid#3)'!O49</f>
        <v>15.999636249964475</v>
      </c>
      <c r="U535" s="973">
        <f>'tissues (Lipid#3)'!O50</f>
        <v>191.73653157852164</v>
      </c>
      <c r="V535" s="973">
        <f>'tissues (Lipid#3)'!O51</f>
        <v>335.48584156028107</v>
      </c>
      <c r="W535" s="973">
        <f>'tissues (Lipid#3)'!O52</f>
        <v>43.048073703482324</v>
      </c>
      <c r="X535" s="973">
        <f>'tissues (Lipid#3)'!P45</f>
        <v>11.188051554572343</v>
      </c>
      <c r="Y535" s="975">
        <f>'tissues (Lipid#3)'!P46</f>
        <v>1.5404345777748758</v>
      </c>
      <c r="Z535" s="973">
        <f>'tissues (Lipid#3)'!P47</f>
        <v>0.69968901200251898</v>
      </c>
      <c r="AA535" s="973">
        <f>'tissues (Lipid#3)'!P48</f>
        <v>1.1858108141904455</v>
      </c>
      <c r="AB535" s="973">
        <f>'tissues (Lipid#3)'!P49</f>
        <v>2.7745033959475967</v>
      </c>
      <c r="AC535" s="973">
        <f>'tissues (Lipid#3)'!P50</f>
        <v>33.249109522286993</v>
      </c>
      <c r="AD535" s="973">
        <f>'tissues (Lipid#3)'!P51</f>
        <v>58.176735530684581</v>
      </c>
      <c r="AE535" s="973">
        <f>'tissues (Lipid#3)'!P52</f>
        <v>7.4649838792165886</v>
      </c>
    </row>
    <row r="536" spans="1:31">
      <c r="A536" s="973" t="str">
        <f>A535</f>
        <v>MP-527-20</v>
      </c>
      <c r="B536" s="973" t="str">
        <f t="shared" si="589"/>
        <v>[weeks C]</v>
      </c>
      <c r="C536" s="973" t="str">
        <f t="shared" si="590"/>
        <v>Lipid#3</v>
      </c>
      <c r="D536" s="973" t="str">
        <f t="shared" si="591"/>
        <v>[diet C]</v>
      </c>
      <c r="E536" s="973" t="str">
        <f t="shared" si="592"/>
        <v>[treatment C]</v>
      </c>
      <c r="F536" s="973" t="str">
        <f>F535</f>
        <v>[sex]</v>
      </c>
      <c r="G536" s="973">
        <f>G535</f>
        <v>19.899999999999999</v>
      </c>
      <c r="H536" s="973">
        <f t="shared" si="530"/>
        <v>0</v>
      </c>
      <c r="I536" s="973"/>
      <c r="J536" s="973">
        <f>'plasma (Lipid#3)'!B109</f>
        <v>0</v>
      </c>
      <c r="K536" s="973">
        <f>'plasma (Lipid#3)'!C109</f>
        <v>66</v>
      </c>
      <c r="L536" s="973">
        <f>'plasma (Lipid#3)'!E109</f>
        <v>0</v>
      </c>
      <c r="M536" s="974">
        <f>'plasma (Lipid#3)'!X111</f>
        <v>22.34973369228717</v>
      </c>
      <c r="N536" s="974">
        <f>'plasma (Lipid#3)'!Y111</f>
        <v>22.34973369228717</v>
      </c>
      <c r="O536" s="973"/>
      <c r="P536" s="973">
        <f>P535</f>
        <v>64.517763964700507</v>
      </c>
      <c r="Q536" s="973">
        <f t="shared" ref="Q536:AE536" si="593">Q535</f>
        <v>8.883172731835117</v>
      </c>
      <c r="R536" s="973">
        <f t="shared" si="593"/>
        <v>4.0348733025478598</v>
      </c>
      <c r="S536" s="973">
        <f t="shared" si="593"/>
        <v>6.8381756951649031</v>
      </c>
      <c r="T536" s="973">
        <f t="shared" si="593"/>
        <v>15.999636249964475</v>
      </c>
      <c r="U536" s="973">
        <f t="shared" si="593"/>
        <v>191.73653157852164</v>
      </c>
      <c r="V536" s="973">
        <f t="shared" si="593"/>
        <v>335.48584156028107</v>
      </c>
      <c r="W536" s="973">
        <f t="shared" si="593"/>
        <v>43.048073703482324</v>
      </c>
      <c r="X536" s="973">
        <f t="shared" si="593"/>
        <v>11.188051554572343</v>
      </c>
      <c r="Y536" s="973">
        <f t="shared" si="593"/>
        <v>1.5404345777748758</v>
      </c>
      <c r="Z536" s="973">
        <f t="shared" si="593"/>
        <v>0.69968901200251898</v>
      </c>
      <c r="AA536" s="973">
        <f t="shared" si="593"/>
        <v>1.1858108141904455</v>
      </c>
      <c r="AB536" s="973">
        <f t="shared" si="593"/>
        <v>2.7745033959475967</v>
      </c>
      <c r="AC536" s="973">
        <f t="shared" si="593"/>
        <v>33.249109522286993</v>
      </c>
      <c r="AD536" s="973">
        <f t="shared" si="593"/>
        <v>58.176735530684581</v>
      </c>
      <c r="AE536" s="973">
        <f t="shared" si="593"/>
        <v>7.4649838792165886</v>
      </c>
    </row>
    <row r="537" spans="1:31">
      <c r="A537" s="973" t="str">
        <f t="shared" ref="A537:A553" si="594">A536</f>
        <v>MP-527-20</v>
      </c>
      <c r="B537" s="973" t="str">
        <f t="shared" si="589"/>
        <v>[weeks C]</v>
      </c>
      <c r="C537" s="973" t="str">
        <f t="shared" si="590"/>
        <v>Lipid#3</v>
      </c>
      <c r="D537" s="973" t="str">
        <f t="shared" si="591"/>
        <v>[diet C]</v>
      </c>
      <c r="E537" s="973" t="str">
        <f t="shared" si="592"/>
        <v>[treatment C]</v>
      </c>
      <c r="F537" s="973" t="str">
        <f t="shared" ref="F537:F553" si="595">F536</f>
        <v>[sex]</v>
      </c>
      <c r="G537" s="973">
        <f t="shared" ref="G537:G553" si="596">G536</f>
        <v>19.899999999999999</v>
      </c>
      <c r="H537" s="973">
        <f t="shared" si="530"/>
        <v>2.5</v>
      </c>
      <c r="I537" s="973"/>
      <c r="J537" s="973">
        <f>'plasma (Lipid#3)'!B110</f>
        <v>10</v>
      </c>
      <c r="K537" s="973">
        <f>'plasma (Lipid#3)'!C110</f>
        <v>87</v>
      </c>
      <c r="L537" s="973">
        <f>'plasma (Lipid#3)'!E110</f>
        <v>25</v>
      </c>
      <c r="M537" s="973"/>
      <c r="N537" s="973"/>
      <c r="O537" s="973"/>
      <c r="P537" s="973">
        <f t="shared" ref="P537:P553" si="597">P536</f>
        <v>64.517763964700507</v>
      </c>
      <c r="Q537" s="973">
        <f t="shared" ref="Q537:Q553" si="598">Q536</f>
        <v>8.883172731835117</v>
      </c>
      <c r="R537" s="973">
        <f t="shared" ref="R537:R553" si="599">R536</f>
        <v>4.0348733025478598</v>
      </c>
      <c r="S537" s="973">
        <f t="shared" ref="S537:S553" si="600">S536</f>
        <v>6.8381756951649031</v>
      </c>
      <c r="T537" s="973">
        <f t="shared" ref="T537:T553" si="601">T536</f>
        <v>15.999636249964475</v>
      </c>
      <c r="U537" s="973">
        <f t="shared" ref="U537:U553" si="602">U536</f>
        <v>191.73653157852164</v>
      </c>
      <c r="V537" s="973">
        <f t="shared" ref="V537:V553" si="603">V536</f>
        <v>335.48584156028107</v>
      </c>
      <c r="W537" s="973">
        <f t="shared" ref="W537:W553" si="604">W536</f>
        <v>43.048073703482324</v>
      </c>
      <c r="X537" s="973">
        <f t="shared" ref="X537:X553" si="605">X536</f>
        <v>11.188051554572343</v>
      </c>
      <c r="Y537" s="973">
        <f t="shared" ref="Y537:Y553" si="606">Y536</f>
        <v>1.5404345777748758</v>
      </c>
      <c r="Z537" s="973">
        <f t="shared" ref="Z537:Z553" si="607">Z536</f>
        <v>0.69968901200251898</v>
      </c>
      <c r="AA537" s="973">
        <f t="shared" ref="AA537:AA553" si="608">AA536</f>
        <v>1.1858108141904455</v>
      </c>
      <c r="AB537" s="973">
        <f t="shared" ref="AB537:AB553" si="609">AB536</f>
        <v>2.7745033959475967</v>
      </c>
      <c r="AC537" s="973">
        <f t="shared" ref="AC537:AC553" si="610">AC536</f>
        <v>33.249109522286993</v>
      </c>
      <c r="AD537" s="973">
        <f t="shared" ref="AD537:AD553" si="611">AD536</f>
        <v>58.176735530684581</v>
      </c>
      <c r="AE537" s="973">
        <f t="shared" ref="AE537:AE553" si="612">AE536</f>
        <v>7.4649838792165886</v>
      </c>
    </row>
    <row r="538" spans="1:31">
      <c r="A538" s="973" t="str">
        <f t="shared" si="594"/>
        <v>MP-527-20</v>
      </c>
      <c r="B538" s="973" t="str">
        <f t="shared" si="589"/>
        <v>[weeks C]</v>
      </c>
      <c r="C538" s="973" t="str">
        <f t="shared" si="590"/>
        <v>Lipid#3</v>
      </c>
      <c r="D538" s="973" t="str">
        <f t="shared" si="591"/>
        <v>[diet C]</v>
      </c>
      <c r="E538" s="973" t="str">
        <f t="shared" si="592"/>
        <v>[treatment C]</v>
      </c>
      <c r="F538" s="973" t="str">
        <f t="shared" si="595"/>
        <v>[sex]</v>
      </c>
      <c r="G538" s="973">
        <f t="shared" si="596"/>
        <v>19.899999999999999</v>
      </c>
      <c r="H538" s="973">
        <f t="shared" si="530"/>
        <v>2.5</v>
      </c>
      <c r="I538" s="973"/>
      <c r="J538" s="973">
        <f>'plasma (Lipid#3)'!B111</f>
        <v>20</v>
      </c>
      <c r="K538" s="973">
        <f>'plasma (Lipid#3)'!C111</f>
        <v>95</v>
      </c>
      <c r="L538" s="973">
        <f>'plasma (Lipid#3)'!E111</f>
        <v>30</v>
      </c>
      <c r="M538" s="973"/>
      <c r="N538" s="973"/>
      <c r="O538" s="973"/>
      <c r="P538" s="973">
        <f t="shared" si="597"/>
        <v>64.517763964700507</v>
      </c>
      <c r="Q538" s="973">
        <f t="shared" si="598"/>
        <v>8.883172731835117</v>
      </c>
      <c r="R538" s="973">
        <f t="shared" si="599"/>
        <v>4.0348733025478598</v>
      </c>
      <c r="S538" s="973">
        <f t="shared" si="600"/>
        <v>6.8381756951649031</v>
      </c>
      <c r="T538" s="973">
        <f t="shared" si="601"/>
        <v>15.999636249964475</v>
      </c>
      <c r="U538" s="973">
        <f t="shared" si="602"/>
        <v>191.73653157852164</v>
      </c>
      <c r="V538" s="973">
        <f t="shared" si="603"/>
        <v>335.48584156028107</v>
      </c>
      <c r="W538" s="973">
        <f t="shared" si="604"/>
        <v>43.048073703482324</v>
      </c>
      <c r="X538" s="973">
        <f t="shared" si="605"/>
        <v>11.188051554572343</v>
      </c>
      <c r="Y538" s="973">
        <f t="shared" si="606"/>
        <v>1.5404345777748758</v>
      </c>
      <c r="Z538" s="973">
        <f t="shared" si="607"/>
        <v>0.69968901200251898</v>
      </c>
      <c r="AA538" s="973">
        <f t="shared" si="608"/>
        <v>1.1858108141904455</v>
      </c>
      <c r="AB538" s="973">
        <f t="shared" si="609"/>
        <v>2.7745033959475967</v>
      </c>
      <c r="AC538" s="973">
        <f t="shared" si="610"/>
        <v>33.249109522286993</v>
      </c>
      <c r="AD538" s="973">
        <f t="shared" si="611"/>
        <v>58.176735530684581</v>
      </c>
      <c r="AE538" s="973">
        <f t="shared" si="612"/>
        <v>7.4649838792165886</v>
      </c>
    </row>
    <row r="539" spans="1:31">
      <c r="A539" s="973" t="str">
        <f t="shared" si="594"/>
        <v>MP-527-20</v>
      </c>
      <c r="B539" s="973" t="str">
        <f t="shared" si="589"/>
        <v>[weeks C]</v>
      </c>
      <c r="C539" s="973" t="str">
        <f t="shared" si="590"/>
        <v>Lipid#3</v>
      </c>
      <c r="D539" s="973" t="str">
        <f t="shared" si="591"/>
        <v>[diet C]</v>
      </c>
      <c r="E539" s="973" t="str">
        <f t="shared" si="592"/>
        <v>[treatment C]</v>
      </c>
      <c r="F539" s="973" t="str">
        <f t="shared" si="595"/>
        <v>[sex]</v>
      </c>
      <c r="G539" s="973">
        <f t="shared" si="596"/>
        <v>19.899999999999999</v>
      </c>
      <c r="H539" s="973">
        <f t="shared" si="530"/>
        <v>2.5</v>
      </c>
      <c r="I539" s="973"/>
      <c r="J539" s="973">
        <f>'plasma (Lipid#3)'!B112</f>
        <v>30</v>
      </c>
      <c r="K539" s="973">
        <f>'plasma (Lipid#3)'!C112</f>
        <v>96</v>
      </c>
      <c r="L539" s="973">
        <f>'plasma (Lipid#3)'!E112</f>
        <v>30</v>
      </c>
      <c r="M539" s="973"/>
      <c r="N539" s="973"/>
      <c r="O539" s="973"/>
      <c r="P539" s="973">
        <f t="shared" si="597"/>
        <v>64.517763964700507</v>
      </c>
      <c r="Q539" s="973">
        <f t="shared" si="598"/>
        <v>8.883172731835117</v>
      </c>
      <c r="R539" s="973">
        <f t="shared" si="599"/>
        <v>4.0348733025478598</v>
      </c>
      <c r="S539" s="973">
        <f t="shared" si="600"/>
        <v>6.8381756951649031</v>
      </c>
      <c r="T539" s="973">
        <f t="shared" si="601"/>
        <v>15.999636249964475</v>
      </c>
      <c r="U539" s="973">
        <f t="shared" si="602"/>
        <v>191.73653157852164</v>
      </c>
      <c r="V539" s="973">
        <f t="shared" si="603"/>
        <v>335.48584156028107</v>
      </c>
      <c r="W539" s="973">
        <f t="shared" si="604"/>
        <v>43.048073703482324</v>
      </c>
      <c r="X539" s="973">
        <f t="shared" si="605"/>
        <v>11.188051554572343</v>
      </c>
      <c r="Y539" s="973">
        <f t="shared" si="606"/>
        <v>1.5404345777748758</v>
      </c>
      <c r="Z539" s="973">
        <f t="shared" si="607"/>
        <v>0.69968901200251898</v>
      </c>
      <c r="AA539" s="973">
        <f t="shared" si="608"/>
        <v>1.1858108141904455</v>
      </c>
      <c r="AB539" s="973">
        <f t="shared" si="609"/>
        <v>2.7745033959475967</v>
      </c>
      <c r="AC539" s="973">
        <f t="shared" si="610"/>
        <v>33.249109522286993</v>
      </c>
      <c r="AD539" s="973">
        <f t="shared" si="611"/>
        <v>58.176735530684581</v>
      </c>
      <c r="AE539" s="973">
        <f t="shared" si="612"/>
        <v>7.4649838792165886</v>
      </c>
    </row>
    <row r="540" spans="1:31">
      <c r="A540" s="973" t="str">
        <f t="shared" si="594"/>
        <v>MP-527-20</v>
      </c>
      <c r="B540" s="973" t="str">
        <f t="shared" si="589"/>
        <v>[weeks C]</v>
      </c>
      <c r="C540" s="973" t="str">
        <f t="shared" si="590"/>
        <v>Lipid#3</v>
      </c>
      <c r="D540" s="973" t="str">
        <f t="shared" si="591"/>
        <v>[diet C]</v>
      </c>
      <c r="E540" s="973" t="str">
        <f t="shared" si="592"/>
        <v>[treatment C]</v>
      </c>
      <c r="F540" s="973" t="str">
        <f t="shared" si="595"/>
        <v>[sex]</v>
      </c>
      <c r="G540" s="973">
        <f t="shared" si="596"/>
        <v>19.899999999999999</v>
      </c>
      <c r="H540" s="973">
        <f t="shared" si="530"/>
        <v>2.5</v>
      </c>
      <c r="I540" s="973"/>
      <c r="J540" s="973">
        <f>'plasma (Lipid#3)'!B113</f>
        <v>40</v>
      </c>
      <c r="K540" s="973">
        <f>'plasma (Lipid#3)'!C113</f>
        <v>97</v>
      </c>
      <c r="L540" s="973">
        <f>'plasma (Lipid#3)'!E113</f>
        <v>33</v>
      </c>
      <c r="M540" s="973"/>
      <c r="N540" s="973"/>
      <c r="O540" s="973"/>
      <c r="P540" s="973">
        <f t="shared" si="597"/>
        <v>64.517763964700507</v>
      </c>
      <c r="Q540" s="973">
        <f t="shared" si="598"/>
        <v>8.883172731835117</v>
      </c>
      <c r="R540" s="973">
        <f t="shared" si="599"/>
        <v>4.0348733025478598</v>
      </c>
      <c r="S540" s="973">
        <f t="shared" si="600"/>
        <v>6.8381756951649031</v>
      </c>
      <c r="T540" s="973">
        <f t="shared" si="601"/>
        <v>15.999636249964475</v>
      </c>
      <c r="U540" s="973">
        <f t="shared" si="602"/>
        <v>191.73653157852164</v>
      </c>
      <c r="V540" s="973">
        <f t="shared" si="603"/>
        <v>335.48584156028107</v>
      </c>
      <c r="W540" s="973">
        <f t="shared" si="604"/>
        <v>43.048073703482324</v>
      </c>
      <c r="X540" s="973">
        <f t="shared" si="605"/>
        <v>11.188051554572343</v>
      </c>
      <c r="Y540" s="973">
        <f t="shared" si="606"/>
        <v>1.5404345777748758</v>
      </c>
      <c r="Z540" s="973">
        <f t="shared" si="607"/>
        <v>0.69968901200251898</v>
      </c>
      <c r="AA540" s="973">
        <f t="shared" si="608"/>
        <v>1.1858108141904455</v>
      </c>
      <c r="AB540" s="973">
        <f t="shared" si="609"/>
        <v>2.7745033959475967</v>
      </c>
      <c r="AC540" s="973">
        <f t="shared" si="610"/>
        <v>33.249109522286993</v>
      </c>
      <c r="AD540" s="973">
        <f t="shared" si="611"/>
        <v>58.176735530684581</v>
      </c>
      <c r="AE540" s="973">
        <f t="shared" si="612"/>
        <v>7.4649838792165886</v>
      </c>
    </row>
    <row r="541" spans="1:31">
      <c r="A541" s="973" t="str">
        <f t="shared" si="594"/>
        <v>MP-527-20</v>
      </c>
      <c r="B541" s="973" t="str">
        <f t="shared" si="589"/>
        <v>[weeks C]</v>
      </c>
      <c r="C541" s="973" t="str">
        <f t="shared" si="590"/>
        <v>Lipid#3</v>
      </c>
      <c r="D541" s="973" t="str">
        <f t="shared" si="591"/>
        <v>[diet C]</v>
      </c>
      <c r="E541" s="973" t="str">
        <f t="shared" si="592"/>
        <v>[treatment C]</v>
      </c>
      <c r="F541" s="973" t="str">
        <f t="shared" si="595"/>
        <v>[sex]</v>
      </c>
      <c r="G541" s="973">
        <f t="shared" si="596"/>
        <v>19.899999999999999</v>
      </c>
      <c r="H541" s="973">
        <f t="shared" si="530"/>
        <v>2.5</v>
      </c>
      <c r="I541" s="973"/>
      <c r="J541" s="973">
        <f>'plasma (Lipid#3)'!B114</f>
        <v>50</v>
      </c>
      <c r="K541" s="973">
        <f>'plasma (Lipid#3)'!C114</f>
        <v>97</v>
      </c>
      <c r="L541" s="973">
        <f>'plasma (Lipid#3)'!E114</f>
        <v>35</v>
      </c>
      <c r="M541" s="973"/>
      <c r="N541" s="973"/>
      <c r="O541" s="973"/>
      <c r="P541" s="973">
        <f t="shared" si="597"/>
        <v>64.517763964700507</v>
      </c>
      <c r="Q541" s="973">
        <f t="shared" si="598"/>
        <v>8.883172731835117</v>
      </c>
      <c r="R541" s="973">
        <f t="shared" si="599"/>
        <v>4.0348733025478598</v>
      </c>
      <c r="S541" s="973">
        <f t="shared" si="600"/>
        <v>6.8381756951649031</v>
      </c>
      <c r="T541" s="973">
        <f t="shared" si="601"/>
        <v>15.999636249964475</v>
      </c>
      <c r="U541" s="973">
        <f t="shared" si="602"/>
        <v>191.73653157852164</v>
      </c>
      <c r="V541" s="973">
        <f t="shared" si="603"/>
        <v>335.48584156028107</v>
      </c>
      <c r="W541" s="973">
        <f t="shared" si="604"/>
        <v>43.048073703482324</v>
      </c>
      <c r="X541" s="973">
        <f t="shared" si="605"/>
        <v>11.188051554572343</v>
      </c>
      <c r="Y541" s="973">
        <f t="shared" si="606"/>
        <v>1.5404345777748758</v>
      </c>
      <c r="Z541" s="973">
        <f t="shared" si="607"/>
        <v>0.69968901200251898</v>
      </c>
      <c r="AA541" s="973">
        <f t="shared" si="608"/>
        <v>1.1858108141904455</v>
      </c>
      <c r="AB541" s="973">
        <f t="shared" si="609"/>
        <v>2.7745033959475967</v>
      </c>
      <c r="AC541" s="973">
        <f t="shared" si="610"/>
        <v>33.249109522286993</v>
      </c>
      <c r="AD541" s="973">
        <f t="shared" si="611"/>
        <v>58.176735530684581</v>
      </c>
      <c r="AE541" s="973">
        <f t="shared" si="612"/>
        <v>7.4649838792165886</v>
      </c>
    </row>
    <row r="542" spans="1:31">
      <c r="A542" s="973" t="str">
        <f t="shared" si="594"/>
        <v>MP-527-20</v>
      </c>
      <c r="B542" s="973" t="str">
        <f t="shared" si="589"/>
        <v>[weeks C]</v>
      </c>
      <c r="C542" s="973" t="str">
        <f t="shared" si="590"/>
        <v>Lipid#3</v>
      </c>
      <c r="D542" s="973" t="str">
        <f t="shared" si="591"/>
        <v>[diet C]</v>
      </c>
      <c r="E542" s="973" t="str">
        <f t="shared" si="592"/>
        <v>[treatment C]</v>
      </c>
      <c r="F542" s="973" t="str">
        <f t="shared" si="595"/>
        <v>[sex]</v>
      </c>
      <c r="G542" s="973">
        <f t="shared" si="596"/>
        <v>19.899999999999999</v>
      </c>
      <c r="H542" s="973">
        <f t="shared" si="530"/>
        <v>2.5</v>
      </c>
      <c r="I542" s="973"/>
      <c r="J542" s="973">
        <f>'plasma (Lipid#3)'!B115</f>
        <v>60</v>
      </c>
      <c r="K542" s="973">
        <f>'plasma (Lipid#3)'!C115</f>
        <v>107</v>
      </c>
      <c r="L542" s="973">
        <f>'plasma (Lipid#3)'!E115</f>
        <v>35</v>
      </c>
      <c r="M542" s="973"/>
      <c r="N542" s="973"/>
      <c r="O542" s="973"/>
      <c r="P542" s="973">
        <f t="shared" si="597"/>
        <v>64.517763964700507</v>
      </c>
      <c r="Q542" s="973">
        <f t="shared" si="598"/>
        <v>8.883172731835117</v>
      </c>
      <c r="R542" s="973">
        <f t="shared" si="599"/>
        <v>4.0348733025478598</v>
      </c>
      <c r="S542" s="973">
        <f t="shared" si="600"/>
        <v>6.8381756951649031</v>
      </c>
      <c r="T542" s="973">
        <f t="shared" si="601"/>
        <v>15.999636249964475</v>
      </c>
      <c r="U542" s="973">
        <f t="shared" si="602"/>
        <v>191.73653157852164</v>
      </c>
      <c r="V542" s="973">
        <f t="shared" si="603"/>
        <v>335.48584156028107</v>
      </c>
      <c r="W542" s="973">
        <f t="shared" si="604"/>
        <v>43.048073703482324</v>
      </c>
      <c r="X542" s="973">
        <f t="shared" si="605"/>
        <v>11.188051554572343</v>
      </c>
      <c r="Y542" s="973">
        <f t="shared" si="606"/>
        <v>1.5404345777748758</v>
      </c>
      <c r="Z542" s="973">
        <f t="shared" si="607"/>
        <v>0.69968901200251898</v>
      </c>
      <c r="AA542" s="973">
        <f t="shared" si="608"/>
        <v>1.1858108141904455</v>
      </c>
      <c r="AB542" s="973">
        <f t="shared" si="609"/>
        <v>2.7745033959475967</v>
      </c>
      <c r="AC542" s="973">
        <f t="shared" si="610"/>
        <v>33.249109522286993</v>
      </c>
      <c r="AD542" s="973">
        <f t="shared" si="611"/>
        <v>58.176735530684581</v>
      </c>
      <c r="AE542" s="973">
        <f t="shared" si="612"/>
        <v>7.4649838792165886</v>
      </c>
    </row>
    <row r="543" spans="1:31">
      <c r="A543" s="973" t="str">
        <f t="shared" si="594"/>
        <v>MP-527-20</v>
      </c>
      <c r="B543" s="973" t="str">
        <f t="shared" si="589"/>
        <v>[weeks C]</v>
      </c>
      <c r="C543" s="973" t="str">
        <f t="shared" si="590"/>
        <v>Lipid#3</v>
      </c>
      <c r="D543" s="973" t="str">
        <f t="shared" si="591"/>
        <v>[diet C]</v>
      </c>
      <c r="E543" s="973" t="str">
        <f t="shared" si="592"/>
        <v>[treatment C]</v>
      </c>
      <c r="F543" s="973" t="str">
        <f t="shared" si="595"/>
        <v>[sex]</v>
      </c>
      <c r="G543" s="973">
        <f t="shared" si="596"/>
        <v>19.899999999999999</v>
      </c>
      <c r="H543" s="973">
        <f t="shared" ref="H543:H606" si="613">H524</f>
        <v>2.5</v>
      </c>
      <c r="I543" s="973"/>
      <c r="J543" s="973">
        <f>'plasma (Lipid#3)'!B116</f>
        <v>70</v>
      </c>
      <c r="K543" s="973">
        <f>'plasma (Lipid#3)'!C116</f>
        <v>105</v>
      </c>
      <c r="L543" s="973">
        <f>'plasma (Lipid#3)'!E116</f>
        <v>35</v>
      </c>
      <c r="M543" s="973"/>
      <c r="N543" s="973"/>
      <c r="O543" s="973"/>
      <c r="P543" s="973">
        <f t="shared" si="597"/>
        <v>64.517763964700507</v>
      </c>
      <c r="Q543" s="973">
        <f t="shared" si="598"/>
        <v>8.883172731835117</v>
      </c>
      <c r="R543" s="973">
        <f t="shared" si="599"/>
        <v>4.0348733025478598</v>
      </c>
      <c r="S543" s="973">
        <f t="shared" si="600"/>
        <v>6.8381756951649031</v>
      </c>
      <c r="T543" s="973">
        <f t="shared" si="601"/>
        <v>15.999636249964475</v>
      </c>
      <c r="U543" s="973">
        <f t="shared" si="602"/>
        <v>191.73653157852164</v>
      </c>
      <c r="V543" s="973">
        <f t="shared" si="603"/>
        <v>335.48584156028107</v>
      </c>
      <c r="W543" s="973">
        <f t="shared" si="604"/>
        <v>43.048073703482324</v>
      </c>
      <c r="X543" s="973">
        <f t="shared" si="605"/>
        <v>11.188051554572343</v>
      </c>
      <c r="Y543" s="973">
        <f t="shared" si="606"/>
        <v>1.5404345777748758</v>
      </c>
      <c r="Z543" s="973">
        <f t="shared" si="607"/>
        <v>0.69968901200251898</v>
      </c>
      <c r="AA543" s="973">
        <f t="shared" si="608"/>
        <v>1.1858108141904455</v>
      </c>
      <c r="AB543" s="973">
        <f t="shared" si="609"/>
        <v>2.7745033959475967</v>
      </c>
      <c r="AC543" s="973">
        <f t="shared" si="610"/>
        <v>33.249109522286993</v>
      </c>
      <c r="AD543" s="973">
        <f t="shared" si="611"/>
        <v>58.176735530684581</v>
      </c>
      <c r="AE543" s="973">
        <f t="shared" si="612"/>
        <v>7.4649838792165886</v>
      </c>
    </row>
    <row r="544" spans="1:31">
      <c r="A544" s="973" t="str">
        <f t="shared" si="594"/>
        <v>MP-527-20</v>
      </c>
      <c r="B544" s="973" t="str">
        <f t="shared" si="589"/>
        <v>[weeks C]</v>
      </c>
      <c r="C544" s="973" t="str">
        <f t="shared" si="590"/>
        <v>Lipid#3</v>
      </c>
      <c r="D544" s="973" t="str">
        <f t="shared" si="591"/>
        <v>[diet C]</v>
      </c>
      <c r="E544" s="973" t="str">
        <f t="shared" si="592"/>
        <v>[treatment C]</v>
      </c>
      <c r="F544" s="973" t="str">
        <f t="shared" si="595"/>
        <v>[sex]</v>
      </c>
      <c r="G544" s="973">
        <f t="shared" si="596"/>
        <v>19.899999999999999</v>
      </c>
      <c r="H544" s="973">
        <f t="shared" si="613"/>
        <v>2.5</v>
      </c>
      <c r="I544" s="972"/>
      <c r="J544" s="973">
        <f>'plasma (Lipid#3)'!B117</f>
        <v>80</v>
      </c>
      <c r="K544" s="973">
        <f>'plasma (Lipid#3)'!C117</f>
        <v>101</v>
      </c>
      <c r="L544" s="973">
        <f>'plasma (Lipid#3)'!E117</f>
        <v>35</v>
      </c>
      <c r="M544" s="974">
        <f>'plasma (Lipid#3)'!X112</f>
        <v>53.838981871724229</v>
      </c>
      <c r="N544" s="974">
        <f>'plasma (Lipid#3)'!Y112</f>
        <v>18.838981871724229</v>
      </c>
      <c r="O544" s="973"/>
      <c r="P544" s="973">
        <f t="shared" si="597"/>
        <v>64.517763964700507</v>
      </c>
      <c r="Q544" s="973">
        <f t="shared" si="598"/>
        <v>8.883172731835117</v>
      </c>
      <c r="R544" s="973">
        <f t="shared" si="599"/>
        <v>4.0348733025478598</v>
      </c>
      <c r="S544" s="973">
        <f t="shared" si="600"/>
        <v>6.8381756951649031</v>
      </c>
      <c r="T544" s="973">
        <f t="shared" si="601"/>
        <v>15.999636249964475</v>
      </c>
      <c r="U544" s="973">
        <f t="shared" si="602"/>
        <v>191.73653157852164</v>
      </c>
      <c r="V544" s="973">
        <f t="shared" si="603"/>
        <v>335.48584156028107</v>
      </c>
      <c r="W544" s="973">
        <f t="shared" si="604"/>
        <v>43.048073703482324</v>
      </c>
      <c r="X544" s="973">
        <f t="shared" si="605"/>
        <v>11.188051554572343</v>
      </c>
      <c r="Y544" s="973">
        <f t="shared" si="606"/>
        <v>1.5404345777748758</v>
      </c>
      <c r="Z544" s="973">
        <f t="shared" si="607"/>
        <v>0.69968901200251898</v>
      </c>
      <c r="AA544" s="973">
        <f t="shared" si="608"/>
        <v>1.1858108141904455</v>
      </c>
      <c r="AB544" s="973">
        <f t="shared" si="609"/>
        <v>2.7745033959475967</v>
      </c>
      <c r="AC544" s="973">
        <f t="shared" si="610"/>
        <v>33.249109522286993</v>
      </c>
      <c r="AD544" s="973">
        <f t="shared" si="611"/>
        <v>58.176735530684581</v>
      </c>
      <c r="AE544" s="973">
        <f t="shared" si="612"/>
        <v>7.4649838792165886</v>
      </c>
    </row>
    <row r="545" spans="1:31">
      <c r="A545" s="973" t="str">
        <f t="shared" si="594"/>
        <v>MP-527-20</v>
      </c>
      <c r="B545" s="973" t="str">
        <f t="shared" si="589"/>
        <v>[weeks C]</v>
      </c>
      <c r="C545" s="973" t="str">
        <f t="shared" si="590"/>
        <v>Lipid#3</v>
      </c>
      <c r="D545" s="973" t="str">
        <f t="shared" si="591"/>
        <v>[diet C]</v>
      </c>
      <c r="E545" s="973" t="str">
        <f t="shared" si="592"/>
        <v>[treatment C]</v>
      </c>
      <c r="F545" s="973" t="str">
        <f t="shared" si="595"/>
        <v>[sex]</v>
      </c>
      <c r="G545" s="973">
        <f t="shared" si="596"/>
        <v>19.899999999999999</v>
      </c>
      <c r="H545" s="973">
        <f t="shared" si="613"/>
        <v>2.5</v>
      </c>
      <c r="I545" s="972">
        <f>'plasma (Lipid#3)'!A121</f>
        <v>44</v>
      </c>
      <c r="J545" s="973">
        <f>'plasma (Lipid#3)'!B118</f>
        <v>90</v>
      </c>
      <c r="K545" s="973">
        <f>'plasma (Lipid#3)'!C118</f>
        <v>97</v>
      </c>
      <c r="L545" s="973">
        <f>'plasma (Lipid#3)'!E118</f>
        <v>35</v>
      </c>
      <c r="M545" s="974">
        <f>'plasma (Lipid#3)'!X113</f>
        <v>55.356830448539</v>
      </c>
      <c r="N545" s="974">
        <f>'plasma (Lipid#3)'!Y113</f>
        <v>20.356830448539</v>
      </c>
      <c r="O545" s="973"/>
      <c r="P545" s="973">
        <f t="shared" si="597"/>
        <v>64.517763964700507</v>
      </c>
      <c r="Q545" s="973">
        <f t="shared" si="598"/>
        <v>8.883172731835117</v>
      </c>
      <c r="R545" s="973">
        <f t="shared" si="599"/>
        <v>4.0348733025478598</v>
      </c>
      <c r="S545" s="973">
        <f t="shared" si="600"/>
        <v>6.8381756951649031</v>
      </c>
      <c r="T545" s="973">
        <f t="shared" si="601"/>
        <v>15.999636249964475</v>
      </c>
      <c r="U545" s="973">
        <f t="shared" si="602"/>
        <v>191.73653157852164</v>
      </c>
      <c r="V545" s="973">
        <f t="shared" si="603"/>
        <v>335.48584156028107</v>
      </c>
      <c r="W545" s="973">
        <f t="shared" si="604"/>
        <v>43.048073703482324</v>
      </c>
      <c r="X545" s="973">
        <f t="shared" si="605"/>
        <v>11.188051554572343</v>
      </c>
      <c r="Y545" s="973">
        <f t="shared" si="606"/>
        <v>1.5404345777748758</v>
      </c>
      <c r="Z545" s="973">
        <f t="shared" si="607"/>
        <v>0.69968901200251898</v>
      </c>
      <c r="AA545" s="973">
        <f t="shared" si="608"/>
        <v>1.1858108141904455</v>
      </c>
      <c r="AB545" s="973">
        <f t="shared" si="609"/>
        <v>2.7745033959475967</v>
      </c>
      <c r="AC545" s="973">
        <f t="shared" si="610"/>
        <v>33.249109522286993</v>
      </c>
      <c r="AD545" s="973">
        <f t="shared" si="611"/>
        <v>58.176735530684581</v>
      </c>
      <c r="AE545" s="973">
        <f t="shared" si="612"/>
        <v>7.4649838792165886</v>
      </c>
    </row>
    <row r="546" spans="1:31">
      <c r="A546" s="973" t="str">
        <f t="shared" si="594"/>
        <v>MP-527-20</v>
      </c>
      <c r="B546" s="973" t="str">
        <f t="shared" si="589"/>
        <v>[weeks C]</v>
      </c>
      <c r="C546" s="973" t="str">
        <f t="shared" si="590"/>
        <v>Lipid#3</v>
      </c>
      <c r="D546" s="973" t="str">
        <f t="shared" si="591"/>
        <v>[diet C]</v>
      </c>
      <c r="E546" s="973" t="str">
        <f t="shared" si="592"/>
        <v>[treatment C]</v>
      </c>
      <c r="F546" s="973" t="str">
        <f t="shared" si="595"/>
        <v>[sex]</v>
      </c>
      <c r="G546" s="973">
        <f t="shared" si="596"/>
        <v>19.899999999999999</v>
      </c>
      <c r="H546" s="973">
        <f t="shared" si="613"/>
        <v>2.5</v>
      </c>
      <c r="I546" s="973"/>
      <c r="J546" s="973">
        <f>'plasma (Lipid#3)'!B119</f>
        <v>100</v>
      </c>
      <c r="K546" s="973">
        <f>'plasma (Lipid#3)'!C119</f>
        <v>102</v>
      </c>
      <c r="L546" s="973">
        <f>'plasma (Lipid#3)'!E119</f>
        <v>37</v>
      </c>
      <c r="M546" s="974">
        <f>'plasma (Lipid#3)'!X114</f>
        <v>50.113200772603065</v>
      </c>
      <c r="N546" s="974">
        <f>'plasma (Lipid#3)'!Y114</f>
        <v>13.113200772603065</v>
      </c>
      <c r="O546" s="973">
        <f>'plasma (Lipid#3)'!M119</f>
        <v>1.0051000000000001</v>
      </c>
      <c r="P546" s="973">
        <f t="shared" si="597"/>
        <v>64.517763964700507</v>
      </c>
      <c r="Q546" s="973">
        <f t="shared" si="598"/>
        <v>8.883172731835117</v>
      </c>
      <c r="R546" s="973">
        <f t="shared" si="599"/>
        <v>4.0348733025478598</v>
      </c>
      <c r="S546" s="973">
        <f t="shared" si="600"/>
        <v>6.8381756951649031</v>
      </c>
      <c r="T546" s="973">
        <f t="shared" si="601"/>
        <v>15.999636249964475</v>
      </c>
      <c r="U546" s="973">
        <f t="shared" si="602"/>
        <v>191.73653157852164</v>
      </c>
      <c r="V546" s="973">
        <f t="shared" si="603"/>
        <v>335.48584156028107</v>
      </c>
      <c r="W546" s="973">
        <f t="shared" si="604"/>
        <v>43.048073703482324</v>
      </c>
      <c r="X546" s="973">
        <f t="shared" si="605"/>
        <v>11.188051554572343</v>
      </c>
      <c r="Y546" s="973">
        <f t="shared" si="606"/>
        <v>1.5404345777748758</v>
      </c>
      <c r="Z546" s="973">
        <f t="shared" si="607"/>
        <v>0.69968901200251898</v>
      </c>
      <c r="AA546" s="973">
        <f t="shared" si="608"/>
        <v>1.1858108141904455</v>
      </c>
      <c r="AB546" s="973">
        <f t="shared" si="609"/>
        <v>2.7745033959475967</v>
      </c>
      <c r="AC546" s="973">
        <f t="shared" si="610"/>
        <v>33.249109522286993</v>
      </c>
      <c r="AD546" s="973">
        <f t="shared" si="611"/>
        <v>58.176735530684581</v>
      </c>
      <c r="AE546" s="973">
        <f t="shared" si="612"/>
        <v>7.4649838792165886</v>
      </c>
    </row>
    <row r="547" spans="1:31">
      <c r="A547" s="973" t="str">
        <f t="shared" si="594"/>
        <v>MP-527-20</v>
      </c>
      <c r="B547" s="973" t="str">
        <f t="shared" si="589"/>
        <v>[weeks C]</v>
      </c>
      <c r="C547" s="973" t="str">
        <f t="shared" si="590"/>
        <v>Lipid#3</v>
      </c>
      <c r="D547" s="973" t="str">
        <f t="shared" si="591"/>
        <v>[diet C]</v>
      </c>
      <c r="E547" s="973" t="str">
        <f t="shared" si="592"/>
        <v>[treatment C]</v>
      </c>
      <c r="F547" s="973" t="str">
        <f t="shared" si="595"/>
        <v>[sex]</v>
      </c>
      <c r="G547" s="973">
        <f t="shared" si="596"/>
        <v>19.899999999999999</v>
      </c>
      <c r="H547" s="973">
        <f t="shared" si="613"/>
        <v>2.5</v>
      </c>
      <c r="I547" s="973"/>
      <c r="J547" s="973">
        <f>'plasma (Lipid#3)'!B120</f>
        <v>110</v>
      </c>
      <c r="K547" s="973">
        <f>'plasma (Lipid#3)'!C120</f>
        <v>94</v>
      </c>
      <c r="L547" s="973">
        <f>'plasma (Lipid#3)'!E120</f>
        <v>37</v>
      </c>
      <c r="M547" s="973"/>
      <c r="N547" s="973"/>
      <c r="O547" s="973"/>
      <c r="P547" s="973">
        <f t="shared" si="597"/>
        <v>64.517763964700507</v>
      </c>
      <c r="Q547" s="973">
        <f t="shared" si="598"/>
        <v>8.883172731835117</v>
      </c>
      <c r="R547" s="973">
        <f t="shared" si="599"/>
        <v>4.0348733025478598</v>
      </c>
      <c r="S547" s="973">
        <f t="shared" si="600"/>
        <v>6.8381756951649031</v>
      </c>
      <c r="T547" s="973">
        <f t="shared" si="601"/>
        <v>15.999636249964475</v>
      </c>
      <c r="U547" s="973">
        <f t="shared" si="602"/>
        <v>191.73653157852164</v>
      </c>
      <c r="V547" s="973">
        <f t="shared" si="603"/>
        <v>335.48584156028107</v>
      </c>
      <c r="W547" s="973">
        <f t="shared" si="604"/>
        <v>43.048073703482324</v>
      </c>
      <c r="X547" s="973">
        <f t="shared" si="605"/>
        <v>11.188051554572343</v>
      </c>
      <c r="Y547" s="973">
        <f t="shared" si="606"/>
        <v>1.5404345777748758</v>
      </c>
      <c r="Z547" s="973">
        <f t="shared" si="607"/>
        <v>0.69968901200251898</v>
      </c>
      <c r="AA547" s="973">
        <f t="shared" si="608"/>
        <v>1.1858108141904455</v>
      </c>
      <c r="AB547" s="973">
        <f t="shared" si="609"/>
        <v>2.7745033959475967</v>
      </c>
      <c r="AC547" s="973">
        <f t="shared" si="610"/>
        <v>33.249109522286993</v>
      </c>
      <c r="AD547" s="973">
        <f t="shared" si="611"/>
        <v>58.176735530684581</v>
      </c>
      <c r="AE547" s="973">
        <f t="shared" si="612"/>
        <v>7.4649838792165886</v>
      </c>
    </row>
    <row r="548" spans="1:31">
      <c r="A548" s="973" t="str">
        <f t="shared" si="594"/>
        <v>MP-527-20</v>
      </c>
      <c r="B548" s="973" t="str">
        <f t="shared" si="589"/>
        <v>[weeks C]</v>
      </c>
      <c r="C548" s="973" t="str">
        <f t="shared" si="590"/>
        <v>Lipid#3</v>
      </c>
      <c r="D548" s="973" t="str">
        <f t="shared" si="591"/>
        <v>[diet C]</v>
      </c>
      <c r="E548" s="973" t="str">
        <f t="shared" si="592"/>
        <v>[treatment C]</v>
      </c>
      <c r="F548" s="973" t="str">
        <f t="shared" si="595"/>
        <v>[sex]</v>
      </c>
      <c r="G548" s="973">
        <f t="shared" si="596"/>
        <v>19.899999999999999</v>
      </c>
      <c r="H548" s="973">
        <f t="shared" si="613"/>
        <v>2.5</v>
      </c>
      <c r="I548" s="973"/>
      <c r="J548" s="973">
        <f>'plasma (Lipid#3)'!B121</f>
        <v>120</v>
      </c>
      <c r="K548" s="973">
        <f>'plasma (Lipid#3)'!C121</f>
        <v>94</v>
      </c>
      <c r="L548" s="973">
        <f>'plasma (Lipid#3)'!E121</f>
        <v>37</v>
      </c>
      <c r="M548" s="974">
        <f>'plasma (Lipid#3)'!X115</f>
        <v>49.63406724343367</v>
      </c>
      <c r="N548" s="974">
        <f>'plasma (Lipid#3)'!Y115</f>
        <v>12.63406724343367</v>
      </c>
      <c r="O548" s="973">
        <f>'plasma (Lipid#3)'!M121</f>
        <v>0.84889999999999999</v>
      </c>
      <c r="P548" s="973">
        <f t="shared" si="597"/>
        <v>64.517763964700507</v>
      </c>
      <c r="Q548" s="973">
        <f t="shared" si="598"/>
        <v>8.883172731835117</v>
      </c>
      <c r="R548" s="973">
        <f t="shared" si="599"/>
        <v>4.0348733025478598</v>
      </c>
      <c r="S548" s="973">
        <f t="shared" si="600"/>
        <v>6.8381756951649031</v>
      </c>
      <c r="T548" s="973">
        <f t="shared" si="601"/>
        <v>15.999636249964475</v>
      </c>
      <c r="U548" s="973">
        <f t="shared" si="602"/>
        <v>191.73653157852164</v>
      </c>
      <c r="V548" s="973">
        <f t="shared" si="603"/>
        <v>335.48584156028107</v>
      </c>
      <c r="W548" s="973">
        <f t="shared" si="604"/>
        <v>43.048073703482324</v>
      </c>
      <c r="X548" s="973">
        <f t="shared" si="605"/>
        <v>11.188051554572343</v>
      </c>
      <c r="Y548" s="973">
        <f t="shared" si="606"/>
        <v>1.5404345777748758</v>
      </c>
      <c r="Z548" s="973">
        <f t="shared" si="607"/>
        <v>0.69968901200251898</v>
      </c>
      <c r="AA548" s="973">
        <f t="shared" si="608"/>
        <v>1.1858108141904455</v>
      </c>
      <c r="AB548" s="973">
        <f t="shared" si="609"/>
        <v>2.7745033959475967</v>
      </c>
      <c r="AC548" s="973">
        <f t="shared" si="610"/>
        <v>33.249109522286993</v>
      </c>
      <c r="AD548" s="973">
        <f t="shared" si="611"/>
        <v>58.176735530684581</v>
      </c>
      <c r="AE548" s="973">
        <f t="shared" si="612"/>
        <v>7.4649838792165886</v>
      </c>
    </row>
    <row r="549" spans="1:31">
      <c r="A549" s="973" t="str">
        <f t="shared" si="594"/>
        <v>MP-527-20</v>
      </c>
      <c r="B549" s="973" t="str">
        <f t="shared" si="589"/>
        <v>[weeks C]</v>
      </c>
      <c r="C549" s="973" t="str">
        <f t="shared" si="590"/>
        <v>Lipid#3</v>
      </c>
      <c r="D549" s="973" t="str">
        <f t="shared" si="591"/>
        <v>[diet C]</v>
      </c>
      <c r="E549" s="973" t="str">
        <f t="shared" si="592"/>
        <v>[treatment C]</v>
      </c>
      <c r="F549" s="973" t="str">
        <f t="shared" si="595"/>
        <v>[sex]</v>
      </c>
      <c r="G549" s="973">
        <f t="shared" si="596"/>
        <v>19.899999999999999</v>
      </c>
      <c r="H549" s="973">
        <f t="shared" si="613"/>
        <v>2.5</v>
      </c>
      <c r="I549" s="973"/>
      <c r="J549" s="973">
        <v>122</v>
      </c>
      <c r="K549" s="973">
        <f>'plasma (Lipid#3)'!C122</f>
        <v>99</v>
      </c>
      <c r="L549" s="973">
        <f>'plasma (Lipid#3)'!E122</f>
        <v>37</v>
      </c>
      <c r="M549" s="974"/>
      <c r="N549" s="974"/>
      <c r="O549" s="973"/>
      <c r="P549" s="973">
        <f t="shared" si="597"/>
        <v>64.517763964700507</v>
      </c>
      <c r="Q549" s="973">
        <f t="shared" si="598"/>
        <v>8.883172731835117</v>
      </c>
      <c r="R549" s="973">
        <f t="shared" si="599"/>
        <v>4.0348733025478598</v>
      </c>
      <c r="S549" s="973">
        <f t="shared" si="600"/>
        <v>6.8381756951649031</v>
      </c>
      <c r="T549" s="973">
        <f t="shared" si="601"/>
        <v>15.999636249964475</v>
      </c>
      <c r="U549" s="973">
        <f t="shared" si="602"/>
        <v>191.73653157852164</v>
      </c>
      <c r="V549" s="973">
        <f t="shared" si="603"/>
        <v>335.48584156028107</v>
      </c>
      <c r="W549" s="973">
        <f t="shared" si="604"/>
        <v>43.048073703482324</v>
      </c>
      <c r="X549" s="973">
        <f t="shared" si="605"/>
        <v>11.188051554572343</v>
      </c>
      <c r="Y549" s="973">
        <f t="shared" si="606"/>
        <v>1.5404345777748758</v>
      </c>
      <c r="Z549" s="973">
        <f t="shared" si="607"/>
        <v>0.69968901200251898</v>
      </c>
      <c r="AA549" s="973">
        <f t="shared" si="608"/>
        <v>1.1858108141904455</v>
      </c>
      <c r="AB549" s="973">
        <f t="shared" si="609"/>
        <v>2.7745033959475967</v>
      </c>
      <c r="AC549" s="973">
        <f t="shared" si="610"/>
        <v>33.249109522286993</v>
      </c>
      <c r="AD549" s="973">
        <f t="shared" si="611"/>
        <v>58.176735530684581</v>
      </c>
      <c r="AE549" s="973">
        <f t="shared" si="612"/>
        <v>7.4649838792165886</v>
      </c>
    </row>
    <row r="550" spans="1:31">
      <c r="A550" s="973" t="str">
        <f t="shared" si="594"/>
        <v>MP-527-20</v>
      </c>
      <c r="B550" s="973" t="str">
        <f t="shared" si="589"/>
        <v>[weeks C]</v>
      </c>
      <c r="C550" s="973" t="str">
        <f t="shared" si="590"/>
        <v>Lipid#3</v>
      </c>
      <c r="D550" s="973" t="str">
        <f t="shared" si="591"/>
        <v>[diet C]</v>
      </c>
      <c r="E550" s="973" t="str">
        <f t="shared" si="592"/>
        <v>[treatment C]</v>
      </c>
      <c r="F550" s="973" t="str">
        <f t="shared" si="595"/>
        <v>[sex]</v>
      </c>
      <c r="G550" s="973">
        <f t="shared" si="596"/>
        <v>19.899999999999999</v>
      </c>
      <c r="H550" s="973">
        <f t="shared" si="613"/>
        <v>2.5</v>
      </c>
      <c r="I550" s="973"/>
      <c r="J550" s="973">
        <v>125</v>
      </c>
      <c r="K550" s="973">
        <f>'plasma (Lipid#3)'!C123</f>
        <v>104</v>
      </c>
      <c r="L550" s="973">
        <f>'plasma (Lipid#3)'!E123</f>
        <v>37</v>
      </c>
      <c r="M550" s="974"/>
      <c r="N550" s="974"/>
      <c r="O550" s="973"/>
      <c r="P550" s="973">
        <f t="shared" si="597"/>
        <v>64.517763964700507</v>
      </c>
      <c r="Q550" s="973">
        <f t="shared" si="598"/>
        <v>8.883172731835117</v>
      </c>
      <c r="R550" s="973">
        <f t="shared" si="599"/>
        <v>4.0348733025478598</v>
      </c>
      <c r="S550" s="973">
        <f t="shared" si="600"/>
        <v>6.8381756951649031</v>
      </c>
      <c r="T550" s="973">
        <f t="shared" si="601"/>
        <v>15.999636249964475</v>
      </c>
      <c r="U550" s="973">
        <f t="shared" si="602"/>
        <v>191.73653157852164</v>
      </c>
      <c r="V550" s="973">
        <f t="shared" si="603"/>
        <v>335.48584156028107</v>
      </c>
      <c r="W550" s="973">
        <f t="shared" si="604"/>
        <v>43.048073703482324</v>
      </c>
      <c r="X550" s="973">
        <f t="shared" si="605"/>
        <v>11.188051554572343</v>
      </c>
      <c r="Y550" s="973">
        <f t="shared" si="606"/>
        <v>1.5404345777748758</v>
      </c>
      <c r="Z550" s="973">
        <f t="shared" si="607"/>
        <v>0.69968901200251898</v>
      </c>
      <c r="AA550" s="973">
        <f t="shared" si="608"/>
        <v>1.1858108141904455</v>
      </c>
      <c r="AB550" s="973">
        <f t="shared" si="609"/>
        <v>2.7745033959475967</v>
      </c>
      <c r="AC550" s="973">
        <f t="shared" si="610"/>
        <v>33.249109522286993</v>
      </c>
      <c r="AD550" s="973">
        <f t="shared" si="611"/>
        <v>58.176735530684581</v>
      </c>
      <c r="AE550" s="973">
        <f t="shared" si="612"/>
        <v>7.4649838792165886</v>
      </c>
    </row>
    <row r="551" spans="1:31">
      <c r="A551" s="973" t="str">
        <f t="shared" si="594"/>
        <v>MP-527-20</v>
      </c>
      <c r="B551" s="973" t="str">
        <f t="shared" si="589"/>
        <v>[weeks C]</v>
      </c>
      <c r="C551" s="973" t="str">
        <f t="shared" si="590"/>
        <v>Lipid#3</v>
      </c>
      <c r="D551" s="973" t="str">
        <f t="shared" si="591"/>
        <v>[diet C]</v>
      </c>
      <c r="E551" s="973" t="str">
        <f t="shared" si="592"/>
        <v>[treatment C]</v>
      </c>
      <c r="F551" s="973" t="str">
        <f t="shared" si="595"/>
        <v>[sex]</v>
      </c>
      <c r="G551" s="973">
        <f t="shared" si="596"/>
        <v>19.899999999999999</v>
      </c>
      <c r="H551" s="973">
        <f t="shared" si="613"/>
        <v>2.5</v>
      </c>
      <c r="I551" s="973"/>
      <c r="J551" s="973">
        <v>130</v>
      </c>
      <c r="K551" s="973">
        <f>'plasma (Lipid#3)'!C124</f>
        <v>105</v>
      </c>
      <c r="L551" s="973">
        <f>'plasma (Lipid#3)'!E124</f>
        <v>37</v>
      </c>
      <c r="M551" s="974"/>
      <c r="N551" s="974"/>
      <c r="O551" s="973"/>
      <c r="P551" s="973">
        <f t="shared" si="597"/>
        <v>64.517763964700507</v>
      </c>
      <c r="Q551" s="973">
        <f t="shared" si="598"/>
        <v>8.883172731835117</v>
      </c>
      <c r="R551" s="973">
        <f t="shared" si="599"/>
        <v>4.0348733025478598</v>
      </c>
      <c r="S551" s="973">
        <f t="shared" si="600"/>
        <v>6.8381756951649031</v>
      </c>
      <c r="T551" s="973">
        <f t="shared" si="601"/>
        <v>15.999636249964475</v>
      </c>
      <c r="U551" s="973">
        <f t="shared" si="602"/>
        <v>191.73653157852164</v>
      </c>
      <c r="V551" s="973">
        <f t="shared" si="603"/>
        <v>335.48584156028107</v>
      </c>
      <c r="W551" s="973">
        <f t="shared" si="604"/>
        <v>43.048073703482324</v>
      </c>
      <c r="X551" s="973">
        <f t="shared" si="605"/>
        <v>11.188051554572343</v>
      </c>
      <c r="Y551" s="973">
        <f t="shared" si="606"/>
        <v>1.5404345777748758</v>
      </c>
      <c r="Z551" s="973">
        <f t="shared" si="607"/>
        <v>0.69968901200251898</v>
      </c>
      <c r="AA551" s="973">
        <f t="shared" si="608"/>
        <v>1.1858108141904455</v>
      </c>
      <c r="AB551" s="973">
        <f t="shared" si="609"/>
        <v>2.7745033959475967</v>
      </c>
      <c r="AC551" s="973">
        <f t="shared" si="610"/>
        <v>33.249109522286993</v>
      </c>
      <c r="AD551" s="973">
        <f t="shared" si="611"/>
        <v>58.176735530684581</v>
      </c>
      <c r="AE551" s="973">
        <f t="shared" si="612"/>
        <v>7.4649838792165886</v>
      </c>
    </row>
    <row r="552" spans="1:31">
      <c r="A552" s="973" t="str">
        <f t="shared" si="594"/>
        <v>MP-527-20</v>
      </c>
      <c r="B552" s="973" t="str">
        <f t="shared" si="589"/>
        <v>[weeks C]</v>
      </c>
      <c r="C552" s="973" t="str">
        <f t="shared" si="590"/>
        <v>Lipid#3</v>
      </c>
      <c r="D552" s="973" t="str">
        <f t="shared" si="591"/>
        <v>[diet C]</v>
      </c>
      <c r="E552" s="973" t="str">
        <f t="shared" si="592"/>
        <v>[treatment C]</v>
      </c>
      <c r="F552" s="973" t="str">
        <f t="shared" si="595"/>
        <v>[sex]</v>
      </c>
      <c r="G552" s="973">
        <f t="shared" si="596"/>
        <v>19.899999999999999</v>
      </c>
      <c r="H552" s="973">
        <f t="shared" si="613"/>
        <v>2.5</v>
      </c>
      <c r="I552" s="973"/>
      <c r="J552" s="973">
        <v>135</v>
      </c>
      <c r="K552" s="973">
        <f>'plasma (Lipid#3)'!C125</f>
        <v>102</v>
      </c>
      <c r="L552" s="973">
        <f>'plasma (Lipid#3)'!E125</f>
        <v>37</v>
      </c>
      <c r="M552" s="974"/>
      <c r="N552" s="974"/>
      <c r="O552" s="973"/>
      <c r="P552" s="973">
        <f t="shared" si="597"/>
        <v>64.517763964700507</v>
      </c>
      <c r="Q552" s="973">
        <f t="shared" si="598"/>
        <v>8.883172731835117</v>
      </c>
      <c r="R552" s="973">
        <f t="shared" si="599"/>
        <v>4.0348733025478598</v>
      </c>
      <c r="S552" s="973">
        <f t="shared" si="600"/>
        <v>6.8381756951649031</v>
      </c>
      <c r="T552" s="973">
        <f t="shared" si="601"/>
        <v>15.999636249964475</v>
      </c>
      <c r="U552" s="973">
        <f t="shared" si="602"/>
        <v>191.73653157852164</v>
      </c>
      <c r="V552" s="973">
        <f t="shared" si="603"/>
        <v>335.48584156028107</v>
      </c>
      <c r="W552" s="973">
        <f t="shared" si="604"/>
        <v>43.048073703482324</v>
      </c>
      <c r="X552" s="973">
        <f t="shared" si="605"/>
        <v>11.188051554572343</v>
      </c>
      <c r="Y552" s="973">
        <f t="shared" si="606"/>
        <v>1.5404345777748758</v>
      </c>
      <c r="Z552" s="973">
        <f t="shared" si="607"/>
        <v>0.69968901200251898</v>
      </c>
      <c r="AA552" s="973">
        <f t="shared" si="608"/>
        <v>1.1858108141904455</v>
      </c>
      <c r="AB552" s="973">
        <f t="shared" si="609"/>
        <v>2.7745033959475967</v>
      </c>
      <c r="AC552" s="973">
        <f t="shared" si="610"/>
        <v>33.249109522286993</v>
      </c>
      <c r="AD552" s="973">
        <f t="shared" si="611"/>
        <v>58.176735530684581</v>
      </c>
      <c r="AE552" s="973">
        <f t="shared" si="612"/>
        <v>7.4649838792165886</v>
      </c>
    </row>
    <row r="553" spans="1:31">
      <c r="A553" s="973" t="str">
        <f t="shared" si="594"/>
        <v>MP-527-20</v>
      </c>
      <c r="B553" s="973" t="str">
        <f t="shared" si="589"/>
        <v>[weeks C]</v>
      </c>
      <c r="C553" s="973" t="str">
        <f t="shared" si="590"/>
        <v>Lipid#3</v>
      </c>
      <c r="D553" s="973" t="str">
        <f t="shared" si="591"/>
        <v>[diet C]</v>
      </c>
      <c r="E553" s="973" t="str">
        <f t="shared" si="592"/>
        <v>[treatment C]</v>
      </c>
      <c r="F553" s="973" t="str">
        <f t="shared" si="595"/>
        <v>[sex]</v>
      </c>
      <c r="G553" s="973">
        <f t="shared" si="596"/>
        <v>19.899999999999999</v>
      </c>
      <c r="H553" s="973">
        <f t="shared" si="613"/>
        <v>2.5</v>
      </c>
      <c r="I553" s="973"/>
      <c r="J553" s="973">
        <v>145</v>
      </c>
      <c r="K553" s="973">
        <f>'plasma (Lipid#3)'!C126</f>
        <v>109</v>
      </c>
      <c r="L553" s="973">
        <f>'plasma (Lipid#3)'!E126</f>
        <v>37</v>
      </c>
      <c r="M553" s="974"/>
      <c r="N553" s="974"/>
      <c r="O553" s="973"/>
      <c r="P553" s="973">
        <f t="shared" si="597"/>
        <v>64.517763964700507</v>
      </c>
      <c r="Q553" s="973">
        <f t="shared" si="598"/>
        <v>8.883172731835117</v>
      </c>
      <c r="R553" s="973">
        <f t="shared" si="599"/>
        <v>4.0348733025478598</v>
      </c>
      <c r="S553" s="973">
        <f t="shared" si="600"/>
        <v>6.8381756951649031</v>
      </c>
      <c r="T553" s="973">
        <f t="shared" si="601"/>
        <v>15.999636249964475</v>
      </c>
      <c r="U553" s="973">
        <f t="shared" si="602"/>
        <v>191.73653157852164</v>
      </c>
      <c r="V553" s="973">
        <f t="shared" si="603"/>
        <v>335.48584156028107</v>
      </c>
      <c r="W553" s="973">
        <f t="shared" si="604"/>
        <v>43.048073703482324</v>
      </c>
      <c r="X553" s="973">
        <f t="shared" si="605"/>
        <v>11.188051554572343</v>
      </c>
      <c r="Y553" s="973">
        <f t="shared" si="606"/>
        <v>1.5404345777748758</v>
      </c>
      <c r="Z553" s="973">
        <f t="shared" si="607"/>
        <v>0.69968901200251898</v>
      </c>
      <c r="AA553" s="973">
        <f t="shared" si="608"/>
        <v>1.1858108141904455</v>
      </c>
      <c r="AB553" s="973">
        <f t="shared" si="609"/>
        <v>2.7745033959475967</v>
      </c>
      <c r="AC553" s="973">
        <f t="shared" si="610"/>
        <v>33.249109522286993</v>
      </c>
      <c r="AD553" s="973">
        <f t="shared" si="611"/>
        <v>58.176735530684581</v>
      </c>
      <c r="AE553" s="973">
        <f t="shared" si="612"/>
        <v>7.4649838792165886</v>
      </c>
    </row>
    <row r="554" spans="1:31">
      <c r="A554" s="976" t="str">
        <f>'plasma (Lipid#3)'!A129</f>
        <v>MP-528-20</v>
      </c>
      <c r="B554" s="976" t="str">
        <f t="shared" si="589"/>
        <v>[weeks C]</v>
      </c>
      <c r="C554" s="976" t="str">
        <f t="shared" si="590"/>
        <v>Lipid#3</v>
      </c>
      <c r="D554" s="976" t="str">
        <f t="shared" si="591"/>
        <v>[diet C]</v>
      </c>
      <c r="E554" s="976" t="str">
        <f t="shared" si="592"/>
        <v>[treatment C]</v>
      </c>
      <c r="F554" s="976" t="str">
        <f>'plasma (Lipid#3)'!A134</f>
        <v>[sex]</v>
      </c>
      <c r="G554" s="976">
        <f>'plasma (Lipid#3)'!A130</f>
        <v>21.5</v>
      </c>
      <c r="H554" s="976">
        <f t="shared" si="613"/>
        <v>0</v>
      </c>
      <c r="I554" s="976">
        <f>'plasma (Lipid#3)'!A139</f>
        <v>33</v>
      </c>
      <c r="J554" s="976">
        <f>'plasma (Lipid#3)'!B128</f>
        <v>-10</v>
      </c>
      <c r="K554" s="976">
        <f>'plasma (Lipid#3)'!C128</f>
        <v>74</v>
      </c>
      <c r="L554" s="976">
        <f>'plasma (Lipid#3)'!E128</f>
        <v>0</v>
      </c>
      <c r="M554" s="977">
        <f>'plasma (Lipid#3)'!X130</f>
        <v>18.455005055611728</v>
      </c>
      <c r="N554" s="977">
        <f>'plasma (Lipid#3)'!Y130</f>
        <v>18.455005055611728</v>
      </c>
      <c r="O554" s="976">
        <f>'plasma (Lipid#3)'!M128</f>
        <v>0.1676</v>
      </c>
      <c r="P554" s="976">
        <f>'tissues (Lipid#3)'!O53</f>
        <v>41.730172382001271</v>
      </c>
      <c r="Q554" s="976">
        <f>'tissues (Lipid#3)'!O54</f>
        <v>7.828482893499273</v>
      </c>
      <c r="R554" s="976">
        <f>'tissues (Lipid#3)'!O55</f>
        <v>6.0689980288237368</v>
      </c>
      <c r="S554" s="976">
        <f>'tissues (Lipid#3)'!O56</f>
        <v>4.8243754988259235</v>
      </c>
      <c r="T554" s="976">
        <f>'tissues (Lipid#3)'!O57</f>
        <v>13.405547604580718</v>
      </c>
      <c r="U554" s="976">
        <f>'tissues (Lipid#3)'!O58</f>
        <v>245.1620048551024</v>
      </c>
      <c r="V554" s="976">
        <f>'tissues (Lipid#3)'!O59</f>
        <v>308.10726450867617</v>
      </c>
      <c r="W554" s="976">
        <f>'tissues (Lipid#3)'!O60</f>
        <v>54.457241306333721</v>
      </c>
      <c r="X554" s="976">
        <f>'tissues (Lipid#3)'!P53</f>
        <v>6.6708978941032226</v>
      </c>
      <c r="Y554" s="976">
        <f>'tissues (Lipid#3)'!P54</f>
        <v>1.2514448675220862</v>
      </c>
      <c r="Z554" s="976">
        <f>'tissues (Lipid#3)'!P55</f>
        <v>0.97017730478532216</v>
      </c>
      <c r="AA554" s="976">
        <f>'tissues (Lipid#3)'!P56</f>
        <v>0.77121455576258102</v>
      </c>
      <c r="AB554" s="976">
        <f>'tissues (Lipid#3)'!P57</f>
        <v>2.1429827431834187</v>
      </c>
      <c r="AC554" s="976">
        <f>'tissues (Lipid#3)'!P58</f>
        <v>39.191084257476419</v>
      </c>
      <c r="AD554" s="976">
        <f>'tissues (Lipid#3)'!P59</f>
        <v>49.253381537799036</v>
      </c>
      <c r="AE554" s="976">
        <f>'tissues (Lipid#3)'!P60</f>
        <v>8.7054204574956202</v>
      </c>
    </row>
    <row r="555" spans="1:31">
      <c r="A555" s="976" t="str">
        <f>A554</f>
        <v>MP-528-20</v>
      </c>
      <c r="B555" s="976" t="str">
        <f t="shared" si="589"/>
        <v>[weeks C]</v>
      </c>
      <c r="C555" s="976" t="str">
        <f t="shared" si="590"/>
        <v>Lipid#3</v>
      </c>
      <c r="D555" s="976" t="str">
        <f t="shared" si="591"/>
        <v>[diet C]</v>
      </c>
      <c r="E555" s="976" t="str">
        <f t="shared" si="592"/>
        <v>[treatment C]</v>
      </c>
      <c r="F555" s="976" t="str">
        <f>F554</f>
        <v>[sex]</v>
      </c>
      <c r="G555" s="976">
        <f>G554</f>
        <v>21.5</v>
      </c>
      <c r="H555" s="976">
        <f t="shared" si="613"/>
        <v>0</v>
      </c>
      <c r="I555" s="664"/>
      <c r="J555" s="976">
        <f>'plasma (Lipid#3)'!B129</f>
        <v>0</v>
      </c>
      <c r="K555" s="976">
        <f>'plasma (Lipid#3)'!C129</f>
        <v>73</v>
      </c>
      <c r="L555" s="976">
        <f>'plasma (Lipid#3)'!E129</f>
        <v>0</v>
      </c>
      <c r="M555" s="977">
        <f>'plasma (Lipid#3)'!X131</f>
        <v>21.533383345836459</v>
      </c>
      <c r="N555" s="977">
        <f>'plasma (Lipid#3)'!Y131</f>
        <v>21.533383345836459</v>
      </c>
      <c r="O555" s="976"/>
      <c r="P555" s="976">
        <f>P554</f>
        <v>41.730172382001271</v>
      </c>
      <c r="Q555" s="976">
        <f t="shared" ref="Q555:Q572" si="614">Q554</f>
        <v>7.828482893499273</v>
      </c>
      <c r="R555" s="976">
        <f t="shared" ref="R555:R572" si="615">R554</f>
        <v>6.0689980288237368</v>
      </c>
      <c r="S555" s="976">
        <f t="shared" ref="S555:S572" si="616">S554</f>
        <v>4.8243754988259235</v>
      </c>
      <c r="T555" s="976">
        <f t="shared" ref="T555:T572" si="617">T554</f>
        <v>13.405547604580718</v>
      </c>
      <c r="U555" s="976">
        <f t="shared" ref="U555:U572" si="618">U554</f>
        <v>245.1620048551024</v>
      </c>
      <c r="V555" s="976">
        <f t="shared" ref="V555:V572" si="619">V554</f>
        <v>308.10726450867617</v>
      </c>
      <c r="W555" s="976">
        <f t="shared" ref="W555:W572" si="620">W554</f>
        <v>54.457241306333721</v>
      </c>
      <c r="X555" s="976">
        <f t="shared" ref="X555:X572" si="621">X554</f>
        <v>6.6708978941032226</v>
      </c>
      <c r="Y555" s="976">
        <f t="shared" ref="Y555:Y572" si="622">Y554</f>
        <v>1.2514448675220862</v>
      </c>
      <c r="Z555" s="976">
        <f t="shared" ref="Z555:Z572" si="623">Z554</f>
        <v>0.97017730478532216</v>
      </c>
      <c r="AA555" s="976">
        <f t="shared" ref="AA555:AA572" si="624">AA554</f>
        <v>0.77121455576258102</v>
      </c>
      <c r="AB555" s="976">
        <f t="shared" ref="AB555:AB572" si="625">AB554</f>
        <v>2.1429827431834187</v>
      </c>
      <c r="AC555" s="976">
        <f t="shared" ref="AC555:AC572" si="626">AC554</f>
        <v>39.191084257476419</v>
      </c>
      <c r="AD555" s="976">
        <f t="shared" ref="AD555:AD572" si="627">AD554</f>
        <v>49.253381537799036</v>
      </c>
      <c r="AE555" s="976">
        <f t="shared" ref="AE555:AE572" si="628">AE554</f>
        <v>8.7054204574956202</v>
      </c>
    </row>
    <row r="556" spans="1:31">
      <c r="A556" s="976" t="str">
        <f t="shared" ref="A556:A572" si="629">A555</f>
        <v>MP-528-20</v>
      </c>
      <c r="B556" s="976" t="str">
        <f t="shared" si="589"/>
        <v>[weeks C]</v>
      </c>
      <c r="C556" s="976" t="str">
        <f t="shared" si="590"/>
        <v>Lipid#3</v>
      </c>
      <c r="D556" s="976" t="str">
        <f t="shared" si="591"/>
        <v>[diet C]</v>
      </c>
      <c r="E556" s="976" t="str">
        <f t="shared" si="592"/>
        <v>[treatment C]</v>
      </c>
      <c r="F556" s="976" t="str">
        <f t="shared" ref="F556:F572" si="630">F555</f>
        <v>[sex]</v>
      </c>
      <c r="G556" s="976">
        <f t="shared" ref="G556:G572" si="631">G555</f>
        <v>21.5</v>
      </c>
      <c r="H556" s="976">
        <f t="shared" si="613"/>
        <v>2.5</v>
      </c>
      <c r="I556" s="664"/>
      <c r="J556" s="976">
        <f>'plasma (Lipid#3)'!B130</f>
        <v>10</v>
      </c>
      <c r="K556" s="976">
        <f>'plasma (Lipid#3)'!C130</f>
        <v>120</v>
      </c>
      <c r="L556" s="976">
        <f>'plasma (Lipid#3)'!E130</f>
        <v>25</v>
      </c>
      <c r="M556" s="664"/>
      <c r="N556" s="664"/>
      <c r="O556" s="976"/>
      <c r="P556" s="976">
        <f t="shared" ref="P556:P572" si="632">P555</f>
        <v>41.730172382001271</v>
      </c>
      <c r="Q556" s="976">
        <f t="shared" si="614"/>
        <v>7.828482893499273</v>
      </c>
      <c r="R556" s="976">
        <f t="shared" si="615"/>
        <v>6.0689980288237368</v>
      </c>
      <c r="S556" s="976">
        <f t="shared" si="616"/>
        <v>4.8243754988259235</v>
      </c>
      <c r="T556" s="976">
        <f t="shared" si="617"/>
        <v>13.405547604580718</v>
      </c>
      <c r="U556" s="976">
        <f t="shared" si="618"/>
        <v>245.1620048551024</v>
      </c>
      <c r="V556" s="976">
        <f t="shared" si="619"/>
        <v>308.10726450867617</v>
      </c>
      <c r="W556" s="976">
        <f t="shared" si="620"/>
        <v>54.457241306333721</v>
      </c>
      <c r="X556" s="976">
        <f t="shared" si="621"/>
        <v>6.6708978941032226</v>
      </c>
      <c r="Y556" s="976">
        <f t="shared" si="622"/>
        <v>1.2514448675220862</v>
      </c>
      <c r="Z556" s="976">
        <f t="shared" si="623"/>
        <v>0.97017730478532216</v>
      </c>
      <c r="AA556" s="976">
        <f t="shared" si="624"/>
        <v>0.77121455576258102</v>
      </c>
      <c r="AB556" s="976">
        <f t="shared" si="625"/>
        <v>2.1429827431834187</v>
      </c>
      <c r="AC556" s="976">
        <f t="shared" si="626"/>
        <v>39.191084257476419</v>
      </c>
      <c r="AD556" s="976">
        <f t="shared" si="627"/>
        <v>49.253381537799036</v>
      </c>
      <c r="AE556" s="976">
        <f t="shared" si="628"/>
        <v>8.7054204574956202</v>
      </c>
    </row>
    <row r="557" spans="1:31">
      <c r="A557" s="976" t="str">
        <f t="shared" si="629"/>
        <v>MP-528-20</v>
      </c>
      <c r="B557" s="976" t="str">
        <f t="shared" si="589"/>
        <v>[weeks C]</v>
      </c>
      <c r="C557" s="976" t="str">
        <f t="shared" si="590"/>
        <v>Lipid#3</v>
      </c>
      <c r="D557" s="976" t="str">
        <f t="shared" si="591"/>
        <v>[diet C]</v>
      </c>
      <c r="E557" s="976" t="str">
        <f t="shared" si="592"/>
        <v>[treatment C]</v>
      </c>
      <c r="F557" s="976" t="str">
        <f t="shared" si="630"/>
        <v>[sex]</v>
      </c>
      <c r="G557" s="976">
        <f t="shared" si="631"/>
        <v>21.5</v>
      </c>
      <c r="H557" s="976">
        <f t="shared" si="613"/>
        <v>2.5</v>
      </c>
      <c r="I557" s="664"/>
      <c r="J557" s="976">
        <f>'plasma (Lipid#3)'!B131</f>
        <v>20</v>
      </c>
      <c r="K557" s="976">
        <f>'plasma (Lipid#3)'!C131</f>
        <v>107</v>
      </c>
      <c r="L557" s="976">
        <f>'plasma (Lipid#3)'!E131</f>
        <v>25</v>
      </c>
      <c r="M557" s="664"/>
      <c r="N557" s="664"/>
      <c r="O557" s="976"/>
      <c r="P557" s="976">
        <f t="shared" si="632"/>
        <v>41.730172382001271</v>
      </c>
      <c r="Q557" s="976">
        <f t="shared" si="614"/>
        <v>7.828482893499273</v>
      </c>
      <c r="R557" s="976">
        <f t="shared" si="615"/>
        <v>6.0689980288237368</v>
      </c>
      <c r="S557" s="976">
        <f t="shared" si="616"/>
        <v>4.8243754988259235</v>
      </c>
      <c r="T557" s="976">
        <f t="shared" si="617"/>
        <v>13.405547604580718</v>
      </c>
      <c r="U557" s="976">
        <f t="shared" si="618"/>
        <v>245.1620048551024</v>
      </c>
      <c r="V557" s="976">
        <f t="shared" si="619"/>
        <v>308.10726450867617</v>
      </c>
      <c r="W557" s="976">
        <f t="shared" si="620"/>
        <v>54.457241306333721</v>
      </c>
      <c r="X557" s="976">
        <f t="shared" si="621"/>
        <v>6.6708978941032226</v>
      </c>
      <c r="Y557" s="976">
        <f t="shared" si="622"/>
        <v>1.2514448675220862</v>
      </c>
      <c r="Z557" s="976">
        <f t="shared" si="623"/>
        <v>0.97017730478532216</v>
      </c>
      <c r="AA557" s="976">
        <f t="shared" si="624"/>
        <v>0.77121455576258102</v>
      </c>
      <c r="AB557" s="976">
        <f t="shared" si="625"/>
        <v>2.1429827431834187</v>
      </c>
      <c r="AC557" s="976">
        <f t="shared" si="626"/>
        <v>39.191084257476419</v>
      </c>
      <c r="AD557" s="976">
        <f t="shared" si="627"/>
        <v>49.253381537799036</v>
      </c>
      <c r="AE557" s="976">
        <f t="shared" si="628"/>
        <v>8.7054204574956202</v>
      </c>
    </row>
    <row r="558" spans="1:31">
      <c r="A558" s="976" t="str">
        <f t="shared" si="629"/>
        <v>MP-528-20</v>
      </c>
      <c r="B558" s="976" t="str">
        <f t="shared" si="589"/>
        <v>[weeks C]</v>
      </c>
      <c r="C558" s="976" t="str">
        <f t="shared" si="590"/>
        <v>Lipid#3</v>
      </c>
      <c r="D558" s="976" t="str">
        <f t="shared" si="591"/>
        <v>[diet C]</v>
      </c>
      <c r="E558" s="976" t="str">
        <f t="shared" si="592"/>
        <v>[treatment C]</v>
      </c>
      <c r="F558" s="976" t="str">
        <f t="shared" si="630"/>
        <v>[sex]</v>
      </c>
      <c r="G558" s="976">
        <f t="shared" si="631"/>
        <v>21.5</v>
      </c>
      <c r="H558" s="976">
        <f t="shared" si="613"/>
        <v>2.5</v>
      </c>
      <c r="I558" s="664"/>
      <c r="J558" s="976">
        <f>'plasma (Lipid#3)'!B132</f>
        <v>30</v>
      </c>
      <c r="K558" s="976">
        <f>'plasma (Lipid#3)'!C132</f>
        <v>107</v>
      </c>
      <c r="L558" s="976">
        <f>'plasma (Lipid#3)'!E132</f>
        <v>30</v>
      </c>
      <c r="M558" s="664"/>
      <c r="N558" s="664"/>
      <c r="O558" s="976"/>
      <c r="P558" s="976">
        <f t="shared" si="632"/>
        <v>41.730172382001271</v>
      </c>
      <c r="Q558" s="976">
        <f t="shared" si="614"/>
        <v>7.828482893499273</v>
      </c>
      <c r="R558" s="976">
        <f t="shared" si="615"/>
        <v>6.0689980288237368</v>
      </c>
      <c r="S558" s="976">
        <f t="shared" si="616"/>
        <v>4.8243754988259235</v>
      </c>
      <c r="T558" s="976">
        <f t="shared" si="617"/>
        <v>13.405547604580718</v>
      </c>
      <c r="U558" s="976">
        <f t="shared" si="618"/>
        <v>245.1620048551024</v>
      </c>
      <c r="V558" s="976">
        <f t="shared" si="619"/>
        <v>308.10726450867617</v>
      </c>
      <c r="W558" s="976">
        <f t="shared" si="620"/>
        <v>54.457241306333721</v>
      </c>
      <c r="X558" s="976">
        <f t="shared" si="621"/>
        <v>6.6708978941032226</v>
      </c>
      <c r="Y558" s="976">
        <f t="shared" si="622"/>
        <v>1.2514448675220862</v>
      </c>
      <c r="Z558" s="976">
        <f t="shared" si="623"/>
        <v>0.97017730478532216</v>
      </c>
      <c r="AA558" s="976">
        <f t="shared" si="624"/>
        <v>0.77121455576258102</v>
      </c>
      <c r="AB558" s="976">
        <f t="shared" si="625"/>
        <v>2.1429827431834187</v>
      </c>
      <c r="AC558" s="976">
        <f t="shared" si="626"/>
        <v>39.191084257476419</v>
      </c>
      <c r="AD558" s="976">
        <f t="shared" si="627"/>
        <v>49.253381537799036</v>
      </c>
      <c r="AE558" s="976">
        <f t="shared" si="628"/>
        <v>8.7054204574956202</v>
      </c>
    </row>
    <row r="559" spans="1:31">
      <c r="A559" s="976" t="str">
        <f t="shared" si="629"/>
        <v>MP-528-20</v>
      </c>
      <c r="B559" s="976" t="str">
        <f t="shared" si="589"/>
        <v>[weeks C]</v>
      </c>
      <c r="C559" s="976" t="str">
        <f t="shared" si="590"/>
        <v>Lipid#3</v>
      </c>
      <c r="D559" s="976" t="str">
        <f t="shared" si="591"/>
        <v>[diet C]</v>
      </c>
      <c r="E559" s="976" t="str">
        <f t="shared" si="592"/>
        <v>[treatment C]</v>
      </c>
      <c r="F559" s="976" t="str">
        <f t="shared" si="630"/>
        <v>[sex]</v>
      </c>
      <c r="G559" s="976">
        <f t="shared" si="631"/>
        <v>21.5</v>
      </c>
      <c r="H559" s="976">
        <f t="shared" si="613"/>
        <v>2.5</v>
      </c>
      <c r="I559" s="664"/>
      <c r="J559" s="976">
        <f>'plasma (Lipid#3)'!B133</f>
        <v>40</v>
      </c>
      <c r="K559" s="976">
        <f>'plasma (Lipid#3)'!C133</f>
        <v>108</v>
      </c>
      <c r="L559" s="976">
        <f>'plasma (Lipid#3)'!E133</f>
        <v>30</v>
      </c>
      <c r="M559" s="664"/>
      <c r="N559" s="664"/>
      <c r="O559" s="976"/>
      <c r="P559" s="976">
        <f t="shared" si="632"/>
        <v>41.730172382001271</v>
      </c>
      <c r="Q559" s="976">
        <f t="shared" si="614"/>
        <v>7.828482893499273</v>
      </c>
      <c r="R559" s="976">
        <f t="shared" si="615"/>
        <v>6.0689980288237368</v>
      </c>
      <c r="S559" s="976">
        <f t="shared" si="616"/>
        <v>4.8243754988259235</v>
      </c>
      <c r="T559" s="976">
        <f t="shared" si="617"/>
        <v>13.405547604580718</v>
      </c>
      <c r="U559" s="976">
        <f t="shared" si="618"/>
        <v>245.1620048551024</v>
      </c>
      <c r="V559" s="976">
        <f t="shared" si="619"/>
        <v>308.10726450867617</v>
      </c>
      <c r="W559" s="976">
        <f t="shared" si="620"/>
        <v>54.457241306333721</v>
      </c>
      <c r="X559" s="976">
        <f t="shared" si="621"/>
        <v>6.6708978941032226</v>
      </c>
      <c r="Y559" s="976">
        <f t="shared" si="622"/>
        <v>1.2514448675220862</v>
      </c>
      <c r="Z559" s="976">
        <f t="shared" si="623"/>
        <v>0.97017730478532216</v>
      </c>
      <c r="AA559" s="976">
        <f t="shared" si="624"/>
        <v>0.77121455576258102</v>
      </c>
      <c r="AB559" s="976">
        <f t="shared" si="625"/>
        <v>2.1429827431834187</v>
      </c>
      <c r="AC559" s="976">
        <f t="shared" si="626"/>
        <v>39.191084257476419</v>
      </c>
      <c r="AD559" s="976">
        <f t="shared" si="627"/>
        <v>49.253381537799036</v>
      </c>
      <c r="AE559" s="976">
        <f t="shared" si="628"/>
        <v>8.7054204574956202</v>
      </c>
    </row>
    <row r="560" spans="1:31">
      <c r="A560" s="976" t="str">
        <f t="shared" si="629"/>
        <v>MP-528-20</v>
      </c>
      <c r="B560" s="976" t="str">
        <f t="shared" si="589"/>
        <v>[weeks C]</v>
      </c>
      <c r="C560" s="976" t="str">
        <f t="shared" si="590"/>
        <v>Lipid#3</v>
      </c>
      <c r="D560" s="976" t="str">
        <f t="shared" si="591"/>
        <v>[diet C]</v>
      </c>
      <c r="E560" s="976" t="str">
        <f t="shared" si="592"/>
        <v>[treatment C]</v>
      </c>
      <c r="F560" s="976" t="str">
        <f t="shared" si="630"/>
        <v>[sex]</v>
      </c>
      <c r="G560" s="976">
        <f t="shared" si="631"/>
        <v>21.5</v>
      </c>
      <c r="H560" s="976">
        <f t="shared" si="613"/>
        <v>2.5</v>
      </c>
      <c r="I560" s="664"/>
      <c r="J560" s="976">
        <f>'plasma (Lipid#3)'!B134</f>
        <v>50</v>
      </c>
      <c r="K560" s="976">
        <f>'plasma (Lipid#3)'!C134</f>
        <v>96</v>
      </c>
      <c r="L560" s="976">
        <f>'plasma (Lipid#3)'!E134</f>
        <v>30</v>
      </c>
      <c r="M560" s="664"/>
      <c r="N560" s="664"/>
      <c r="O560" s="976"/>
      <c r="P560" s="976">
        <f t="shared" si="632"/>
        <v>41.730172382001271</v>
      </c>
      <c r="Q560" s="976">
        <f t="shared" si="614"/>
        <v>7.828482893499273</v>
      </c>
      <c r="R560" s="976">
        <f t="shared" si="615"/>
        <v>6.0689980288237368</v>
      </c>
      <c r="S560" s="976">
        <f t="shared" si="616"/>
        <v>4.8243754988259235</v>
      </c>
      <c r="T560" s="976">
        <f t="shared" si="617"/>
        <v>13.405547604580718</v>
      </c>
      <c r="U560" s="976">
        <f t="shared" si="618"/>
        <v>245.1620048551024</v>
      </c>
      <c r="V560" s="976">
        <f t="shared" si="619"/>
        <v>308.10726450867617</v>
      </c>
      <c r="W560" s="976">
        <f t="shared" si="620"/>
        <v>54.457241306333721</v>
      </c>
      <c r="X560" s="976">
        <f t="shared" si="621"/>
        <v>6.6708978941032226</v>
      </c>
      <c r="Y560" s="976">
        <f t="shared" si="622"/>
        <v>1.2514448675220862</v>
      </c>
      <c r="Z560" s="976">
        <f t="shared" si="623"/>
        <v>0.97017730478532216</v>
      </c>
      <c r="AA560" s="976">
        <f t="shared" si="624"/>
        <v>0.77121455576258102</v>
      </c>
      <c r="AB560" s="976">
        <f t="shared" si="625"/>
        <v>2.1429827431834187</v>
      </c>
      <c r="AC560" s="976">
        <f t="shared" si="626"/>
        <v>39.191084257476419</v>
      </c>
      <c r="AD560" s="976">
        <f t="shared" si="627"/>
        <v>49.253381537799036</v>
      </c>
      <c r="AE560" s="976">
        <f t="shared" si="628"/>
        <v>8.7054204574956202</v>
      </c>
    </row>
    <row r="561" spans="1:31">
      <c r="A561" s="976" t="str">
        <f t="shared" si="629"/>
        <v>MP-528-20</v>
      </c>
      <c r="B561" s="976" t="str">
        <f t="shared" si="589"/>
        <v>[weeks C]</v>
      </c>
      <c r="C561" s="976" t="str">
        <f t="shared" si="590"/>
        <v>Lipid#3</v>
      </c>
      <c r="D561" s="976" t="str">
        <f t="shared" si="591"/>
        <v>[diet C]</v>
      </c>
      <c r="E561" s="976" t="str">
        <f t="shared" si="592"/>
        <v>[treatment C]</v>
      </c>
      <c r="F561" s="976" t="str">
        <f t="shared" si="630"/>
        <v>[sex]</v>
      </c>
      <c r="G561" s="976">
        <f t="shared" si="631"/>
        <v>21.5</v>
      </c>
      <c r="H561" s="976">
        <f t="shared" si="613"/>
        <v>2.5</v>
      </c>
      <c r="I561" s="664"/>
      <c r="J561" s="976">
        <f>'plasma (Lipid#3)'!B135</f>
        <v>60</v>
      </c>
      <c r="K561" s="976">
        <f>'plasma (Lipid#3)'!C135</f>
        <v>115</v>
      </c>
      <c r="L561" s="976">
        <f>'plasma (Lipid#3)'!E135</f>
        <v>33</v>
      </c>
      <c r="M561" s="664"/>
      <c r="N561" s="664"/>
      <c r="O561" s="976"/>
      <c r="P561" s="976">
        <f t="shared" si="632"/>
        <v>41.730172382001271</v>
      </c>
      <c r="Q561" s="976">
        <f t="shared" si="614"/>
        <v>7.828482893499273</v>
      </c>
      <c r="R561" s="976">
        <f t="shared" si="615"/>
        <v>6.0689980288237368</v>
      </c>
      <c r="S561" s="976">
        <f t="shared" si="616"/>
        <v>4.8243754988259235</v>
      </c>
      <c r="T561" s="976">
        <f t="shared" si="617"/>
        <v>13.405547604580718</v>
      </c>
      <c r="U561" s="976">
        <f t="shared" si="618"/>
        <v>245.1620048551024</v>
      </c>
      <c r="V561" s="976">
        <f t="shared" si="619"/>
        <v>308.10726450867617</v>
      </c>
      <c r="W561" s="976">
        <f t="shared" si="620"/>
        <v>54.457241306333721</v>
      </c>
      <c r="X561" s="976">
        <f t="shared" si="621"/>
        <v>6.6708978941032226</v>
      </c>
      <c r="Y561" s="976">
        <f t="shared" si="622"/>
        <v>1.2514448675220862</v>
      </c>
      <c r="Z561" s="976">
        <f t="shared" si="623"/>
        <v>0.97017730478532216</v>
      </c>
      <c r="AA561" s="976">
        <f t="shared" si="624"/>
        <v>0.77121455576258102</v>
      </c>
      <c r="AB561" s="976">
        <f t="shared" si="625"/>
        <v>2.1429827431834187</v>
      </c>
      <c r="AC561" s="976">
        <f t="shared" si="626"/>
        <v>39.191084257476419</v>
      </c>
      <c r="AD561" s="976">
        <f t="shared" si="627"/>
        <v>49.253381537799036</v>
      </c>
      <c r="AE561" s="976">
        <f t="shared" si="628"/>
        <v>8.7054204574956202</v>
      </c>
    </row>
    <row r="562" spans="1:31">
      <c r="A562" s="976" t="str">
        <f t="shared" si="629"/>
        <v>MP-528-20</v>
      </c>
      <c r="B562" s="976" t="str">
        <f t="shared" si="589"/>
        <v>[weeks C]</v>
      </c>
      <c r="C562" s="976" t="str">
        <f t="shared" si="590"/>
        <v>Lipid#3</v>
      </c>
      <c r="D562" s="976" t="str">
        <f t="shared" si="591"/>
        <v>[diet C]</v>
      </c>
      <c r="E562" s="976" t="str">
        <f t="shared" si="592"/>
        <v>[treatment C]</v>
      </c>
      <c r="F562" s="976" t="str">
        <f t="shared" si="630"/>
        <v>[sex]</v>
      </c>
      <c r="G562" s="976">
        <f t="shared" si="631"/>
        <v>21.5</v>
      </c>
      <c r="H562" s="976">
        <f t="shared" si="613"/>
        <v>2.5</v>
      </c>
      <c r="I562" s="664"/>
      <c r="J562" s="976">
        <f>'plasma (Lipid#3)'!B136</f>
        <v>70</v>
      </c>
      <c r="K562" s="976">
        <f>'plasma (Lipid#3)'!C136</f>
        <v>85</v>
      </c>
      <c r="L562" s="976">
        <f>'plasma (Lipid#3)'!E136</f>
        <v>33</v>
      </c>
      <c r="M562" s="664"/>
      <c r="N562" s="664"/>
      <c r="O562" s="976"/>
      <c r="P562" s="976">
        <f t="shared" si="632"/>
        <v>41.730172382001271</v>
      </c>
      <c r="Q562" s="976">
        <f t="shared" si="614"/>
        <v>7.828482893499273</v>
      </c>
      <c r="R562" s="976">
        <f t="shared" si="615"/>
        <v>6.0689980288237368</v>
      </c>
      <c r="S562" s="976">
        <f t="shared" si="616"/>
        <v>4.8243754988259235</v>
      </c>
      <c r="T562" s="976">
        <f t="shared" si="617"/>
        <v>13.405547604580718</v>
      </c>
      <c r="U562" s="976">
        <f t="shared" si="618"/>
        <v>245.1620048551024</v>
      </c>
      <c r="V562" s="976">
        <f t="shared" si="619"/>
        <v>308.10726450867617</v>
      </c>
      <c r="W562" s="976">
        <f t="shared" si="620"/>
        <v>54.457241306333721</v>
      </c>
      <c r="X562" s="976">
        <f t="shared" si="621"/>
        <v>6.6708978941032226</v>
      </c>
      <c r="Y562" s="976">
        <f t="shared" si="622"/>
        <v>1.2514448675220862</v>
      </c>
      <c r="Z562" s="976">
        <f t="shared" si="623"/>
        <v>0.97017730478532216</v>
      </c>
      <c r="AA562" s="976">
        <f t="shared" si="624"/>
        <v>0.77121455576258102</v>
      </c>
      <c r="AB562" s="976">
        <f t="shared" si="625"/>
        <v>2.1429827431834187</v>
      </c>
      <c r="AC562" s="976">
        <f t="shared" si="626"/>
        <v>39.191084257476419</v>
      </c>
      <c r="AD562" s="976">
        <f t="shared" si="627"/>
        <v>49.253381537799036</v>
      </c>
      <c r="AE562" s="976">
        <f t="shared" si="628"/>
        <v>8.7054204574956202</v>
      </c>
    </row>
    <row r="563" spans="1:31">
      <c r="A563" s="976" t="str">
        <f t="shared" si="629"/>
        <v>MP-528-20</v>
      </c>
      <c r="B563" s="976" t="str">
        <f t="shared" si="589"/>
        <v>[weeks C]</v>
      </c>
      <c r="C563" s="976" t="str">
        <f t="shared" si="590"/>
        <v>Lipid#3</v>
      </c>
      <c r="D563" s="976" t="str">
        <f t="shared" si="591"/>
        <v>[diet C]</v>
      </c>
      <c r="E563" s="976" t="str">
        <f t="shared" si="592"/>
        <v>[treatment C]</v>
      </c>
      <c r="F563" s="976" t="str">
        <f t="shared" si="630"/>
        <v>[sex]</v>
      </c>
      <c r="G563" s="976">
        <f t="shared" si="631"/>
        <v>21.5</v>
      </c>
      <c r="H563" s="976">
        <f t="shared" si="613"/>
        <v>2.5</v>
      </c>
      <c r="I563" s="664"/>
      <c r="J563" s="976">
        <f>'plasma (Lipid#3)'!B137</f>
        <v>80</v>
      </c>
      <c r="K563" s="976">
        <f>'plasma (Lipid#3)'!C137</f>
        <v>89</v>
      </c>
      <c r="L563" s="976">
        <f>'plasma (Lipid#3)'!E137</f>
        <v>36</v>
      </c>
      <c r="M563" s="977">
        <f>'plasma (Lipid#3)'!X132</f>
        <v>55.165175909361956</v>
      </c>
      <c r="N563" s="977">
        <f>'plasma (Lipid#3)'!Y132</f>
        <v>19.165175909361956</v>
      </c>
      <c r="O563" s="976"/>
      <c r="P563" s="976">
        <f t="shared" si="632"/>
        <v>41.730172382001271</v>
      </c>
      <c r="Q563" s="976">
        <f t="shared" si="614"/>
        <v>7.828482893499273</v>
      </c>
      <c r="R563" s="976">
        <f t="shared" si="615"/>
        <v>6.0689980288237368</v>
      </c>
      <c r="S563" s="976">
        <f t="shared" si="616"/>
        <v>4.8243754988259235</v>
      </c>
      <c r="T563" s="976">
        <f t="shared" si="617"/>
        <v>13.405547604580718</v>
      </c>
      <c r="U563" s="976">
        <f t="shared" si="618"/>
        <v>245.1620048551024</v>
      </c>
      <c r="V563" s="976">
        <f t="shared" si="619"/>
        <v>308.10726450867617</v>
      </c>
      <c r="W563" s="976">
        <f t="shared" si="620"/>
        <v>54.457241306333721</v>
      </c>
      <c r="X563" s="976">
        <f t="shared" si="621"/>
        <v>6.6708978941032226</v>
      </c>
      <c r="Y563" s="976">
        <f t="shared" si="622"/>
        <v>1.2514448675220862</v>
      </c>
      <c r="Z563" s="976">
        <f t="shared" si="623"/>
        <v>0.97017730478532216</v>
      </c>
      <c r="AA563" s="976">
        <f t="shared" si="624"/>
        <v>0.77121455576258102</v>
      </c>
      <c r="AB563" s="976">
        <f t="shared" si="625"/>
        <v>2.1429827431834187</v>
      </c>
      <c r="AC563" s="976">
        <f t="shared" si="626"/>
        <v>39.191084257476419</v>
      </c>
      <c r="AD563" s="976">
        <f t="shared" si="627"/>
        <v>49.253381537799036</v>
      </c>
      <c r="AE563" s="976">
        <f t="shared" si="628"/>
        <v>8.7054204574956202</v>
      </c>
    </row>
    <row r="564" spans="1:31">
      <c r="A564" s="976" t="str">
        <f t="shared" si="629"/>
        <v>MP-528-20</v>
      </c>
      <c r="B564" s="976" t="str">
        <f t="shared" si="589"/>
        <v>[weeks C]</v>
      </c>
      <c r="C564" s="976" t="str">
        <f t="shared" si="590"/>
        <v>Lipid#3</v>
      </c>
      <c r="D564" s="976" t="str">
        <f t="shared" si="591"/>
        <v>[diet C]</v>
      </c>
      <c r="E564" s="976" t="str">
        <f t="shared" si="592"/>
        <v>[treatment C]</v>
      </c>
      <c r="F564" s="976" t="str">
        <f t="shared" si="630"/>
        <v>[sex]</v>
      </c>
      <c r="G564" s="976">
        <f t="shared" si="631"/>
        <v>21.5</v>
      </c>
      <c r="H564" s="976">
        <f t="shared" si="613"/>
        <v>2.5</v>
      </c>
      <c r="I564" s="976">
        <f>'plasma (Lipid#3)'!A141</f>
        <v>33</v>
      </c>
      <c r="J564" s="976">
        <f>'plasma (Lipid#3)'!B138</f>
        <v>90</v>
      </c>
      <c r="K564" s="976">
        <f>'plasma (Lipid#3)'!C138</f>
        <v>112</v>
      </c>
      <c r="L564" s="976">
        <f>'plasma (Lipid#3)'!E138</f>
        <v>36</v>
      </c>
      <c r="M564" s="977">
        <f>'plasma (Lipid#3)'!X133</f>
        <v>59.018251272877379</v>
      </c>
      <c r="N564" s="977">
        <f>'plasma (Lipid#3)'!Y133</f>
        <v>23.018251272877379</v>
      </c>
      <c r="O564" s="976"/>
      <c r="P564" s="976">
        <f t="shared" si="632"/>
        <v>41.730172382001271</v>
      </c>
      <c r="Q564" s="976">
        <f t="shared" si="614"/>
        <v>7.828482893499273</v>
      </c>
      <c r="R564" s="976">
        <f t="shared" si="615"/>
        <v>6.0689980288237368</v>
      </c>
      <c r="S564" s="976">
        <f t="shared" si="616"/>
        <v>4.8243754988259235</v>
      </c>
      <c r="T564" s="976">
        <f t="shared" si="617"/>
        <v>13.405547604580718</v>
      </c>
      <c r="U564" s="976">
        <f t="shared" si="618"/>
        <v>245.1620048551024</v>
      </c>
      <c r="V564" s="976">
        <f t="shared" si="619"/>
        <v>308.10726450867617</v>
      </c>
      <c r="W564" s="976">
        <f t="shared" si="620"/>
        <v>54.457241306333721</v>
      </c>
      <c r="X564" s="976">
        <f t="shared" si="621"/>
        <v>6.6708978941032226</v>
      </c>
      <c r="Y564" s="976">
        <f t="shared" si="622"/>
        <v>1.2514448675220862</v>
      </c>
      <c r="Z564" s="976">
        <f t="shared" si="623"/>
        <v>0.97017730478532216</v>
      </c>
      <c r="AA564" s="976">
        <f t="shared" si="624"/>
        <v>0.77121455576258102</v>
      </c>
      <c r="AB564" s="976">
        <f t="shared" si="625"/>
        <v>2.1429827431834187</v>
      </c>
      <c r="AC564" s="976">
        <f t="shared" si="626"/>
        <v>39.191084257476419</v>
      </c>
      <c r="AD564" s="976">
        <f t="shared" si="627"/>
        <v>49.253381537799036</v>
      </c>
      <c r="AE564" s="976">
        <f t="shared" si="628"/>
        <v>8.7054204574956202</v>
      </c>
    </row>
    <row r="565" spans="1:31">
      <c r="A565" s="976" t="str">
        <f t="shared" si="629"/>
        <v>MP-528-20</v>
      </c>
      <c r="B565" s="976" t="str">
        <f t="shared" si="589"/>
        <v>[weeks C]</v>
      </c>
      <c r="C565" s="976" t="str">
        <f t="shared" si="590"/>
        <v>Lipid#3</v>
      </c>
      <c r="D565" s="976" t="str">
        <f t="shared" si="591"/>
        <v>[diet C]</v>
      </c>
      <c r="E565" s="976" t="str">
        <f t="shared" si="592"/>
        <v>[treatment C]</v>
      </c>
      <c r="F565" s="976" t="str">
        <f t="shared" si="630"/>
        <v>[sex]</v>
      </c>
      <c r="G565" s="976">
        <f t="shared" si="631"/>
        <v>21.5</v>
      </c>
      <c r="H565" s="976">
        <f t="shared" si="613"/>
        <v>2.5</v>
      </c>
      <c r="I565" s="664"/>
      <c r="J565" s="976">
        <f>'plasma (Lipid#3)'!B139</f>
        <v>100</v>
      </c>
      <c r="K565" s="976">
        <f>'plasma (Lipid#3)'!C139</f>
        <v>131</v>
      </c>
      <c r="L565" s="976">
        <f>'plasma (Lipid#3)'!E139</f>
        <v>36</v>
      </c>
      <c r="M565" s="977">
        <f>'plasma (Lipid#3)'!X134</f>
        <v>52.934756566839553</v>
      </c>
      <c r="N565" s="977">
        <f>'plasma (Lipid#3)'!Y134</f>
        <v>16.934756566839553</v>
      </c>
      <c r="O565" s="976">
        <f>'plasma (Lipid#3)'!M139</f>
        <v>1.6698999999999999</v>
      </c>
      <c r="P565" s="976">
        <f t="shared" si="632"/>
        <v>41.730172382001271</v>
      </c>
      <c r="Q565" s="976">
        <f t="shared" si="614"/>
        <v>7.828482893499273</v>
      </c>
      <c r="R565" s="976">
        <f t="shared" si="615"/>
        <v>6.0689980288237368</v>
      </c>
      <c r="S565" s="976">
        <f t="shared" si="616"/>
        <v>4.8243754988259235</v>
      </c>
      <c r="T565" s="976">
        <f t="shared" si="617"/>
        <v>13.405547604580718</v>
      </c>
      <c r="U565" s="976">
        <f t="shared" si="618"/>
        <v>245.1620048551024</v>
      </c>
      <c r="V565" s="976">
        <f t="shared" si="619"/>
        <v>308.10726450867617</v>
      </c>
      <c r="W565" s="976">
        <f t="shared" si="620"/>
        <v>54.457241306333721</v>
      </c>
      <c r="X565" s="976">
        <f t="shared" si="621"/>
        <v>6.6708978941032226</v>
      </c>
      <c r="Y565" s="976">
        <f t="shared" si="622"/>
        <v>1.2514448675220862</v>
      </c>
      <c r="Z565" s="976">
        <f t="shared" si="623"/>
        <v>0.97017730478532216</v>
      </c>
      <c r="AA565" s="976">
        <f t="shared" si="624"/>
        <v>0.77121455576258102</v>
      </c>
      <c r="AB565" s="976">
        <f t="shared" si="625"/>
        <v>2.1429827431834187</v>
      </c>
      <c r="AC565" s="976">
        <f t="shared" si="626"/>
        <v>39.191084257476419</v>
      </c>
      <c r="AD565" s="976">
        <f t="shared" si="627"/>
        <v>49.253381537799036</v>
      </c>
      <c r="AE565" s="976">
        <f t="shared" si="628"/>
        <v>8.7054204574956202</v>
      </c>
    </row>
    <row r="566" spans="1:31">
      <c r="A566" s="976" t="str">
        <f t="shared" si="629"/>
        <v>MP-528-20</v>
      </c>
      <c r="B566" s="976" t="str">
        <f t="shared" si="589"/>
        <v>[weeks C]</v>
      </c>
      <c r="C566" s="976" t="str">
        <f t="shared" si="590"/>
        <v>Lipid#3</v>
      </c>
      <c r="D566" s="976" t="str">
        <f t="shared" si="591"/>
        <v>[diet C]</v>
      </c>
      <c r="E566" s="976" t="str">
        <f t="shared" si="592"/>
        <v>[treatment C]</v>
      </c>
      <c r="F566" s="976" t="str">
        <f t="shared" si="630"/>
        <v>[sex]</v>
      </c>
      <c r="G566" s="976">
        <f t="shared" si="631"/>
        <v>21.5</v>
      </c>
      <c r="H566" s="976">
        <f t="shared" si="613"/>
        <v>2.5</v>
      </c>
      <c r="I566" s="664"/>
      <c r="J566" s="976">
        <f>'plasma (Lipid#3)'!B140</f>
        <v>110</v>
      </c>
      <c r="K566" s="976">
        <f>'plasma (Lipid#3)'!C140</f>
        <v>106</v>
      </c>
      <c r="L566" s="976">
        <f>'plasma (Lipid#3)'!E140</f>
        <v>33</v>
      </c>
      <c r="M566" s="664"/>
      <c r="N566" s="664"/>
      <c r="O566" s="976"/>
      <c r="P566" s="976">
        <f t="shared" si="632"/>
        <v>41.730172382001271</v>
      </c>
      <c r="Q566" s="976">
        <f t="shared" si="614"/>
        <v>7.828482893499273</v>
      </c>
      <c r="R566" s="976">
        <f t="shared" si="615"/>
        <v>6.0689980288237368</v>
      </c>
      <c r="S566" s="976">
        <f t="shared" si="616"/>
        <v>4.8243754988259235</v>
      </c>
      <c r="T566" s="976">
        <f t="shared" si="617"/>
        <v>13.405547604580718</v>
      </c>
      <c r="U566" s="976">
        <f t="shared" si="618"/>
        <v>245.1620048551024</v>
      </c>
      <c r="V566" s="976">
        <f t="shared" si="619"/>
        <v>308.10726450867617</v>
      </c>
      <c r="W566" s="976">
        <f t="shared" si="620"/>
        <v>54.457241306333721</v>
      </c>
      <c r="X566" s="976">
        <f t="shared" si="621"/>
        <v>6.6708978941032226</v>
      </c>
      <c r="Y566" s="976">
        <f t="shared" si="622"/>
        <v>1.2514448675220862</v>
      </c>
      <c r="Z566" s="976">
        <f t="shared" si="623"/>
        <v>0.97017730478532216</v>
      </c>
      <c r="AA566" s="976">
        <f t="shared" si="624"/>
        <v>0.77121455576258102</v>
      </c>
      <c r="AB566" s="976">
        <f t="shared" si="625"/>
        <v>2.1429827431834187</v>
      </c>
      <c r="AC566" s="976">
        <f t="shared" si="626"/>
        <v>39.191084257476419</v>
      </c>
      <c r="AD566" s="976">
        <f t="shared" si="627"/>
        <v>49.253381537799036</v>
      </c>
      <c r="AE566" s="976">
        <f t="shared" si="628"/>
        <v>8.7054204574956202</v>
      </c>
    </row>
    <row r="567" spans="1:31">
      <c r="A567" s="976" t="str">
        <f t="shared" si="629"/>
        <v>MP-528-20</v>
      </c>
      <c r="B567" s="976" t="str">
        <f t="shared" si="589"/>
        <v>[weeks C]</v>
      </c>
      <c r="C567" s="976" t="str">
        <f t="shared" si="590"/>
        <v>Lipid#3</v>
      </c>
      <c r="D567" s="976" t="str">
        <f t="shared" si="591"/>
        <v>[diet C]</v>
      </c>
      <c r="E567" s="976" t="str">
        <f t="shared" si="592"/>
        <v>[treatment C]</v>
      </c>
      <c r="F567" s="976" t="str">
        <f t="shared" si="630"/>
        <v>[sex]</v>
      </c>
      <c r="G567" s="976">
        <f t="shared" si="631"/>
        <v>21.5</v>
      </c>
      <c r="H567" s="976">
        <f t="shared" si="613"/>
        <v>2.5</v>
      </c>
      <c r="I567" s="664"/>
      <c r="J567" s="976">
        <f>'plasma (Lipid#3)'!B141</f>
        <v>120</v>
      </c>
      <c r="K567" s="976">
        <f>'plasma (Lipid#3)'!C141</f>
        <v>112</v>
      </c>
      <c r="L567" s="976">
        <f>'plasma (Lipid#3)'!E141</f>
        <v>33</v>
      </c>
      <c r="M567" s="977">
        <f>'plasma (Lipid#3)'!X135</f>
        <v>46.53779127865478</v>
      </c>
      <c r="N567" s="977">
        <f>'plasma (Lipid#3)'!Y135</f>
        <v>13.53779127865478</v>
      </c>
      <c r="O567" s="976">
        <f>'plasma (Lipid#3)'!M141</f>
        <v>0.85270000000000001</v>
      </c>
      <c r="P567" s="976">
        <f t="shared" si="632"/>
        <v>41.730172382001271</v>
      </c>
      <c r="Q567" s="976">
        <f t="shared" si="614"/>
        <v>7.828482893499273</v>
      </c>
      <c r="R567" s="976">
        <f t="shared" si="615"/>
        <v>6.0689980288237368</v>
      </c>
      <c r="S567" s="976">
        <f t="shared" si="616"/>
        <v>4.8243754988259235</v>
      </c>
      <c r="T567" s="976">
        <f t="shared" si="617"/>
        <v>13.405547604580718</v>
      </c>
      <c r="U567" s="976">
        <f t="shared" si="618"/>
        <v>245.1620048551024</v>
      </c>
      <c r="V567" s="976">
        <f t="shared" si="619"/>
        <v>308.10726450867617</v>
      </c>
      <c r="W567" s="976">
        <f t="shared" si="620"/>
        <v>54.457241306333721</v>
      </c>
      <c r="X567" s="976">
        <f t="shared" si="621"/>
        <v>6.6708978941032226</v>
      </c>
      <c r="Y567" s="976">
        <f t="shared" si="622"/>
        <v>1.2514448675220862</v>
      </c>
      <c r="Z567" s="976">
        <f t="shared" si="623"/>
        <v>0.97017730478532216</v>
      </c>
      <c r="AA567" s="976">
        <f t="shared" si="624"/>
        <v>0.77121455576258102</v>
      </c>
      <c r="AB567" s="976">
        <f t="shared" si="625"/>
        <v>2.1429827431834187</v>
      </c>
      <c r="AC567" s="976">
        <f t="shared" si="626"/>
        <v>39.191084257476419</v>
      </c>
      <c r="AD567" s="976">
        <f t="shared" si="627"/>
        <v>49.253381537799036</v>
      </c>
      <c r="AE567" s="976">
        <f t="shared" si="628"/>
        <v>8.7054204574956202</v>
      </c>
    </row>
    <row r="568" spans="1:31">
      <c r="A568" s="976" t="str">
        <f t="shared" si="629"/>
        <v>MP-528-20</v>
      </c>
      <c r="B568" s="976" t="str">
        <f t="shared" si="589"/>
        <v>[weeks C]</v>
      </c>
      <c r="C568" s="976" t="str">
        <f t="shared" si="590"/>
        <v>Lipid#3</v>
      </c>
      <c r="D568" s="976" t="str">
        <f t="shared" si="591"/>
        <v>[diet C]</v>
      </c>
      <c r="E568" s="976" t="str">
        <f t="shared" si="592"/>
        <v>[treatment C]</v>
      </c>
      <c r="F568" s="976" t="str">
        <f t="shared" si="630"/>
        <v>[sex]</v>
      </c>
      <c r="G568" s="976">
        <f t="shared" si="631"/>
        <v>21.5</v>
      </c>
      <c r="H568" s="976">
        <f t="shared" si="613"/>
        <v>2.5</v>
      </c>
      <c r="I568" s="664"/>
      <c r="J568" s="976">
        <v>122</v>
      </c>
      <c r="K568" s="976">
        <f>'plasma (Lipid#3)'!C142</f>
        <v>100</v>
      </c>
      <c r="L568" s="976">
        <f>'plasma (Lipid#3)'!E142</f>
        <v>33</v>
      </c>
      <c r="M568" s="664"/>
      <c r="N568" s="664"/>
      <c r="O568" s="976"/>
      <c r="P568" s="976">
        <f t="shared" si="632"/>
        <v>41.730172382001271</v>
      </c>
      <c r="Q568" s="976">
        <f t="shared" si="614"/>
        <v>7.828482893499273</v>
      </c>
      <c r="R568" s="976">
        <f t="shared" si="615"/>
        <v>6.0689980288237368</v>
      </c>
      <c r="S568" s="976">
        <f t="shared" si="616"/>
        <v>4.8243754988259235</v>
      </c>
      <c r="T568" s="976">
        <f t="shared" si="617"/>
        <v>13.405547604580718</v>
      </c>
      <c r="U568" s="976">
        <f t="shared" si="618"/>
        <v>245.1620048551024</v>
      </c>
      <c r="V568" s="976">
        <f t="shared" si="619"/>
        <v>308.10726450867617</v>
      </c>
      <c r="W568" s="976">
        <f t="shared" si="620"/>
        <v>54.457241306333721</v>
      </c>
      <c r="X568" s="976">
        <f t="shared" si="621"/>
        <v>6.6708978941032226</v>
      </c>
      <c r="Y568" s="976">
        <f t="shared" si="622"/>
        <v>1.2514448675220862</v>
      </c>
      <c r="Z568" s="976">
        <f t="shared" si="623"/>
        <v>0.97017730478532216</v>
      </c>
      <c r="AA568" s="976">
        <f t="shared" si="624"/>
        <v>0.77121455576258102</v>
      </c>
      <c r="AB568" s="976">
        <f t="shared" si="625"/>
        <v>2.1429827431834187</v>
      </c>
      <c r="AC568" s="976">
        <f t="shared" si="626"/>
        <v>39.191084257476419</v>
      </c>
      <c r="AD568" s="976">
        <f t="shared" si="627"/>
        <v>49.253381537799036</v>
      </c>
      <c r="AE568" s="976">
        <f t="shared" si="628"/>
        <v>8.7054204574956202</v>
      </c>
    </row>
    <row r="569" spans="1:31">
      <c r="A569" s="976" t="str">
        <f t="shared" si="629"/>
        <v>MP-528-20</v>
      </c>
      <c r="B569" s="976" t="str">
        <f t="shared" si="589"/>
        <v>[weeks C]</v>
      </c>
      <c r="C569" s="976" t="str">
        <f t="shared" si="590"/>
        <v>Lipid#3</v>
      </c>
      <c r="D569" s="976" t="str">
        <f t="shared" si="591"/>
        <v>[diet C]</v>
      </c>
      <c r="E569" s="976" t="str">
        <f t="shared" si="592"/>
        <v>[treatment C]</v>
      </c>
      <c r="F569" s="976" t="str">
        <f t="shared" si="630"/>
        <v>[sex]</v>
      </c>
      <c r="G569" s="976">
        <f t="shared" si="631"/>
        <v>21.5</v>
      </c>
      <c r="H569" s="976">
        <f t="shared" si="613"/>
        <v>2.5</v>
      </c>
      <c r="I569" s="664"/>
      <c r="J569" s="976">
        <v>125</v>
      </c>
      <c r="K569" s="976">
        <f>'plasma (Lipid#3)'!C143</f>
        <v>97</v>
      </c>
      <c r="L569" s="976">
        <f>'plasma (Lipid#3)'!E143</f>
        <v>33</v>
      </c>
      <c r="M569" s="664"/>
      <c r="N569" s="664"/>
      <c r="O569" s="976"/>
      <c r="P569" s="976">
        <f t="shared" si="632"/>
        <v>41.730172382001271</v>
      </c>
      <c r="Q569" s="976">
        <f t="shared" si="614"/>
        <v>7.828482893499273</v>
      </c>
      <c r="R569" s="976">
        <f t="shared" si="615"/>
        <v>6.0689980288237368</v>
      </c>
      <c r="S569" s="976">
        <f t="shared" si="616"/>
        <v>4.8243754988259235</v>
      </c>
      <c r="T569" s="976">
        <f t="shared" si="617"/>
        <v>13.405547604580718</v>
      </c>
      <c r="U569" s="976">
        <f t="shared" si="618"/>
        <v>245.1620048551024</v>
      </c>
      <c r="V569" s="976">
        <f t="shared" si="619"/>
        <v>308.10726450867617</v>
      </c>
      <c r="W569" s="976">
        <f t="shared" si="620"/>
        <v>54.457241306333721</v>
      </c>
      <c r="X569" s="976">
        <f t="shared" si="621"/>
        <v>6.6708978941032226</v>
      </c>
      <c r="Y569" s="976">
        <f t="shared" si="622"/>
        <v>1.2514448675220862</v>
      </c>
      <c r="Z569" s="976">
        <f t="shared" si="623"/>
        <v>0.97017730478532216</v>
      </c>
      <c r="AA569" s="976">
        <f t="shared" si="624"/>
        <v>0.77121455576258102</v>
      </c>
      <c r="AB569" s="976">
        <f t="shared" si="625"/>
        <v>2.1429827431834187</v>
      </c>
      <c r="AC569" s="976">
        <f t="shared" si="626"/>
        <v>39.191084257476419</v>
      </c>
      <c r="AD569" s="976">
        <f t="shared" si="627"/>
        <v>49.253381537799036</v>
      </c>
      <c r="AE569" s="976">
        <f t="shared" si="628"/>
        <v>8.7054204574956202</v>
      </c>
    </row>
    <row r="570" spans="1:31">
      <c r="A570" s="976" t="str">
        <f t="shared" si="629"/>
        <v>MP-528-20</v>
      </c>
      <c r="B570" s="976" t="str">
        <f t="shared" si="589"/>
        <v>[weeks C]</v>
      </c>
      <c r="C570" s="976" t="str">
        <f t="shared" si="590"/>
        <v>Lipid#3</v>
      </c>
      <c r="D570" s="976" t="str">
        <f t="shared" si="591"/>
        <v>[diet C]</v>
      </c>
      <c r="E570" s="976" t="str">
        <f t="shared" si="592"/>
        <v>[treatment C]</v>
      </c>
      <c r="F570" s="976" t="str">
        <f t="shared" si="630"/>
        <v>[sex]</v>
      </c>
      <c r="G570" s="976">
        <f t="shared" si="631"/>
        <v>21.5</v>
      </c>
      <c r="H570" s="976">
        <f t="shared" si="613"/>
        <v>2.5</v>
      </c>
      <c r="I570" s="664"/>
      <c r="J570" s="976">
        <v>130</v>
      </c>
      <c r="K570" s="976">
        <f>'plasma (Lipid#3)'!C144</f>
        <v>103</v>
      </c>
      <c r="L570" s="976">
        <f>'plasma (Lipid#3)'!E144</f>
        <v>33</v>
      </c>
      <c r="M570" s="664"/>
      <c r="N570" s="664"/>
      <c r="O570" s="976"/>
      <c r="P570" s="976">
        <f t="shared" si="632"/>
        <v>41.730172382001271</v>
      </c>
      <c r="Q570" s="976">
        <f t="shared" si="614"/>
        <v>7.828482893499273</v>
      </c>
      <c r="R570" s="976">
        <f t="shared" si="615"/>
        <v>6.0689980288237368</v>
      </c>
      <c r="S570" s="976">
        <f t="shared" si="616"/>
        <v>4.8243754988259235</v>
      </c>
      <c r="T570" s="976">
        <f t="shared" si="617"/>
        <v>13.405547604580718</v>
      </c>
      <c r="U570" s="976">
        <f t="shared" si="618"/>
        <v>245.1620048551024</v>
      </c>
      <c r="V570" s="976">
        <f t="shared" si="619"/>
        <v>308.10726450867617</v>
      </c>
      <c r="W570" s="976">
        <f t="shared" si="620"/>
        <v>54.457241306333721</v>
      </c>
      <c r="X570" s="976">
        <f t="shared" si="621"/>
        <v>6.6708978941032226</v>
      </c>
      <c r="Y570" s="976">
        <f t="shared" si="622"/>
        <v>1.2514448675220862</v>
      </c>
      <c r="Z570" s="976">
        <f t="shared" si="623"/>
        <v>0.97017730478532216</v>
      </c>
      <c r="AA570" s="976">
        <f t="shared" si="624"/>
        <v>0.77121455576258102</v>
      </c>
      <c r="AB570" s="976">
        <f t="shared" si="625"/>
        <v>2.1429827431834187</v>
      </c>
      <c r="AC570" s="976">
        <f t="shared" si="626"/>
        <v>39.191084257476419</v>
      </c>
      <c r="AD570" s="976">
        <f t="shared" si="627"/>
        <v>49.253381537799036</v>
      </c>
      <c r="AE570" s="976">
        <f t="shared" si="628"/>
        <v>8.7054204574956202</v>
      </c>
    </row>
    <row r="571" spans="1:31">
      <c r="A571" s="976" t="str">
        <f t="shared" si="629"/>
        <v>MP-528-20</v>
      </c>
      <c r="B571" s="976" t="str">
        <f t="shared" si="589"/>
        <v>[weeks C]</v>
      </c>
      <c r="C571" s="976" t="str">
        <f t="shared" si="590"/>
        <v>Lipid#3</v>
      </c>
      <c r="D571" s="976" t="str">
        <f t="shared" si="591"/>
        <v>[diet C]</v>
      </c>
      <c r="E571" s="976" t="str">
        <f t="shared" si="592"/>
        <v>[treatment C]</v>
      </c>
      <c r="F571" s="976" t="str">
        <f t="shared" si="630"/>
        <v>[sex]</v>
      </c>
      <c r="G571" s="976">
        <f t="shared" si="631"/>
        <v>21.5</v>
      </c>
      <c r="H571" s="976">
        <f t="shared" si="613"/>
        <v>2.5</v>
      </c>
      <c r="I571" s="664"/>
      <c r="J571" s="976">
        <v>135</v>
      </c>
      <c r="K571" s="976">
        <f>'plasma (Lipid#3)'!C145</f>
        <v>102</v>
      </c>
      <c r="L571" s="976">
        <f>'plasma (Lipid#3)'!E145</f>
        <v>33</v>
      </c>
      <c r="M571" s="664"/>
      <c r="N571" s="664"/>
      <c r="O571" s="976"/>
      <c r="P571" s="976">
        <f t="shared" si="632"/>
        <v>41.730172382001271</v>
      </c>
      <c r="Q571" s="976">
        <f t="shared" si="614"/>
        <v>7.828482893499273</v>
      </c>
      <c r="R571" s="976">
        <f t="shared" si="615"/>
        <v>6.0689980288237368</v>
      </c>
      <c r="S571" s="976">
        <f t="shared" si="616"/>
        <v>4.8243754988259235</v>
      </c>
      <c r="T571" s="976">
        <f t="shared" si="617"/>
        <v>13.405547604580718</v>
      </c>
      <c r="U571" s="976">
        <f t="shared" si="618"/>
        <v>245.1620048551024</v>
      </c>
      <c r="V571" s="976">
        <f t="shared" si="619"/>
        <v>308.10726450867617</v>
      </c>
      <c r="W571" s="976">
        <f t="shared" si="620"/>
        <v>54.457241306333721</v>
      </c>
      <c r="X571" s="976">
        <f t="shared" si="621"/>
        <v>6.6708978941032226</v>
      </c>
      <c r="Y571" s="976">
        <f t="shared" si="622"/>
        <v>1.2514448675220862</v>
      </c>
      <c r="Z571" s="976">
        <f t="shared" si="623"/>
        <v>0.97017730478532216</v>
      </c>
      <c r="AA571" s="976">
        <f t="shared" si="624"/>
        <v>0.77121455576258102</v>
      </c>
      <c r="AB571" s="976">
        <f t="shared" si="625"/>
        <v>2.1429827431834187</v>
      </c>
      <c r="AC571" s="976">
        <f t="shared" si="626"/>
        <v>39.191084257476419</v>
      </c>
      <c r="AD571" s="976">
        <f t="shared" si="627"/>
        <v>49.253381537799036</v>
      </c>
      <c r="AE571" s="976">
        <f t="shared" si="628"/>
        <v>8.7054204574956202</v>
      </c>
    </row>
    <row r="572" spans="1:31">
      <c r="A572" s="976" t="str">
        <f t="shared" si="629"/>
        <v>MP-528-20</v>
      </c>
      <c r="B572" s="976" t="str">
        <f t="shared" si="589"/>
        <v>[weeks C]</v>
      </c>
      <c r="C572" s="976" t="str">
        <f t="shared" si="590"/>
        <v>Lipid#3</v>
      </c>
      <c r="D572" s="976" t="str">
        <f t="shared" si="591"/>
        <v>[diet C]</v>
      </c>
      <c r="E572" s="976" t="str">
        <f t="shared" si="592"/>
        <v>[treatment C]</v>
      </c>
      <c r="F572" s="976" t="str">
        <f t="shared" si="630"/>
        <v>[sex]</v>
      </c>
      <c r="G572" s="976">
        <f t="shared" si="631"/>
        <v>21.5</v>
      </c>
      <c r="H572" s="976">
        <f t="shared" si="613"/>
        <v>2.5</v>
      </c>
      <c r="I572" s="664"/>
      <c r="J572" s="976">
        <v>145</v>
      </c>
      <c r="K572" s="976">
        <f>'plasma (Lipid#3)'!C146</f>
        <v>161</v>
      </c>
      <c r="L572" s="976">
        <f>'plasma (Lipid#3)'!E146</f>
        <v>33</v>
      </c>
      <c r="M572" s="664"/>
      <c r="N572" s="664"/>
      <c r="O572" s="976"/>
      <c r="P572" s="976">
        <f t="shared" si="632"/>
        <v>41.730172382001271</v>
      </c>
      <c r="Q572" s="976">
        <f t="shared" si="614"/>
        <v>7.828482893499273</v>
      </c>
      <c r="R572" s="976">
        <f t="shared" si="615"/>
        <v>6.0689980288237368</v>
      </c>
      <c r="S572" s="976">
        <f t="shared" si="616"/>
        <v>4.8243754988259235</v>
      </c>
      <c r="T572" s="976">
        <f t="shared" si="617"/>
        <v>13.405547604580718</v>
      </c>
      <c r="U572" s="976">
        <f t="shared" si="618"/>
        <v>245.1620048551024</v>
      </c>
      <c r="V572" s="976">
        <f t="shared" si="619"/>
        <v>308.10726450867617</v>
      </c>
      <c r="W572" s="976">
        <f t="shared" si="620"/>
        <v>54.457241306333721</v>
      </c>
      <c r="X572" s="976">
        <f t="shared" si="621"/>
        <v>6.6708978941032226</v>
      </c>
      <c r="Y572" s="976">
        <f t="shared" si="622"/>
        <v>1.2514448675220862</v>
      </c>
      <c r="Z572" s="976">
        <f t="shared" si="623"/>
        <v>0.97017730478532216</v>
      </c>
      <c r="AA572" s="976">
        <f t="shared" si="624"/>
        <v>0.77121455576258102</v>
      </c>
      <c r="AB572" s="976">
        <f t="shared" si="625"/>
        <v>2.1429827431834187</v>
      </c>
      <c r="AC572" s="976">
        <f t="shared" si="626"/>
        <v>39.191084257476419</v>
      </c>
      <c r="AD572" s="976">
        <f t="shared" si="627"/>
        <v>49.253381537799036</v>
      </c>
      <c r="AE572" s="976">
        <f t="shared" si="628"/>
        <v>8.7054204574956202</v>
      </c>
    </row>
    <row r="573" spans="1:31">
      <c r="A573" s="973" t="str">
        <f>'plasma (Lipid#3)'!A149</f>
        <v>MP-534-20</v>
      </c>
      <c r="B573" s="973" t="str">
        <f t="shared" si="589"/>
        <v>[weeks C]</v>
      </c>
      <c r="C573" s="973" t="str">
        <f t="shared" si="590"/>
        <v>Lipid#3</v>
      </c>
      <c r="D573" s="973" t="str">
        <f t="shared" si="591"/>
        <v>[diet C]</v>
      </c>
      <c r="E573" s="973" t="str">
        <f t="shared" si="592"/>
        <v>[treatment C]</v>
      </c>
      <c r="F573" s="973" t="str">
        <f>'plasma (Lipid#3)'!A154</f>
        <v>[sex]</v>
      </c>
      <c r="G573" s="973">
        <f>'plasma (Lipid#3)'!A150</f>
        <v>23</v>
      </c>
      <c r="H573" s="973">
        <f t="shared" si="613"/>
        <v>0</v>
      </c>
      <c r="I573" s="973">
        <f>'plasma (Lipid#3)'!A159</f>
        <v>38</v>
      </c>
      <c r="J573" s="973">
        <f>'plasma (Lipid#3)'!B148</f>
        <v>-10</v>
      </c>
      <c r="K573" s="973">
        <f>'plasma (Lipid#3)'!C148</f>
        <v>100</v>
      </c>
      <c r="L573" s="973">
        <f>'plasma (Lipid#3)'!E148</f>
        <v>0</v>
      </c>
      <c r="M573" s="974">
        <f>'plasma (Lipid#3)'!X150</f>
        <v>22.902715797526458</v>
      </c>
      <c r="N573" s="974">
        <f>'plasma (Lipid#3)'!Y150</f>
        <v>22.902715797526458</v>
      </c>
      <c r="O573" s="973">
        <f>'plasma (Lipid#3)'!M148</f>
        <v>2.6200000000000001E-2</v>
      </c>
      <c r="P573" s="973">
        <f>'tissues (Lipid#3)'!O61</f>
        <v>162.1951117264623</v>
      </c>
      <c r="Q573" s="973">
        <f>'tissues (Lipid#3)'!O62</f>
        <v>6.9628939464702331</v>
      </c>
      <c r="R573" s="973">
        <f>'tissues (Lipid#3)'!O63</f>
        <v>18.29355593988253</v>
      </c>
      <c r="S573" s="973">
        <f>'tissues (Lipid#3)'!O64</f>
        <v>13.686384331400687</v>
      </c>
      <c r="T573" s="973">
        <f>'tissues (Lipid#3)'!O65</f>
        <v>20.132733846396032</v>
      </c>
      <c r="U573" s="973">
        <f>'tissues (Lipid#3)'!O66</f>
        <v>507.90948976226406</v>
      </c>
      <c r="V573" s="973">
        <f>'tissues (Lipid#3)'!O67</f>
        <v>272.23934641410375</v>
      </c>
      <c r="W573" s="973">
        <f>'tissues (Lipid#3)'!O68</f>
        <v>60.112552654525224</v>
      </c>
      <c r="X573" s="973">
        <f>'tissues (Lipid#3)'!P61</f>
        <v>26.301910009696581</v>
      </c>
      <c r="Y573" s="975">
        <f>'tissues (Lipid#3)'!P62</f>
        <v>1.129117937265443</v>
      </c>
      <c r="Z573" s="973">
        <f>'tissues (Lipid#3)'!P63</f>
        <v>2.9665225848458152</v>
      </c>
      <c r="AA573" s="973">
        <f>'tissues (Lipid#3)'!P64</f>
        <v>2.2194136753622731</v>
      </c>
      <c r="AB573" s="973">
        <f>'tissues (Lipid#3)'!P65</f>
        <v>3.2647676507669234</v>
      </c>
      <c r="AC573" s="973">
        <f>'tissues (Lipid#3)'!P66</f>
        <v>82.363701042529286</v>
      </c>
      <c r="AD573" s="973">
        <f>'tissues (Lipid#3)'!P67</f>
        <v>44.146921040124923</v>
      </c>
      <c r="AE573" s="973">
        <f>'tissues (Lipid#3)'!P68</f>
        <v>9.74798151154463</v>
      </c>
    </row>
    <row r="574" spans="1:31">
      <c r="A574" s="973" t="str">
        <f>A573</f>
        <v>MP-534-20</v>
      </c>
      <c r="B574" s="973" t="str">
        <f t="shared" si="589"/>
        <v>[weeks C]</v>
      </c>
      <c r="C574" s="973" t="str">
        <f t="shared" si="590"/>
        <v>Lipid#3</v>
      </c>
      <c r="D574" s="973" t="str">
        <f t="shared" si="591"/>
        <v>[diet C]</v>
      </c>
      <c r="E574" s="973" t="str">
        <f t="shared" si="592"/>
        <v>[treatment C]</v>
      </c>
      <c r="F574" s="973" t="str">
        <f>F573</f>
        <v>[sex]</v>
      </c>
      <c r="G574" s="973">
        <f>G573</f>
        <v>23</v>
      </c>
      <c r="H574" s="973">
        <f t="shared" si="613"/>
        <v>0</v>
      </c>
      <c r="I574" s="973"/>
      <c r="J574" s="973">
        <f>'plasma (Lipid#3)'!B149</f>
        <v>0</v>
      </c>
      <c r="K574" s="973">
        <f>'plasma (Lipid#3)'!C149</f>
        <v>105</v>
      </c>
      <c r="L574" s="973">
        <f>'plasma (Lipid#3)'!E149</f>
        <v>0</v>
      </c>
      <c r="M574" s="974">
        <f>'plasma (Lipid#3)'!X151</f>
        <v>23.34322701528766</v>
      </c>
      <c r="N574" s="974">
        <f>'plasma (Lipid#3)'!Y151</f>
        <v>23.34322701528766</v>
      </c>
      <c r="O574" s="973"/>
      <c r="P574" s="973">
        <f>P573</f>
        <v>162.1951117264623</v>
      </c>
      <c r="Q574" s="973">
        <f t="shared" ref="Q574:Q591" si="633">Q573</f>
        <v>6.9628939464702331</v>
      </c>
      <c r="R574" s="973">
        <f t="shared" ref="R574:R591" si="634">R573</f>
        <v>18.29355593988253</v>
      </c>
      <c r="S574" s="973">
        <f t="shared" ref="S574:S591" si="635">S573</f>
        <v>13.686384331400687</v>
      </c>
      <c r="T574" s="973">
        <f t="shared" ref="T574:T591" si="636">T573</f>
        <v>20.132733846396032</v>
      </c>
      <c r="U574" s="973">
        <f t="shared" ref="U574:U591" si="637">U573</f>
        <v>507.90948976226406</v>
      </c>
      <c r="V574" s="973">
        <f t="shared" ref="V574:V591" si="638">V573</f>
        <v>272.23934641410375</v>
      </c>
      <c r="W574" s="973">
        <f t="shared" ref="W574:W591" si="639">W573</f>
        <v>60.112552654525224</v>
      </c>
      <c r="X574" s="973">
        <f t="shared" ref="X574:X591" si="640">X573</f>
        <v>26.301910009696581</v>
      </c>
      <c r="Y574" s="973">
        <f t="shared" ref="Y574:Y591" si="641">Y573</f>
        <v>1.129117937265443</v>
      </c>
      <c r="Z574" s="973">
        <f t="shared" ref="Z574:Z591" si="642">Z573</f>
        <v>2.9665225848458152</v>
      </c>
      <c r="AA574" s="973">
        <f t="shared" ref="AA574:AA591" si="643">AA573</f>
        <v>2.2194136753622731</v>
      </c>
      <c r="AB574" s="973">
        <f t="shared" ref="AB574:AB591" si="644">AB573</f>
        <v>3.2647676507669234</v>
      </c>
      <c r="AC574" s="973">
        <f t="shared" ref="AC574:AC591" si="645">AC573</f>
        <v>82.363701042529286</v>
      </c>
      <c r="AD574" s="973">
        <f t="shared" ref="AD574:AD591" si="646">AD573</f>
        <v>44.146921040124923</v>
      </c>
      <c r="AE574" s="973">
        <f t="shared" ref="AE574:AE591" si="647">AE573</f>
        <v>9.74798151154463</v>
      </c>
    </row>
    <row r="575" spans="1:31">
      <c r="A575" s="973" t="str">
        <f t="shared" ref="A575:A591" si="648">A574</f>
        <v>MP-534-20</v>
      </c>
      <c r="B575" s="973" t="str">
        <f t="shared" si="589"/>
        <v>[weeks C]</v>
      </c>
      <c r="C575" s="973" t="str">
        <f t="shared" si="590"/>
        <v>Lipid#3</v>
      </c>
      <c r="D575" s="973" t="str">
        <f t="shared" si="591"/>
        <v>[diet C]</v>
      </c>
      <c r="E575" s="973" t="str">
        <f t="shared" si="592"/>
        <v>[treatment C]</v>
      </c>
      <c r="F575" s="973" t="str">
        <f t="shared" ref="F575:F591" si="649">F574</f>
        <v>[sex]</v>
      </c>
      <c r="G575" s="973">
        <f t="shared" ref="G575:G591" si="650">G574</f>
        <v>23</v>
      </c>
      <c r="H575" s="973">
        <f t="shared" si="613"/>
        <v>2.5</v>
      </c>
      <c r="I575" s="973"/>
      <c r="J575" s="973">
        <f>'plasma (Lipid#3)'!B150</f>
        <v>10</v>
      </c>
      <c r="K575" s="973">
        <f>'plasma (Lipid#3)'!C150</f>
        <v>130</v>
      </c>
      <c r="L575" s="973">
        <f>'plasma (Lipid#3)'!E150</f>
        <v>25</v>
      </c>
      <c r="M575" s="973"/>
      <c r="N575" s="973"/>
      <c r="O575" s="973"/>
      <c r="P575" s="973">
        <f t="shared" ref="P575:P591" si="651">P574</f>
        <v>162.1951117264623</v>
      </c>
      <c r="Q575" s="973">
        <f t="shared" si="633"/>
        <v>6.9628939464702331</v>
      </c>
      <c r="R575" s="973">
        <f t="shared" si="634"/>
        <v>18.29355593988253</v>
      </c>
      <c r="S575" s="973">
        <f t="shared" si="635"/>
        <v>13.686384331400687</v>
      </c>
      <c r="T575" s="973">
        <f t="shared" si="636"/>
        <v>20.132733846396032</v>
      </c>
      <c r="U575" s="973">
        <f t="shared" si="637"/>
        <v>507.90948976226406</v>
      </c>
      <c r="V575" s="973">
        <f t="shared" si="638"/>
        <v>272.23934641410375</v>
      </c>
      <c r="W575" s="973">
        <f t="shared" si="639"/>
        <v>60.112552654525224</v>
      </c>
      <c r="X575" s="973">
        <f t="shared" si="640"/>
        <v>26.301910009696581</v>
      </c>
      <c r="Y575" s="973">
        <f t="shared" si="641"/>
        <v>1.129117937265443</v>
      </c>
      <c r="Z575" s="973">
        <f t="shared" si="642"/>
        <v>2.9665225848458152</v>
      </c>
      <c r="AA575" s="973">
        <f t="shared" si="643"/>
        <v>2.2194136753622731</v>
      </c>
      <c r="AB575" s="973">
        <f t="shared" si="644"/>
        <v>3.2647676507669234</v>
      </c>
      <c r="AC575" s="973">
        <f t="shared" si="645"/>
        <v>82.363701042529286</v>
      </c>
      <c r="AD575" s="973">
        <f t="shared" si="646"/>
        <v>44.146921040124923</v>
      </c>
      <c r="AE575" s="973">
        <f t="shared" si="647"/>
        <v>9.74798151154463</v>
      </c>
    </row>
    <row r="576" spans="1:31">
      <c r="A576" s="973" t="str">
        <f t="shared" si="648"/>
        <v>MP-534-20</v>
      </c>
      <c r="B576" s="973" t="str">
        <f t="shared" si="589"/>
        <v>[weeks C]</v>
      </c>
      <c r="C576" s="973" t="str">
        <f t="shared" si="590"/>
        <v>Lipid#3</v>
      </c>
      <c r="D576" s="973" t="str">
        <f t="shared" si="591"/>
        <v>[diet C]</v>
      </c>
      <c r="E576" s="973" t="str">
        <f t="shared" si="592"/>
        <v>[treatment C]</v>
      </c>
      <c r="F576" s="973" t="str">
        <f t="shared" si="649"/>
        <v>[sex]</v>
      </c>
      <c r="G576" s="973">
        <f t="shared" si="650"/>
        <v>23</v>
      </c>
      <c r="H576" s="973">
        <f t="shared" si="613"/>
        <v>2.5</v>
      </c>
      <c r="I576" s="973"/>
      <c r="J576" s="973">
        <f>'plasma (Lipid#3)'!B151</f>
        <v>20</v>
      </c>
      <c r="K576" s="973">
        <f>'plasma (Lipid#3)'!C151</f>
        <v>104</v>
      </c>
      <c r="L576" s="973">
        <f>'plasma (Lipid#3)'!E151</f>
        <v>25</v>
      </c>
      <c r="M576" s="973"/>
      <c r="N576" s="973"/>
      <c r="O576" s="973"/>
      <c r="P576" s="973">
        <f t="shared" si="651"/>
        <v>162.1951117264623</v>
      </c>
      <c r="Q576" s="973">
        <f t="shared" si="633"/>
        <v>6.9628939464702331</v>
      </c>
      <c r="R576" s="973">
        <f t="shared" si="634"/>
        <v>18.29355593988253</v>
      </c>
      <c r="S576" s="973">
        <f t="shared" si="635"/>
        <v>13.686384331400687</v>
      </c>
      <c r="T576" s="973">
        <f t="shared" si="636"/>
        <v>20.132733846396032</v>
      </c>
      <c r="U576" s="973">
        <f t="shared" si="637"/>
        <v>507.90948976226406</v>
      </c>
      <c r="V576" s="973">
        <f t="shared" si="638"/>
        <v>272.23934641410375</v>
      </c>
      <c r="W576" s="973">
        <f t="shared" si="639"/>
        <v>60.112552654525224</v>
      </c>
      <c r="X576" s="973">
        <f t="shared" si="640"/>
        <v>26.301910009696581</v>
      </c>
      <c r="Y576" s="973">
        <f t="shared" si="641"/>
        <v>1.129117937265443</v>
      </c>
      <c r="Z576" s="973">
        <f t="shared" si="642"/>
        <v>2.9665225848458152</v>
      </c>
      <c r="AA576" s="973">
        <f t="shared" si="643"/>
        <v>2.2194136753622731</v>
      </c>
      <c r="AB576" s="973">
        <f t="shared" si="644"/>
        <v>3.2647676507669234</v>
      </c>
      <c r="AC576" s="973">
        <f t="shared" si="645"/>
        <v>82.363701042529286</v>
      </c>
      <c r="AD576" s="973">
        <f t="shared" si="646"/>
        <v>44.146921040124923</v>
      </c>
      <c r="AE576" s="973">
        <f t="shared" si="647"/>
        <v>9.74798151154463</v>
      </c>
    </row>
    <row r="577" spans="1:31">
      <c r="A577" s="973" t="str">
        <f t="shared" si="648"/>
        <v>MP-534-20</v>
      </c>
      <c r="B577" s="973" t="str">
        <f t="shared" si="589"/>
        <v>[weeks C]</v>
      </c>
      <c r="C577" s="973" t="str">
        <f t="shared" si="590"/>
        <v>Lipid#3</v>
      </c>
      <c r="D577" s="973" t="str">
        <f t="shared" si="591"/>
        <v>[diet C]</v>
      </c>
      <c r="E577" s="973" t="str">
        <f t="shared" si="592"/>
        <v>[treatment C]</v>
      </c>
      <c r="F577" s="973" t="str">
        <f t="shared" si="649"/>
        <v>[sex]</v>
      </c>
      <c r="G577" s="973">
        <f t="shared" si="650"/>
        <v>23</v>
      </c>
      <c r="H577" s="973">
        <f t="shared" si="613"/>
        <v>2.5</v>
      </c>
      <c r="I577" s="973"/>
      <c r="J577" s="973">
        <f>'plasma (Lipid#3)'!B152</f>
        <v>30</v>
      </c>
      <c r="K577" s="973">
        <f>'plasma (Lipid#3)'!C152</f>
        <v>93</v>
      </c>
      <c r="L577" s="973">
        <f>'plasma (Lipid#3)'!E152</f>
        <v>30</v>
      </c>
      <c r="M577" s="973"/>
      <c r="N577" s="973"/>
      <c r="O577" s="973"/>
      <c r="P577" s="973">
        <f t="shared" si="651"/>
        <v>162.1951117264623</v>
      </c>
      <c r="Q577" s="973">
        <f t="shared" si="633"/>
        <v>6.9628939464702331</v>
      </c>
      <c r="R577" s="973">
        <f t="shared" si="634"/>
        <v>18.29355593988253</v>
      </c>
      <c r="S577" s="973">
        <f t="shared" si="635"/>
        <v>13.686384331400687</v>
      </c>
      <c r="T577" s="973">
        <f t="shared" si="636"/>
        <v>20.132733846396032</v>
      </c>
      <c r="U577" s="973">
        <f t="shared" si="637"/>
        <v>507.90948976226406</v>
      </c>
      <c r="V577" s="973">
        <f t="shared" si="638"/>
        <v>272.23934641410375</v>
      </c>
      <c r="W577" s="973">
        <f t="shared" si="639"/>
        <v>60.112552654525224</v>
      </c>
      <c r="X577" s="973">
        <f t="shared" si="640"/>
        <v>26.301910009696581</v>
      </c>
      <c r="Y577" s="973">
        <f t="shared" si="641"/>
        <v>1.129117937265443</v>
      </c>
      <c r="Z577" s="973">
        <f t="shared" si="642"/>
        <v>2.9665225848458152</v>
      </c>
      <c r="AA577" s="973">
        <f t="shared" si="643"/>
        <v>2.2194136753622731</v>
      </c>
      <c r="AB577" s="973">
        <f t="shared" si="644"/>
        <v>3.2647676507669234</v>
      </c>
      <c r="AC577" s="973">
        <f t="shared" si="645"/>
        <v>82.363701042529286</v>
      </c>
      <c r="AD577" s="973">
        <f t="shared" si="646"/>
        <v>44.146921040124923</v>
      </c>
      <c r="AE577" s="973">
        <f t="shared" si="647"/>
        <v>9.74798151154463</v>
      </c>
    </row>
    <row r="578" spans="1:31">
      <c r="A578" s="973" t="str">
        <f t="shared" si="648"/>
        <v>MP-534-20</v>
      </c>
      <c r="B578" s="973" t="str">
        <f t="shared" si="589"/>
        <v>[weeks C]</v>
      </c>
      <c r="C578" s="973" t="str">
        <f t="shared" si="590"/>
        <v>Lipid#3</v>
      </c>
      <c r="D578" s="973" t="str">
        <f t="shared" si="591"/>
        <v>[diet C]</v>
      </c>
      <c r="E578" s="973" t="str">
        <f t="shared" si="592"/>
        <v>[treatment C]</v>
      </c>
      <c r="F578" s="973" t="str">
        <f t="shared" si="649"/>
        <v>[sex]</v>
      </c>
      <c r="G578" s="973">
        <f t="shared" si="650"/>
        <v>23</v>
      </c>
      <c r="H578" s="973">
        <f t="shared" si="613"/>
        <v>2.5</v>
      </c>
      <c r="I578" s="973"/>
      <c r="J578" s="973">
        <f>'plasma (Lipid#3)'!B153</f>
        <v>40</v>
      </c>
      <c r="K578" s="973">
        <f>'plasma (Lipid#3)'!C153</f>
        <v>106</v>
      </c>
      <c r="L578" s="973">
        <f>'plasma (Lipid#3)'!E153</f>
        <v>36</v>
      </c>
      <c r="M578" s="973"/>
      <c r="N578" s="973"/>
      <c r="O578" s="973"/>
      <c r="P578" s="973">
        <f t="shared" si="651"/>
        <v>162.1951117264623</v>
      </c>
      <c r="Q578" s="973">
        <f t="shared" si="633"/>
        <v>6.9628939464702331</v>
      </c>
      <c r="R578" s="973">
        <f t="shared" si="634"/>
        <v>18.29355593988253</v>
      </c>
      <c r="S578" s="973">
        <f t="shared" si="635"/>
        <v>13.686384331400687</v>
      </c>
      <c r="T578" s="973">
        <f t="shared" si="636"/>
        <v>20.132733846396032</v>
      </c>
      <c r="U578" s="973">
        <f t="shared" si="637"/>
        <v>507.90948976226406</v>
      </c>
      <c r="V578" s="973">
        <f t="shared" si="638"/>
        <v>272.23934641410375</v>
      </c>
      <c r="W578" s="973">
        <f t="shared" si="639"/>
        <v>60.112552654525224</v>
      </c>
      <c r="X578" s="973">
        <f t="shared" si="640"/>
        <v>26.301910009696581</v>
      </c>
      <c r="Y578" s="973">
        <f t="shared" si="641"/>
        <v>1.129117937265443</v>
      </c>
      <c r="Z578" s="973">
        <f t="shared" si="642"/>
        <v>2.9665225848458152</v>
      </c>
      <c r="AA578" s="973">
        <f t="shared" si="643"/>
        <v>2.2194136753622731</v>
      </c>
      <c r="AB578" s="973">
        <f t="shared" si="644"/>
        <v>3.2647676507669234</v>
      </c>
      <c r="AC578" s="973">
        <f t="shared" si="645"/>
        <v>82.363701042529286</v>
      </c>
      <c r="AD578" s="973">
        <f t="shared" si="646"/>
        <v>44.146921040124923</v>
      </c>
      <c r="AE578" s="973">
        <f t="shared" si="647"/>
        <v>9.74798151154463</v>
      </c>
    </row>
    <row r="579" spans="1:31">
      <c r="A579" s="973" t="str">
        <f t="shared" si="648"/>
        <v>MP-534-20</v>
      </c>
      <c r="B579" s="973" t="str">
        <f t="shared" si="589"/>
        <v>[weeks C]</v>
      </c>
      <c r="C579" s="973" t="str">
        <f t="shared" si="590"/>
        <v>Lipid#3</v>
      </c>
      <c r="D579" s="973" t="str">
        <f t="shared" si="591"/>
        <v>[diet C]</v>
      </c>
      <c r="E579" s="973" t="str">
        <f t="shared" si="592"/>
        <v>[treatment C]</v>
      </c>
      <c r="F579" s="973" t="str">
        <f t="shared" si="649"/>
        <v>[sex]</v>
      </c>
      <c r="G579" s="973">
        <f t="shared" si="650"/>
        <v>23</v>
      </c>
      <c r="H579" s="973">
        <f t="shared" si="613"/>
        <v>2.5</v>
      </c>
      <c r="I579" s="973"/>
      <c r="J579" s="973">
        <f>'plasma (Lipid#3)'!B154</f>
        <v>50</v>
      </c>
      <c r="K579" s="973">
        <f>'plasma (Lipid#3)'!C154</f>
        <v>110</v>
      </c>
      <c r="L579" s="973">
        <f>'plasma (Lipid#3)'!E154</f>
        <v>36</v>
      </c>
      <c r="M579" s="973"/>
      <c r="N579" s="973"/>
      <c r="O579" s="973"/>
      <c r="P579" s="973">
        <f t="shared" si="651"/>
        <v>162.1951117264623</v>
      </c>
      <c r="Q579" s="973">
        <f t="shared" si="633"/>
        <v>6.9628939464702331</v>
      </c>
      <c r="R579" s="973">
        <f t="shared" si="634"/>
        <v>18.29355593988253</v>
      </c>
      <c r="S579" s="973">
        <f t="shared" si="635"/>
        <v>13.686384331400687</v>
      </c>
      <c r="T579" s="973">
        <f t="shared" si="636"/>
        <v>20.132733846396032</v>
      </c>
      <c r="U579" s="973">
        <f t="shared" si="637"/>
        <v>507.90948976226406</v>
      </c>
      <c r="V579" s="973">
        <f t="shared" si="638"/>
        <v>272.23934641410375</v>
      </c>
      <c r="W579" s="973">
        <f t="shared" si="639"/>
        <v>60.112552654525224</v>
      </c>
      <c r="X579" s="973">
        <f t="shared" si="640"/>
        <v>26.301910009696581</v>
      </c>
      <c r="Y579" s="973">
        <f t="shared" si="641"/>
        <v>1.129117937265443</v>
      </c>
      <c r="Z579" s="973">
        <f t="shared" si="642"/>
        <v>2.9665225848458152</v>
      </c>
      <c r="AA579" s="973">
        <f t="shared" si="643"/>
        <v>2.2194136753622731</v>
      </c>
      <c r="AB579" s="973">
        <f t="shared" si="644"/>
        <v>3.2647676507669234</v>
      </c>
      <c r="AC579" s="973">
        <f t="shared" si="645"/>
        <v>82.363701042529286</v>
      </c>
      <c r="AD579" s="973">
        <f t="shared" si="646"/>
        <v>44.146921040124923</v>
      </c>
      <c r="AE579" s="973">
        <f t="shared" si="647"/>
        <v>9.74798151154463</v>
      </c>
    </row>
    <row r="580" spans="1:31">
      <c r="A580" s="973" t="str">
        <f t="shared" si="648"/>
        <v>MP-534-20</v>
      </c>
      <c r="B580" s="973" t="str">
        <f t="shared" si="589"/>
        <v>[weeks C]</v>
      </c>
      <c r="C580" s="973" t="str">
        <f t="shared" si="590"/>
        <v>Lipid#3</v>
      </c>
      <c r="D580" s="973" t="str">
        <f t="shared" si="591"/>
        <v>[diet C]</v>
      </c>
      <c r="E580" s="973" t="str">
        <f t="shared" si="592"/>
        <v>[treatment C]</v>
      </c>
      <c r="F580" s="973" t="str">
        <f t="shared" si="649"/>
        <v>[sex]</v>
      </c>
      <c r="G580" s="973">
        <f t="shared" si="650"/>
        <v>23</v>
      </c>
      <c r="H580" s="973">
        <f t="shared" si="613"/>
        <v>2.5</v>
      </c>
      <c r="I580" s="973"/>
      <c r="J580" s="973">
        <f>'plasma (Lipid#3)'!B155</f>
        <v>60</v>
      </c>
      <c r="K580" s="973">
        <f>'plasma (Lipid#3)'!C155</f>
        <v>88</v>
      </c>
      <c r="L580" s="973">
        <f>'plasma (Lipid#3)'!E155</f>
        <v>36</v>
      </c>
      <c r="M580" s="973"/>
      <c r="N580" s="973"/>
      <c r="O580" s="973"/>
      <c r="P580" s="973">
        <f t="shared" si="651"/>
        <v>162.1951117264623</v>
      </c>
      <c r="Q580" s="973">
        <f t="shared" si="633"/>
        <v>6.9628939464702331</v>
      </c>
      <c r="R580" s="973">
        <f t="shared" si="634"/>
        <v>18.29355593988253</v>
      </c>
      <c r="S580" s="973">
        <f t="shared" si="635"/>
        <v>13.686384331400687</v>
      </c>
      <c r="T580" s="973">
        <f t="shared" si="636"/>
        <v>20.132733846396032</v>
      </c>
      <c r="U580" s="973">
        <f t="shared" si="637"/>
        <v>507.90948976226406</v>
      </c>
      <c r="V580" s="973">
        <f t="shared" si="638"/>
        <v>272.23934641410375</v>
      </c>
      <c r="W580" s="973">
        <f t="shared" si="639"/>
        <v>60.112552654525224</v>
      </c>
      <c r="X580" s="973">
        <f t="shared" si="640"/>
        <v>26.301910009696581</v>
      </c>
      <c r="Y580" s="973">
        <f t="shared" si="641"/>
        <v>1.129117937265443</v>
      </c>
      <c r="Z580" s="973">
        <f t="shared" si="642"/>
        <v>2.9665225848458152</v>
      </c>
      <c r="AA580" s="973">
        <f t="shared" si="643"/>
        <v>2.2194136753622731</v>
      </c>
      <c r="AB580" s="973">
        <f t="shared" si="644"/>
        <v>3.2647676507669234</v>
      </c>
      <c r="AC580" s="973">
        <f t="shared" si="645"/>
        <v>82.363701042529286</v>
      </c>
      <c r="AD580" s="973">
        <f t="shared" si="646"/>
        <v>44.146921040124923</v>
      </c>
      <c r="AE580" s="973">
        <f t="shared" si="647"/>
        <v>9.74798151154463</v>
      </c>
    </row>
    <row r="581" spans="1:31">
      <c r="A581" s="973" t="str">
        <f t="shared" si="648"/>
        <v>MP-534-20</v>
      </c>
      <c r="B581" s="973" t="str">
        <f t="shared" si="589"/>
        <v>[weeks C]</v>
      </c>
      <c r="C581" s="973" t="str">
        <f t="shared" si="590"/>
        <v>Lipid#3</v>
      </c>
      <c r="D581" s="973" t="str">
        <f t="shared" si="591"/>
        <v>[diet C]</v>
      </c>
      <c r="E581" s="973" t="str">
        <f t="shared" si="592"/>
        <v>[treatment C]</v>
      </c>
      <c r="F581" s="973" t="str">
        <f t="shared" si="649"/>
        <v>[sex]</v>
      </c>
      <c r="G581" s="973">
        <f t="shared" si="650"/>
        <v>23</v>
      </c>
      <c r="H581" s="973">
        <f t="shared" si="613"/>
        <v>2.5</v>
      </c>
      <c r="I581" s="973"/>
      <c r="J581" s="973">
        <f>'plasma (Lipid#3)'!B156</f>
        <v>70</v>
      </c>
      <c r="K581" s="973">
        <f>'plasma (Lipid#3)'!C156</f>
        <v>86</v>
      </c>
      <c r="L581" s="973">
        <f>'plasma (Lipid#3)'!E156</f>
        <v>40</v>
      </c>
      <c r="M581" s="973"/>
      <c r="N581" s="973"/>
      <c r="O581" s="973"/>
      <c r="P581" s="973">
        <f t="shared" si="651"/>
        <v>162.1951117264623</v>
      </c>
      <c r="Q581" s="973">
        <f t="shared" si="633"/>
        <v>6.9628939464702331</v>
      </c>
      <c r="R581" s="973">
        <f t="shared" si="634"/>
        <v>18.29355593988253</v>
      </c>
      <c r="S581" s="973">
        <f t="shared" si="635"/>
        <v>13.686384331400687</v>
      </c>
      <c r="T581" s="973">
        <f t="shared" si="636"/>
        <v>20.132733846396032</v>
      </c>
      <c r="U581" s="973">
        <f t="shared" si="637"/>
        <v>507.90948976226406</v>
      </c>
      <c r="V581" s="973">
        <f t="shared" si="638"/>
        <v>272.23934641410375</v>
      </c>
      <c r="W581" s="973">
        <f t="shared" si="639"/>
        <v>60.112552654525224</v>
      </c>
      <c r="X581" s="973">
        <f t="shared" si="640"/>
        <v>26.301910009696581</v>
      </c>
      <c r="Y581" s="973">
        <f t="shared" si="641"/>
        <v>1.129117937265443</v>
      </c>
      <c r="Z581" s="973">
        <f t="shared" si="642"/>
        <v>2.9665225848458152</v>
      </c>
      <c r="AA581" s="973">
        <f t="shared" si="643"/>
        <v>2.2194136753622731</v>
      </c>
      <c r="AB581" s="973">
        <f t="shared" si="644"/>
        <v>3.2647676507669234</v>
      </c>
      <c r="AC581" s="973">
        <f t="shared" si="645"/>
        <v>82.363701042529286</v>
      </c>
      <c r="AD581" s="973">
        <f t="shared" si="646"/>
        <v>44.146921040124923</v>
      </c>
      <c r="AE581" s="973">
        <f t="shared" si="647"/>
        <v>9.74798151154463</v>
      </c>
    </row>
    <row r="582" spans="1:31">
      <c r="A582" s="973" t="str">
        <f t="shared" si="648"/>
        <v>MP-534-20</v>
      </c>
      <c r="B582" s="973" t="str">
        <f t="shared" si="589"/>
        <v>[weeks C]</v>
      </c>
      <c r="C582" s="973" t="str">
        <f t="shared" si="590"/>
        <v>Lipid#3</v>
      </c>
      <c r="D582" s="973" t="str">
        <f t="shared" si="591"/>
        <v>[diet C]</v>
      </c>
      <c r="E582" s="973" t="str">
        <f t="shared" si="592"/>
        <v>[treatment C]</v>
      </c>
      <c r="F582" s="973" t="str">
        <f t="shared" si="649"/>
        <v>[sex]</v>
      </c>
      <c r="G582" s="973">
        <f t="shared" si="650"/>
        <v>23</v>
      </c>
      <c r="H582" s="973">
        <f t="shared" si="613"/>
        <v>2.5</v>
      </c>
      <c r="I582" s="972"/>
      <c r="J582" s="973">
        <f>'plasma (Lipid#3)'!B157</f>
        <v>80</v>
      </c>
      <c r="K582" s="973">
        <f>'plasma (Lipid#3)'!C157</f>
        <v>92</v>
      </c>
      <c r="L582" s="973">
        <f>'plasma (Lipid#3)'!E157</f>
        <v>44</v>
      </c>
      <c r="M582" s="974">
        <f>'plasma (Lipid#3)'!X152</f>
        <v>63.134350368675321</v>
      </c>
      <c r="N582" s="974">
        <f>'plasma (Lipid#3)'!Y152</f>
        <v>19.134350368675321</v>
      </c>
      <c r="O582" s="973"/>
      <c r="P582" s="973">
        <f t="shared" si="651"/>
        <v>162.1951117264623</v>
      </c>
      <c r="Q582" s="973">
        <f t="shared" si="633"/>
        <v>6.9628939464702331</v>
      </c>
      <c r="R582" s="973">
        <f t="shared" si="634"/>
        <v>18.29355593988253</v>
      </c>
      <c r="S582" s="973">
        <f t="shared" si="635"/>
        <v>13.686384331400687</v>
      </c>
      <c r="T582" s="973">
        <f t="shared" si="636"/>
        <v>20.132733846396032</v>
      </c>
      <c r="U582" s="973">
        <f t="shared" si="637"/>
        <v>507.90948976226406</v>
      </c>
      <c r="V582" s="973">
        <f t="shared" si="638"/>
        <v>272.23934641410375</v>
      </c>
      <c r="W582" s="973">
        <f t="shared" si="639"/>
        <v>60.112552654525224</v>
      </c>
      <c r="X582" s="973">
        <f t="shared" si="640"/>
        <v>26.301910009696581</v>
      </c>
      <c r="Y582" s="973">
        <f t="shared" si="641"/>
        <v>1.129117937265443</v>
      </c>
      <c r="Z582" s="973">
        <f t="shared" si="642"/>
        <v>2.9665225848458152</v>
      </c>
      <c r="AA582" s="973">
        <f t="shared" si="643"/>
        <v>2.2194136753622731</v>
      </c>
      <c r="AB582" s="973">
        <f t="shared" si="644"/>
        <v>3.2647676507669234</v>
      </c>
      <c r="AC582" s="973">
        <f t="shared" si="645"/>
        <v>82.363701042529286</v>
      </c>
      <c r="AD582" s="973">
        <f t="shared" si="646"/>
        <v>44.146921040124923</v>
      </c>
      <c r="AE582" s="973">
        <f t="shared" si="647"/>
        <v>9.74798151154463</v>
      </c>
    </row>
    <row r="583" spans="1:31">
      <c r="A583" s="973" t="str">
        <f t="shared" si="648"/>
        <v>MP-534-20</v>
      </c>
      <c r="B583" s="973" t="str">
        <f t="shared" si="589"/>
        <v>[weeks C]</v>
      </c>
      <c r="C583" s="973" t="str">
        <f t="shared" si="590"/>
        <v>Lipid#3</v>
      </c>
      <c r="D583" s="973" t="str">
        <f t="shared" si="591"/>
        <v>[diet C]</v>
      </c>
      <c r="E583" s="973" t="str">
        <f t="shared" si="592"/>
        <v>[treatment C]</v>
      </c>
      <c r="F583" s="973" t="str">
        <f t="shared" si="649"/>
        <v>[sex]</v>
      </c>
      <c r="G583" s="973">
        <f t="shared" si="650"/>
        <v>23</v>
      </c>
      <c r="H583" s="973">
        <f t="shared" si="613"/>
        <v>2.5</v>
      </c>
      <c r="I583" s="972">
        <f>'plasma (Lipid#3)'!A161</f>
        <v>39</v>
      </c>
      <c r="J583" s="973">
        <f>'plasma (Lipid#3)'!B158</f>
        <v>90</v>
      </c>
      <c r="K583" s="973">
        <f>'plasma (Lipid#3)'!C158</f>
        <v>120</v>
      </c>
      <c r="L583" s="973">
        <f>'plasma (Lipid#3)'!E158</f>
        <v>44</v>
      </c>
      <c r="M583" s="974">
        <f>'plasma (Lipid#3)'!X153</f>
        <v>68.044908921685945</v>
      </c>
      <c r="N583" s="974">
        <f>'plasma (Lipid#3)'!Y153</f>
        <v>24.044908921685945</v>
      </c>
      <c r="O583" s="973"/>
      <c r="P583" s="973">
        <f t="shared" si="651"/>
        <v>162.1951117264623</v>
      </c>
      <c r="Q583" s="973">
        <f t="shared" si="633"/>
        <v>6.9628939464702331</v>
      </c>
      <c r="R583" s="973">
        <f t="shared" si="634"/>
        <v>18.29355593988253</v>
      </c>
      <c r="S583" s="973">
        <f t="shared" si="635"/>
        <v>13.686384331400687</v>
      </c>
      <c r="T583" s="973">
        <f t="shared" si="636"/>
        <v>20.132733846396032</v>
      </c>
      <c r="U583" s="973">
        <f t="shared" si="637"/>
        <v>507.90948976226406</v>
      </c>
      <c r="V583" s="973">
        <f t="shared" si="638"/>
        <v>272.23934641410375</v>
      </c>
      <c r="W583" s="973">
        <f t="shared" si="639"/>
        <v>60.112552654525224</v>
      </c>
      <c r="X583" s="973">
        <f t="shared" si="640"/>
        <v>26.301910009696581</v>
      </c>
      <c r="Y583" s="973">
        <f t="shared" si="641"/>
        <v>1.129117937265443</v>
      </c>
      <c r="Z583" s="973">
        <f t="shared" si="642"/>
        <v>2.9665225848458152</v>
      </c>
      <c r="AA583" s="973">
        <f t="shared" si="643"/>
        <v>2.2194136753622731</v>
      </c>
      <c r="AB583" s="973">
        <f t="shared" si="644"/>
        <v>3.2647676507669234</v>
      </c>
      <c r="AC583" s="973">
        <f t="shared" si="645"/>
        <v>82.363701042529286</v>
      </c>
      <c r="AD583" s="973">
        <f t="shared" si="646"/>
        <v>44.146921040124923</v>
      </c>
      <c r="AE583" s="973">
        <f t="shared" si="647"/>
        <v>9.74798151154463</v>
      </c>
    </row>
    <row r="584" spans="1:31">
      <c r="A584" s="973" t="str">
        <f t="shared" si="648"/>
        <v>MP-534-20</v>
      </c>
      <c r="B584" s="973" t="str">
        <f t="shared" si="589"/>
        <v>[weeks C]</v>
      </c>
      <c r="C584" s="973" t="str">
        <f t="shared" si="590"/>
        <v>Lipid#3</v>
      </c>
      <c r="D584" s="973" t="str">
        <f t="shared" si="591"/>
        <v>[diet C]</v>
      </c>
      <c r="E584" s="973" t="str">
        <f t="shared" si="592"/>
        <v>[treatment C]</v>
      </c>
      <c r="F584" s="973" t="str">
        <f t="shared" si="649"/>
        <v>[sex]</v>
      </c>
      <c r="G584" s="973">
        <f t="shared" si="650"/>
        <v>23</v>
      </c>
      <c r="H584" s="973">
        <f t="shared" si="613"/>
        <v>2.5</v>
      </c>
      <c r="I584" s="973"/>
      <c r="J584" s="973">
        <f>'plasma (Lipid#3)'!B159</f>
        <v>100</v>
      </c>
      <c r="K584" s="973">
        <f>'plasma (Lipid#3)'!C159</f>
        <v>93</v>
      </c>
      <c r="L584" s="973">
        <f>'plasma (Lipid#3)'!E159</f>
        <v>40</v>
      </c>
      <c r="M584" s="974">
        <f>'plasma (Lipid#3)'!X154</f>
        <v>49.659630894993832</v>
      </c>
      <c r="N584" s="974">
        <f>'plasma (Lipid#3)'!Y154</f>
        <v>9.6596308949938319</v>
      </c>
      <c r="O584" s="973">
        <f>'plasma (Lipid#3)'!M159</f>
        <v>1.0425</v>
      </c>
      <c r="P584" s="973">
        <f t="shared" si="651"/>
        <v>162.1951117264623</v>
      </c>
      <c r="Q584" s="973">
        <f t="shared" si="633"/>
        <v>6.9628939464702331</v>
      </c>
      <c r="R584" s="973">
        <f t="shared" si="634"/>
        <v>18.29355593988253</v>
      </c>
      <c r="S584" s="973">
        <f t="shared" si="635"/>
        <v>13.686384331400687</v>
      </c>
      <c r="T584" s="973">
        <f t="shared" si="636"/>
        <v>20.132733846396032</v>
      </c>
      <c r="U584" s="973">
        <f t="shared" si="637"/>
        <v>507.90948976226406</v>
      </c>
      <c r="V584" s="973">
        <f t="shared" si="638"/>
        <v>272.23934641410375</v>
      </c>
      <c r="W584" s="973">
        <f t="shared" si="639"/>
        <v>60.112552654525224</v>
      </c>
      <c r="X584" s="973">
        <f t="shared" si="640"/>
        <v>26.301910009696581</v>
      </c>
      <c r="Y584" s="973">
        <f t="shared" si="641"/>
        <v>1.129117937265443</v>
      </c>
      <c r="Z584" s="973">
        <f t="shared" si="642"/>
        <v>2.9665225848458152</v>
      </c>
      <c r="AA584" s="973">
        <f t="shared" si="643"/>
        <v>2.2194136753622731</v>
      </c>
      <c r="AB584" s="973">
        <f t="shared" si="644"/>
        <v>3.2647676507669234</v>
      </c>
      <c r="AC584" s="973">
        <f t="shared" si="645"/>
        <v>82.363701042529286</v>
      </c>
      <c r="AD584" s="973">
        <f t="shared" si="646"/>
        <v>44.146921040124923</v>
      </c>
      <c r="AE584" s="973">
        <f t="shared" si="647"/>
        <v>9.74798151154463</v>
      </c>
    </row>
    <row r="585" spans="1:31">
      <c r="A585" s="973" t="str">
        <f t="shared" si="648"/>
        <v>MP-534-20</v>
      </c>
      <c r="B585" s="973" t="str">
        <f t="shared" si="589"/>
        <v>[weeks C]</v>
      </c>
      <c r="C585" s="973" t="str">
        <f t="shared" si="590"/>
        <v>Lipid#3</v>
      </c>
      <c r="D585" s="973" t="str">
        <f t="shared" si="591"/>
        <v>[diet C]</v>
      </c>
      <c r="E585" s="973" t="str">
        <f t="shared" si="592"/>
        <v>[treatment C]</v>
      </c>
      <c r="F585" s="973" t="str">
        <f t="shared" si="649"/>
        <v>[sex]</v>
      </c>
      <c r="G585" s="973">
        <f t="shared" si="650"/>
        <v>23</v>
      </c>
      <c r="H585" s="973">
        <f t="shared" si="613"/>
        <v>2.5</v>
      </c>
      <c r="I585" s="973"/>
      <c r="J585" s="973">
        <f>'plasma (Lipid#3)'!B160</f>
        <v>110</v>
      </c>
      <c r="K585" s="973">
        <f>'plasma (Lipid#3)'!C160</f>
        <v>78</v>
      </c>
      <c r="L585" s="973">
        <f>'plasma (Lipid#3)'!E160</f>
        <v>40</v>
      </c>
      <c r="M585" s="973"/>
      <c r="N585" s="973"/>
      <c r="O585" s="973"/>
      <c r="P585" s="973">
        <f t="shared" si="651"/>
        <v>162.1951117264623</v>
      </c>
      <c r="Q585" s="973">
        <f t="shared" si="633"/>
        <v>6.9628939464702331</v>
      </c>
      <c r="R585" s="973">
        <f t="shared" si="634"/>
        <v>18.29355593988253</v>
      </c>
      <c r="S585" s="973">
        <f t="shared" si="635"/>
        <v>13.686384331400687</v>
      </c>
      <c r="T585" s="973">
        <f t="shared" si="636"/>
        <v>20.132733846396032</v>
      </c>
      <c r="U585" s="973">
        <f t="shared" si="637"/>
        <v>507.90948976226406</v>
      </c>
      <c r="V585" s="973">
        <f t="shared" si="638"/>
        <v>272.23934641410375</v>
      </c>
      <c r="W585" s="973">
        <f t="shared" si="639"/>
        <v>60.112552654525224</v>
      </c>
      <c r="X585" s="973">
        <f t="shared" si="640"/>
        <v>26.301910009696581</v>
      </c>
      <c r="Y585" s="973">
        <f t="shared" si="641"/>
        <v>1.129117937265443</v>
      </c>
      <c r="Z585" s="973">
        <f t="shared" si="642"/>
        <v>2.9665225848458152</v>
      </c>
      <c r="AA585" s="973">
        <f t="shared" si="643"/>
        <v>2.2194136753622731</v>
      </c>
      <c r="AB585" s="973">
        <f t="shared" si="644"/>
        <v>3.2647676507669234</v>
      </c>
      <c r="AC585" s="973">
        <f t="shared" si="645"/>
        <v>82.363701042529286</v>
      </c>
      <c r="AD585" s="973">
        <f t="shared" si="646"/>
        <v>44.146921040124923</v>
      </c>
      <c r="AE585" s="973">
        <f t="shared" si="647"/>
        <v>9.74798151154463</v>
      </c>
    </row>
    <row r="586" spans="1:31">
      <c r="A586" s="973" t="str">
        <f t="shared" si="648"/>
        <v>MP-534-20</v>
      </c>
      <c r="B586" s="973" t="str">
        <f t="shared" si="589"/>
        <v>[weeks C]</v>
      </c>
      <c r="C586" s="973" t="str">
        <f t="shared" si="590"/>
        <v>Lipid#3</v>
      </c>
      <c r="D586" s="973" t="str">
        <f t="shared" si="591"/>
        <v>[diet C]</v>
      </c>
      <c r="E586" s="973" t="str">
        <f t="shared" si="592"/>
        <v>[treatment C]</v>
      </c>
      <c r="F586" s="973" t="str">
        <f t="shared" si="649"/>
        <v>[sex]</v>
      </c>
      <c r="G586" s="973">
        <f t="shared" si="650"/>
        <v>23</v>
      </c>
      <c r="H586" s="973">
        <f t="shared" si="613"/>
        <v>2.5</v>
      </c>
      <c r="I586" s="973"/>
      <c r="J586" s="973">
        <f>'plasma (Lipid#3)'!B161</f>
        <v>120</v>
      </c>
      <c r="K586" s="973">
        <f>'plasma (Lipid#3)'!C161</f>
        <v>83</v>
      </c>
      <c r="L586" s="973">
        <f>'plasma (Lipid#3)'!E161</f>
        <v>44</v>
      </c>
      <c r="M586" s="974">
        <f>'plasma (Lipid#3)'!X155</f>
        <v>56.366103697867935</v>
      </c>
      <c r="N586" s="974">
        <f>'plasma (Lipid#3)'!Y155</f>
        <v>12.366103697867935</v>
      </c>
      <c r="O586" s="973">
        <f>'plasma (Lipid#3)'!M161</f>
        <v>0.98250000000000004</v>
      </c>
      <c r="P586" s="973">
        <f t="shared" si="651"/>
        <v>162.1951117264623</v>
      </c>
      <c r="Q586" s="973">
        <f t="shared" si="633"/>
        <v>6.9628939464702331</v>
      </c>
      <c r="R586" s="973">
        <f t="shared" si="634"/>
        <v>18.29355593988253</v>
      </c>
      <c r="S586" s="973">
        <f t="shared" si="635"/>
        <v>13.686384331400687</v>
      </c>
      <c r="T586" s="973">
        <f t="shared" si="636"/>
        <v>20.132733846396032</v>
      </c>
      <c r="U586" s="973">
        <f t="shared" si="637"/>
        <v>507.90948976226406</v>
      </c>
      <c r="V586" s="973">
        <f t="shared" si="638"/>
        <v>272.23934641410375</v>
      </c>
      <c r="W586" s="973">
        <f t="shared" si="639"/>
        <v>60.112552654525224</v>
      </c>
      <c r="X586" s="973">
        <f t="shared" si="640"/>
        <v>26.301910009696581</v>
      </c>
      <c r="Y586" s="973">
        <f t="shared" si="641"/>
        <v>1.129117937265443</v>
      </c>
      <c r="Z586" s="973">
        <f t="shared" si="642"/>
        <v>2.9665225848458152</v>
      </c>
      <c r="AA586" s="973">
        <f t="shared" si="643"/>
        <v>2.2194136753622731</v>
      </c>
      <c r="AB586" s="973">
        <f t="shared" si="644"/>
        <v>3.2647676507669234</v>
      </c>
      <c r="AC586" s="973">
        <f t="shared" si="645"/>
        <v>82.363701042529286</v>
      </c>
      <c r="AD586" s="973">
        <f t="shared" si="646"/>
        <v>44.146921040124923</v>
      </c>
      <c r="AE586" s="973">
        <f t="shared" si="647"/>
        <v>9.74798151154463</v>
      </c>
    </row>
    <row r="587" spans="1:31">
      <c r="A587" s="973" t="str">
        <f t="shared" si="648"/>
        <v>MP-534-20</v>
      </c>
      <c r="B587" s="973" t="str">
        <f t="shared" si="589"/>
        <v>[weeks C]</v>
      </c>
      <c r="C587" s="973" t="str">
        <f t="shared" si="590"/>
        <v>Lipid#3</v>
      </c>
      <c r="D587" s="973" t="str">
        <f t="shared" si="591"/>
        <v>[diet C]</v>
      </c>
      <c r="E587" s="973" t="str">
        <f t="shared" si="592"/>
        <v>[treatment C]</v>
      </c>
      <c r="F587" s="973" t="str">
        <f t="shared" si="649"/>
        <v>[sex]</v>
      </c>
      <c r="G587" s="973">
        <f t="shared" si="650"/>
        <v>23</v>
      </c>
      <c r="H587" s="973">
        <f t="shared" si="613"/>
        <v>2.5</v>
      </c>
      <c r="I587" s="973"/>
      <c r="J587" s="973">
        <v>122</v>
      </c>
      <c r="K587" s="973">
        <f>'plasma (Lipid#3)'!C162</f>
        <v>88</v>
      </c>
      <c r="L587" s="973">
        <f>'plasma (Lipid#3)'!E162</f>
        <v>46</v>
      </c>
      <c r="M587" s="974"/>
      <c r="N587" s="974"/>
      <c r="O587" s="973"/>
      <c r="P587" s="973">
        <f t="shared" si="651"/>
        <v>162.1951117264623</v>
      </c>
      <c r="Q587" s="973">
        <f t="shared" si="633"/>
        <v>6.9628939464702331</v>
      </c>
      <c r="R587" s="973">
        <f t="shared" si="634"/>
        <v>18.29355593988253</v>
      </c>
      <c r="S587" s="973">
        <f t="shared" si="635"/>
        <v>13.686384331400687</v>
      </c>
      <c r="T587" s="973">
        <f t="shared" si="636"/>
        <v>20.132733846396032</v>
      </c>
      <c r="U587" s="973">
        <f t="shared" si="637"/>
        <v>507.90948976226406</v>
      </c>
      <c r="V587" s="973">
        <f t="shared" si="638"/>
        <v>272.23934641410375</v>
      </c>
      <c r="W587" s="973">
        <f t="shared" si="639"/>
        <v>60.112552654525224</v>
      </c>
      <c r="X587" s="973">
        <f t="shared" si="640"/>
        <v>26.301910009696581</v>
      </c>
      <c r="Y587" s="973">
        <f t="shared" si="641"/>
        <v>1.129117937265443</v>
      </c>
      <c r="Z587" s="973">
        <f t="shared" si="642"/>
        <v>2.9665225848458152</v>
      </c>
      <c r="AA587" s="973">
        <f t="shared" si="643"/>
        <v>2.2194136753622731</v>
      </c>
      <c r="AB587" s="973">
        <f t="shared" si="644"/>
        <v>3.2647676507669234</v>
      </c>
      <c r="AC587" s="973">
        <f t="shared" si="645"/>
        <v>82.363701042529286</v>
      </c>
      <c r="AD587" s="973">
        <f t="shared" si="646"/>
        <v>44.146921040124923</v>
      </c>
      <c r="AE587" s="973">
        <f t="shared" si="647"/>
        <v>9.74798151154463</v>
      </c>
    </row>
    <row r="588" spans="1:31">
      <c r="A588" s="973" t="str">
        <f t="shared" si="648"/>
        <v>MP-534-20</v>
      </c>
      <c r="B588" s="973" t="str">
        <f t="shared" si="589"/>
        <v>[weeks C]</v>
      </c>
      <c r="C588" s="973" t="str">
        <f t="shared" si="590"/>
        <v>Lipid#3</v>
      </c>
      <c r="D588" s="973" t="str">
        <f t="shared" si="591"/>
        <v>[diet C]</v>
      </c>
      <c r="E588" s="973" t="str">
        <f t="shared" si="592"/>
        <v>[treatment C]</v>
      </c>
      <c r="F588" s="973" t="str">
        <f t="shared" si="649"/>
        <v>[sex]</v>
      </c>
      <c r="G588" s="973">
        <f t="shared" si="650"/>
        <v>23</v>
      </c>
      <c r="H588" s="973">
        <f t="shared" si="613"/>
        <v>2.5</v>
      </c>
      <c r="I588" s="973"/>
      <c r="J588" s="973">
        <v>125</v>
      </c>
      <c r="K588" s="973">
        <f>'plasma (Lipid#3)'!C163</f>
        <v>97</v>
      </c>
      <c r="L588" s="973">
        <f>'plasma (Lipid#3)'!E163</f>
        <v>46</v>
      </c>
      <c r="M588" s="974"/>
      <c r="N588" s="974"/>
      <c r="O588" s="973"/>
      <c r="P588" s="973">
        <f t="shared" si="651"/>
        <v>162.1951117264623</v>
      </c>
      <c r="Q588" s="973">
        <f t="shared" si="633"/>
        <v>6.9628939464702331</v>
      </c>
      <c r="R588" s="973">
        <f t="shared" si="634"/>
        <v>18.29355593988253</v>
      </c>
      <c r="S588" s="973">
        <f t="shared" si="635"/>
        <v>13.686384331400687</v>
      </c>
      <c r="T588" s="973">
        <f t="shared" si="636"/>
        <v>20.132733846396032</v>
      </c>
      <c r="U588" s="973">
        <f t="shared" si="637"/>
        <v>507.90948976226406</v>
      </c>
      <c r="V588" s="973">
        <f t="shared" si="638"/>
        <v>272.23934641410375</v>
      </c>
      <c r="W588" s="973">
        <f t="shared" si="639"/>
        <v>60.112552654525224</v>
      </c>
      <c r="X588" s="973">
        <f t="shared" si="640"/>
        <v>26.301910009696581</v>
      </c>
      <c r="Y588" s="973">
        <f t="shared" si="641"/>
        <v>1.129117937265443</v>
      </c>
      <c r="Z588" s="973">
        <f t="shared" si="642"/>
        <v>2.9665225848458152</v>
      </c>
      <c r="AA588" s="973">
        <f t="shared" si="643"/>
        <v>2.2194136753622731</v>
      </c>
      <c r="AB588" s="973">
        <f t="shared" si="644"/>
        <v>3.2647676507669234</v>
      </c>
      <c r="AC588" s="973">
        <f t="shared" si="645"/>
        <v>82.363701042529286</v>
      </c>
      <c r="AD588" s="973">
        <f t="shared" si="646"/>
        <v>44.146921040124923</v>
      </c>
      <c r="AE588" s="973">
        <f t="shared" si="647"/>
        <v>9.74798151154463</v>
      </c>
    </row>
    <row r="589" spans="1:31">
      <c r="A589" s="973" t="str">
        <f t="shared" si="648"/>
        <v>MP-534-20</v>
      </c>
      <c r="B589" s="973" t="str">
        <f t="shared" ref="B589:B652" si="652">B588</f>
        <v>[weeks C]</v>
      </c>
      <c r="C589" s="973" t="str">
        <f t="shared" ref="C589:C652" si="653">C588</f>
        <v>Lipid#3</v>
      </c>
      <c r="D589" s="973" t="str">
        <f t="shared" ref="D589:D652" si="654">D588</f>
        <v>[diet C]</v>
      </c>
      <c r="E589" s="973" t="str">
        <f t="shared" ref="E589:E652" si="655">E588</f>
        <v>[treatment C]</v>
      </c>
      <c r="F589" s="973" t="str">
        <f t="shared" si="649"/>
        <v>[sex]</v>
      </c>
      <c r="G589" s="973">
        <f t="shared" si="650"/>
        <v>23</v>
      </c>
      <c r="H589" s="973">
        <f t="shared" si="613"/>
        <v>2.5</v>
      </c>
      <c r="I589" s="973"/>
      <c r="J589" s="973">
        <v>130</v>
      </c>
      <c r="K589" s="973">
        <f>'plasma (Lipid#3)'!C164</f>
        <v>117</v>
      </c>
      <c r="L589" s="973">
        <f>'plasma (Lipid#3)'!E164</f>
        <v>46</v>
      </c>
      <c r="M589" s="974"/>
      <c r="N589" s="974"/>
      <c r="O589" s="973"/>
      <c r="P589" s="973">
        <f t="shared" si="651"/>
        <v>162.1951117264623</v>
      </c>
      <c r="Q589" s="973">
        <f t="shared" si="633"/>
        <v>6.9628939464702331</v>
      </c>
      <c r="R589" s="973">
        <f t="shared" si="634"/>
        <v>18.29355593988253</v>
      </c>
      <c r="S589" s="973">
        <f t="shared" si="635"/>
        <v>13.686384331400687</v>
      </c>
      <c r="T589" s="973">
        <f t="shared" si="636"/>
        <v>20.132733846396032</v>
      </c>
      <c r="U589" s="973">
        <f t="shared" si="637"/>
        <v>507.90948976226406</v>
      </c>
      <c r="V589" s="973">
        <f t="shared" si="638"/>
        <v>272.23934641410375</v>
      </c>
      <c r="W589" s="973">
        <f t="shared" si="639"/>
        <v>60.112552654525224</v>
      </c>
      <c r="X589" s="973">
        <f t="shared" si="640"/>
        <v>26.301910009696581</v>
      </c>
      <c r="Y589" s="973">
        <f t="shared" si="641"/>
        <v>1.129117937265443</v>
      </c>
      <c r="Z589" s="973">
        <f t="shared" si="642"/>
        <v>2.9665225848458152</v>
      </c>
      <c r="AA589" s="973">
        <f t="shared" si="643"/>
        <v>2.2194136753622731</v>
      </c>
      <c r="AB589" s="973">
        <f t="shared" si="644"/>
        <v>3.2647676507669234</v>
      </c>
      <c r="AC589" s="973">
        <f t="shared" si="645"/>
        <v>82.363701042529286</v>
      </c>
      <c r="AD589" s="973">
        <f t="shared" si="646"/>
        <v>44.146921040124923</v>
      </c>
      <c r="AE589" s="973">
        <f t="shared" si="647"/>
        <v>9.74798151154463</v>
      </c>
    </row>
    <row r="590" spans="1:31">
      <c r="A590" s="973" t="str">
        <f t="shared" si="648"/>
        <v>MP-534-20</v>
      </c>
      <c r="B590" s="973" t="str">
        <f t="shared" si="652"/>
        <v>[weeks C]</v>
      </c>
      <c r="C590" s="973" t="str">
        <f t="shared" si="653"/>
        <v>Lipid#3</v>
      </c>
      <c r="D590" s="973" t="str">
        <f t="shared" si="654"/>
        <v>[diet C]</v>
      </c>
      <c r="E590" s="973" t="str">
        <f t="shared" si="655"/>
        <v>[treatment C]</v>
      </c>
      <c r="F590" s="973" t="str">
        <f t="shared" si="649"/>
        <v>[sex]</v>
      </c>
      <c r="G590" s="973">
        <f t="shared" si="650"/>
        <v>23</v>
      </c>
      <c r="H590" s="973">
        <f t="shared" si="613"/>
        <v>2.5</v>
      </c>
      <c r="I590" s="973"/>
      <c r="J590" s="973">
        <v>135</v>
      </c>
      <c r="K590" s="973">
        <f>'plasma (Lipid#3)'!C165</f>
        <v>129</v>
      </c>
      <c r="L590" s="973">
        <f>'plasma (Lipid#3)'!E165</f>
        <v>44</v>
      </c>
      <c r="M590" s="974"/>
      <c r="N590" s="974"/>
      <c r="O590" s="973"/>
      <c r="P590" s="973">
        <f t="shared" si="651"/>
        <v>162.1951117264623</v>
      </c>
      <c r="Q590" s="973">
        <f t="shared" si="633"/>
        <v>6.9628939464702331</v>
      </c>
      <c r="R590" s="973">
        <f t="shared" si="634"/>
        <v>18.29355593988253</v>
      </c>
      <c r="S590" s="973">
        <f t="shared" si="635"/>
        <v>13.686384331400687</v>
      </c>
      <c r="T590" s="973">
        <f t="shared" si="636"/>
        <v>20.132733846396032</v>
      </c>
      <c r="U590" s="973">
        <f t="shared" si="637"/>
        <v>507.90948976226406</v>
      </c>
      <c r="V590" s="973">
        <f t="shared" si="638"/>
        <v>272.23934641410375</v>
      </c>
      <c r="W590" s="973">
        <f t="shared" si="639"/>
        <v>60.112552654525224</v>
      </c>
      <c r="X590" s="973">
        <f t="shared" si="640"/>
        <v>26.301910009696581</v>
      </c>
      <c r="Y590" s="973">
        <f t="shared" si="641"/>
        <v>1.129117937265443</v>
      </c>
      <c r="Z590" s="973">
        <f t="shared" si="642"/>
        <v>2.9665225848458152</v>
      </c>
      <c r="AA590" s="973">
        <f t="shared" si="643"/>
        <v>2.2194136753622731</v>
      </c>
      <c r="AB590" s="973">
        <f t="shared" si="644"/>
        <v>3.2647676507669234</v>
      </c>
      <c r="AC590" s="973">
        <f t="shared" si="645"/>
        <v>82.363701042529286</v>
      </c>
      <c r="AD590" s="973">
        <f t="shared" si="646"/>
        <v>44.146921040124923</v>
      </c>
      <c r="AE590" s="973">
        <f t="shared" si="647"/>
        <v>9.74798151154463</v>
      </c>
    </row>
    <row r="591" spans="1:31">
      <c r="A591" s="973" t="str">
        <f t="shared" si="648"/>
        <v>MP-534-20</v>
      </c>
      <c r="B591" s="973" t="str">
        <f t="shared" si="652"/>
        <v>[weeks C]</v>
      </c>
      <c r="C591" s="973" t="str">
        <f t="shared" si="653"/>
        <v>Lipid#3</v>
      </c>
      <c r="D591" s="973" t="str">
        <f t="shared" si="654"/>
        <v>[diet C]</v>
      </c>
      <c r="E591" s="973" t="str">
        <f t="shared" si="655"/>
        <v>[treatment C]</v>
      </c>
      <c r="F591" s="973" t="str">
        <f t="shared" si="649"/>
        <v>[sex]</v>
      </c>
      <c r="G591" s="973">
        <f t="shared" si="650"/>
        <v>23</v>
      </c>
      <c r="H591" s="973">
        <f t="shared" si="613"/>
        <v>2.5</v>
      </c>
      <c r="I591" s="973"/>
      <c r="J591" s="973">
        <v>145</v>
      </c>
      <c r="K591" s="973">
        <f>'plasma (Lipid#3)'!C166</f>
        <v>124</v>
      </c>
      <c r="L591" s="973">
        <f>'plasma (Lipid#3)'!E166</f>
        <v>44</v>
      </c>
      <c r="M591" s="974"/>
      <c r="N591" s="974"/>
      <c r="O591" s="973"/>
      <c r="P591" s="973">
        <f t="shared" si="651"/>
        <v>162.1951117264623</v>
      </c>
      <c r="Q591" s="973">
        <f t="shared" si="633"/>
        <v>6.9628939464702331</v>
      </c>
      <c r="R591" s="973">
        <f t="shared" si="634"/>
        <v>18.29355593988253</v>
      </c>
      <c r="S591" s="973">
        <f t="shared" si="635"/>
        <v>13.686384331400687</v>
      </c>
      <c r="T591" s="973">
        <f t="shared" si="636"/>
        <v>20.132733846396032</v>
      </c>
      <c r="U591" s="973">
        <f t="shared" si="637"/>
        <v>507.90948976226406</v>
      </c>
      <c r="V591" s="973">
        <f t="shared" si="638"/>
        <v>272.23934641410375</v>
      </c>
      <c r="W591" s="973">
        <f t="shared" si="639"/>
        <v>60.112552654525224</v>
      </c>
      <c r="X591" s="973">
        <f t="shared" si="640"/>
        <v>26.301910009696581</v>
      </c>
      <c r="Y591" s="973">
        <f t="shared" si="641"/>
        <v>1.129117937265443</v>
      </c>
      <c r="Z591" s="973">
        <f t="shared" si="642"/>
        <v>2.9665225848458152</v>
      </c>
      <c r="AA591" s="973">
        <f t="shared" si="643"/>
        <v>2.2194136753622731</v>
      </c>
      <c r="AB591" s="973">
        <f t="shared" si="644"/>
        <v>3.2647676507669234</v>
      </c>
      <c r="AC591" s="973">
        <f t="shared" si="645"/>
        <v>82.363701042529286</v>
      </c>
      <c r="AD591" s="973">
        <f t="shared" si="646"/>
        <v>44.146921040124923</v>
      </c>
      <c r="AE591" s="973">
        <f t="shared" si="647"/>
        <v>9.74798151154463</v>
      </c>
    </row>
    <row r="592" spans="1:31">
      <c r="A592" s="976" t="str">
        <f>'plasma (Lipid#3)'!A169</f>
        <v>MP-8</v>
      </c>
      <c r="B592" s="976" t="str">
        <f t="shared" si="652"/>
        <v>[weeks C]</v>
      </c>
      <c r="C592" s="976" t="str">
        <f t="shared" si="653"/>
        <v>Lipid#3</v>
      </c>
      <c r="D592" s="976" t="str">
        <f t="shared" si="654"/>
        <v>[diet C]</v>
      </c>
      <c r="E592" s="976" t="str">
        <f t="shared" si="655"/>
        <v>[treatment C]</v>
      </c>
      <c r="F592" s="976" t="str">
        <f>'plasma (Lipid#3)'!A174</f>
        <v>[sex]</v>
      </c>
      <c r="G592" s="976" t="str">
        <f>'plasma (Lipid#3)'!A170</f>
        <v>[body weight]</v>
      </c>
      <c r="H592" s="976">
        <f t="shared" si="613"/>
        <v>0</v>
      </c>
      <c r="I592" s="976" t="str">
        <f>'plasma (Lipid#3)'!A179</f>
        <v>hct -10</v>
      </c>
      <c r="J592" s="976">
        <f>'plasma (Lipid#3)'!B168</f>
        <v>-10</v>
      </c>
      <c r="K592" s="976" t="str">
        <f>'plasma (Lipid#3)'!C168</f>
        <v>bg -10</v>
      </c>
      <c r="L592" s="976" t="str">
        <f>'plasma (Lipid#3)'!E168</f>
        <v>gir -10</v>
      </c>
      <c r="M592" s="977" t="e">
        <f>'plasma (Lipid#3)'!X170</f>
        <v>#DIV/0!</v>
      </c>
      <c r="N592" s="977" t="e">
        <f>'plasma (Lipid#3)'!Y170</f>
        <v>#DIV/0!</v>
      </c>
      <c r="O592" s="976" t="str">
        <f>'plasma (Lipid#3)'!M168</f>
        <v>i -10</v>
      </c>
      <c r="P592" s="976" t="str">
        <f>'tissues (Lipid#3)'!O69</f>
        <v/>
      </c>
      <c r="Q592" s="976" t="str">
        <f>'tissues (Lipid#3)'!O70</f>
        <v/>
      </c>
      <c r="R592" s="976" t="str">
        <f>'tissues (Lipid#3)'!O71</f>
        <v/>
      </c>
      <c r="S592" s="976" t="str">
        <f>'tissues (Lipid#3)'!O72</f>
        <v/>
      </c>
      <c r="T592" s="976" t="str">
        <f>'tissues (Lipid#3)'!O73</f>
        <v/>
      </c>
      <c r="U592" s="976" t="str">
        <f>'tissues (Lipid#3)'!O74</f>
        <v/>
      </c>
      <c r="V592" s="976" t="str">
        <f>'tissues (Lipid#3)'!O75</f>
        <v/>
      </c>
      <c r="W592" s="976" t="str">
        <f>'tissues (Lipid#3)'!O76</f>
        <v/>
      </c>
      <c r="X592" s="976" t="str">
        <f>'tissues (Lipid#3)'!P69</f>
        <v/>
      </c>
      <c r="Y592" s="976" t="str">
        <f>'tissues (Lipid#3)'!P70</f>
        <v/>
      </c>
      <c r="Z592" s="976" t="str">
        <f>'tissues (Lipid#3)'!P71</f>
        <v/>
      </c>
      <c r="AA592" s="976" t="str">
        <f>'tissues (Lipid#3)'!P72</f>
        <v/>
      </c>
      <c r="AB592" s="976" t="str">
        <f>'tissues (Lipid#3)'!P73</f>
        <v/>
      </c>
      <c r="AC592" s="976" t="str">
        <f>'tissues (Lipid#3)'!P74</f>
        <v/>
      </c>
      <c r="AD592" s="976" t="str">
        <f>'tissues (Lipid#3)'!P75</f>
        <v/>
      </c>
      <c r="AE592" s="976" t="str">
        <f>'tissues (Lipid#3)'!P76</f>
        <v/>
      </c>
    </row>
    <row r="593" spans="1:31">
      <c r="A593" s="976" t="str">
        <f>A592</f>
        <v>MP-8</v>
      </c>
      <c r="B593" s="976" t="str">
        <f t="shared" si="652"/>
        <v>[weeks C]</v>
      </c>
      <c r="C593" s="976" t="str">
        <f t="shared" si="653"/>
        <v>Lipid#3</v>
      </c>
      <c r="D593" s="976" t="str">
        <f t="shared" si="654"/>
        <v>[diet C]</v>
      </c>
      <c r="E593" s="976" t="str">
        <f t="shared" si="655"/>
        <v>[treatment C]</v>
      </c>
      <c r="F593" s="976" t="str">
        <f>F592</f>
        <v>[sex]</v>
      </c>
      <c r="G593" s="976" t="str">
        <f>G592</f>
        <v>[body weight]</v>
      </c>
      <c r="H593" s="976">
        <f t="shared" si="613"/>
        <v>0</v>
      </c>
      <c r="I593" s="664"/>
      <c r="J593" s="976">
        <f>'plasma (Lipid#3)'!B169</f>
        <v>0</v>
      </c>
      <c r="K593" s="976" t="str">
        <f>'plasma (Lipid#3)'!C169</f>
        <v>bg 0</v>
      </c>
      <c r="L593" s="976" t="str">
        <f>'plasma (Lipid#3)'!E169</f>
        <v>gir 0</v>
      </c>
      <c r="M593" s="977" t="e">
        <f>'plasma (Lipid#3)'!X171</f>
        <v>#DIV/0!</v>
      </c>
      <c r="N593" s="977" t="e">
        <f>'plasma (Lipid#3)'!Y171</f>
        <v>#DIV/0!</v>
      </c>
      <c r="O593" s="976"/>
      <c r="P593" s="976" t="str">
        <f>P592</f>
        <v/>
      </c>
      <c r="Q593" s="976" t="str">
        <f t="shared" ref="Q593:Q610" si="656">Q592</f>
        <v/>
      </c>
      <c r="R593" s="976" t="str">
        <f t="shared" ref="R593:R610" si="657">R592</f>
        <v/>
      </c>
      <c r="S593" s="976" t="str">
        <f t="shared" ref="S593:S610" si="658">S592</f>
        <v/>
      </c>
      <c r="T593" s="976" t="str">
        <f t="shared" ref="T593:T610" si="659">T592</f>
        <v/>
      </c>
      <c r="U593" s="976" t="str">
        <f t="shared" ref="U593:U610" si="660">U592</f>
        <v/>
      </c>
      <c r="V593" s="976" t="str">
        <f t="shared" ref="V593:V610" si="661">V592</f>
        <v/>
      </c>
      <c r="W593" s="976" t="str">
        <f t="shared" ref="W593:W610" si="662">W592</f>
        <v/>
      </c>
      <c r="X593" s="976" t="str">
        <f t="shared" ref="X593:X610" si="663">X592</f>
        <v/>
      </c>
      <c r="Y593" s="976" t="str">
        <f t="shared" ref="Y593:Y610" si="664">Y592</f>
        <v/>
      </c>
      <c r="Z593" s="976" t="str">
        <f t="shared" ref="Z593:Z610" si="665">Z592</f>
        <v/>
      </c>
      <c r="AA593" s="976" t="str">
        <f t="shared" ref="AA593:AA610" si="666">AA592</f>
        <v/>
      </c>
      <c r="AB593" s="976" t="str">
        <f t="shared" ref="AB593:AB610" si="667">AB592</f>
        <v/>
      </c>
      <c r="AC593" s="976" t="str">
        <f t="shared" ref="AC593:AC610" si="668">AC592</f>
        <v/>
      </c>
      <c r="AD593" s="976" t="str">
        <f t="shared" ref="AD593:AD610" si="669">AD592</f>
        <v/>
      </c>
      <c r="AE593" s="976" t="str">
        <f t="shared" ref="AE593:AE610" si="670">AE592</f>
        <v/>
      </c>
    </row>
    <row r="594" spans="1:31">
      <c r="A594" s="976" t="str">
        <f t="shared" ref="A594:A610" si="671">A593</f>
        <v>MP-8</v>
      </c>
      <c r="B594" s="976" t="str">
        <f t="shared" si="652"/>
        <v>[weeks C]</v>
      </c>
      <c r="C594" s="976" t="str">
        <f t="shared" si="653"/>
        <v>Lipid#3</v>
      </c>
      <c r="D594" s="976" t="str">
        <f t="shared" si="654"/>
        <v>[diet C]</v>
      </c>
      <c r="E594" s="976" t="str">
        <f t="shared" si="655"/>
        <v>[treatment C]</v>
      </c>
      <c r="F594" s="976" t="str">
        <f t="shared" ref="F594:F610" si="672">F593</f>
        <v>[sex]</v>
      </c>
      <c r="G594" s="976" t="str">
        <f t="shared" ref="G594:G610" si="673">G593</f>
        <v>[body weight]</v>
      </c>
      <c r="H594" s="976">
        <f t="shared" si="613"/>
        <v>2.5</v>
      </c>
      <c r="I594" s="664"/>
      <c r="J594" s="976">
        <f>'plasma (Lipid#3)'!B170</f>
        <v>10</v>
      </c>
      <c r="K594" s="976" t="str">
        <f>'plasma (Lipid#3)'!C170</f>
        <v>bg 10</v>
      </c>
      <c r="L594" s="976" t="str">
        <f>'plasma (Lipid#3)'!E170</f>
        <v>gir 10</v>
      </c>
      <c r="M594" s="664"/>
      <c r="N594" s="664"/>
      <c r="O594" s="976"/>
      <c r="P594" s="976" t="str">
        <f t="shared" ref="P594:P610" si="674">P593</f>
        <v/>
      </c>
      <c r="Q594" s="976" t="str">
        <f t="shared" si="656"/>
        <v/>
      </c>
      <c r="R594" s="976" t="str">
        <f t="shared" si="657"/>
        <v/>
      </c>
      <c r="S594" s="976" t="str">
        <f t="shared" si="658"/>
        <v/>
      </c>
      <c r="T594" s="976" t="str">
        <f t="shared" si="659"/>
        <v/>
      </c>
      <c r="U594" s="976" t="str">
        <f t="shared" si="660"/>
        <v/>
      </c>
      <c r="V594" s="976" t="str">
        <f t="shared" si="661"/>
        <v/>
      </c>
      <c r="W594" s="976" t="str">
        <f t="shared" si="662"/>
        <v/>
      </c>
      <c r="X594" s="976" t="str">
        <f t="shared" si="663"/>
        <v/>
      </c>
      <c r="Y594" s="976" t="str">
        <f t="shared" si="664"/>
        <v/>
      </c>
      <c r="Z594" s="976" t="str">
        <f t="shared" si="665"/>
        <v/>
      </c>
      <c r="AA594" s="976" t="str">
        <f t="shared" si="666"/>
        <v/>
      </c>
      <c r="AB594" s="976" t="str">
        <f t="shared" si="667"/>
        <v/>
      </c>
      <c r="AC594" s="976" t="str">
        <f t="shared" si="668"/>
        <v/>
      </c>
      <c r="AD594" s="976" t="str">
        <f t="shared" si="669"/>
        <v/>
      </c>
      <c r="AE594" s="976" t="str">
        <f t="shared" si="670"/>
        <v/>
      </c>
    </row>
    <row r="595" spans="1:31">
      <c r="A595" s="976" t="str">
        <f t="shared" si="671"/>
        <v>MP-8</v>
      </c>
      <c r="B595" s="976" t="str">
        <f t="shared" si="652"/>
        <v>[weeks C]</v>
      </c>
      <c r="C595" s="976" t="str">
        <f t="shared" si="653"/>
        <v>Lipid#3</v>
      </c>
      <c r="D595" s="976" t="str">
        <f t="shared" si="654"/>
        <v>[diet C]</v>
      </c>
      <c r="E595" s="976" t="str">
        <f t="shared" si="655"/>
        <v>[treatment C]</v>
      </c>
      <c r="F595" s="976" t="str">
        <f t="shared" si="672"/>
        <v>[sex]</v>
      </c>
      <c r="G595" s="976" t="str">
        <f t="shared" si="673"/>
        <v>[body weight]</v>
      </c>
      <c r="H595" s="976">
        <f t="shared" si="613"/>
        <v>2.5</v>
      </c>
      <c r="I595" s="664"/>
      <c r="J595" s="976">
        <f>'plasma (Lipid#3)'!B171</f>
        <v>20</v>
      </c>
      <c r="K595" s="976" t="str">
        <f>'plasma (Lipid#3)'!C171</f>
        <v>bg 20</v>
      </c>
      <c r="L595" s="976" t="str">
        <f>'plasma (Lipid#3)'!E171</f>
        <v>gir 20</v>
      </c>
      <c r="M595" s="664"/>
      <c r="N595" s="664"/>
      <c r="O595" s="976"/>
      <c r="P595" s="976" t="str">
        <f t="shared" si="674"/>
        <v/>
      </c>
      <c r="Q595" s="976" t="str">
        <f t="shared" si="656"/>
        <v/>
      </c>
      <c r="R595" s="976" t="str">
        <f t="shared" si="657"/>
        <v/>
      </c>
      <c r="S595" s="976" t="str">
        <f t="shared" si="658"/>
        <v/>
      </c>
      <c r="T595" s="976" t="str">
        <f t="shared" si="659"/>
        <v/>
      </c>
      <c r="U595" s="976" t="str">
        <f t="shared" si="660"/>
        <v/>
      </c>
      <c r="V595" s="976" t="str">
        <f t="shared" si="661"/>
        <v/>
      </c>
      <c r="W595" s="976" t="str">
        <f t="shared" si="662"/>
        <v/>
      </c>
      <c r="X595" s="976" t="str">
        <f t="shared" si="663"/>
        <v/>
      </c>
      <c r="Y595" s="976" t="str">
        <f t="shared" si="664"/>
        <v/>
      </c>
      <c r="Z595" s="976" t="str">
        <f t="shared" si="665"/>
        <v/>
      </c>
      <c r="AA595" s="976" t="str">
        <f t="shared" si="666"/>
        <v/>
      </c>
      <c r="AB595" s="976" t="str">
        <f t="shared" si="667"/>
        <v/>
      </c>
      <c r="AC595" s="976" t="str">
        <f t="shared" si="668"/>
        <v/>
      </c>
      <c r="AD595" s="976" t="str">
        <f t="shared" si="669"/>
        <v/>
      </c>
      <c r="AE595" s="976" t="str">
        <f t="shared" si="670"/>
        <v/>
      </c>
    </row>
    <row r="596" spans="1:31">
      <c r="A596" s="976" t="str">
        <f t="shared" si="671"/>
        <v>MP-8</v>
      </c>
      <c r="B596" s="976" t="str">
        <f t="shared" si="652"/>
        <v>[weeks C]</v>
      </c>
      <c r="C596" s="976" t="str">
        <f t="shared" si="653"/>
        <v>Lipid#3</v>
      </c>
      <c r="D596" s="976" t="str">
        <f t="shared" si="654"/>
        <v>[diet C]</v>
      </c>
      <c r="E596" s="976" t="str">
        <f t="shared" si="655"/>
        <v>[treatment C]</v>
      </c>
      <c r="F596" s="976" t="str">
        <f t="shared" si="672"/>
        <v>[sex]</v>
      </c>
      <c r="G596" s="976" t="str">
        <f t="shared" si="673"/>
        <v>[body weight]</v>
      </c>
      <c r="H596" s="976">
        <f t="shared" si="613"/>
        <v>2.5</v>
      </c>
      <c r="I596" s="664"/>
      <c r="J596" s="976">
        <f>'plasma (Lipid#3)'!B172</f>
        <v>30</v>
      </c>
      <c r="K596" s="976" t="str">
        <f>'plasma (Lipid#3)'!C172</f>
        <v>bg 30</v>
      </c>
      <c r="L596" s="976" t="str">
        <f>'plasma (Lipid#3)'!E172</f>
        <v>gir 30</v>
      </c>
      <c r="M596" s="664"/>
      <c r="N596" s="664"/>
      <c r="O596" s="976"/>
      <c r="P596" s="976" t="str">
        <f t="shared" si="674"/>
        <v/>
      </c>
      <c r="Q596" s="976" t="str">
        <f t="shared" si="656"/>
        <v/>
      </c>
      <c r="R596" s="976" t="str">
        <f t="shared" si="657"/>
        <v/>
      </c>
      <c r="S596" s="976" t="str">
        <f t="shared" si="658"/>
        <v/>
      </c>
      <c r="T596" s="976" t="str">
        <f t="shared" si="659"/>
        <v/>
      </c>
      <c r="U596" s="976" t="str">
        <f t="shared" si="660"/>
        <v/>
      </c>
      <c r="V596" s="976" t="str">
        <f t="shared" si="661"/>
        <v/>
      </c>
      <c r="W596" s="976" t="str">
        <f t="shared" si="662"/>
        <v/>
      </c>
      <c r="X596" s="976" t="str">
        <f t="shared" si="663"/>
        <v/>
      </c>
      <c r="Y596" s="976" t="str">
        <f t="shared" si="664"/>
        <v/>
      </c>
      <c r="Z596" s="976" t="str">
        <f t="shared" si="665"/>
        <v/>
      </c>
      <c r="AA596" s="976" t="str">
        <f t="shared" si="666"/>
        <v/>
      </c>
      <c r="AB596" s="976" t="str">
        <f t="shared" si="667"/>
        <v/>
      </c>
      <c r="AC596" s="976" t="str">
        <f t="shared" si="668"/>
        <v/>
      </c>
      <c r="AD596" s="976" t="str">
        <f t="shared" si="669"/>
        <v/>
      </c>
      <c r="AE596" s="976" t="str">
        <f t="shared" si="670"/>
        <v/>
      </c>
    </row>
    <row r="597" spans="1:31">
      <c r="A597" s="976" t="str">
        <f t="shared" si="671"/>
        <v>MP-8</v>
      </c>
      <c r="B597" s="976" t="str">
        <f t="shared" si="652"/>
        <v>[weeks C]</v>
      </c>
      <c r="C597" s="976" t="str">
        <f t="shared" si="653"/>
        <v>Lipid#3</v>
      </c>
      <c r="D597" s="976" t="str">
        <f t="shared" si="654"/>
        <v>[diet C]</v>
      </c>
      <c r="E597" s="976" t="str">
        <f t="shared" si="655"/>
        <v>[treatment C]</v>
      </c>
      <c r="F597" s="976" t="str">
        <f t="shared" si="672"/>
        <v>[sex]</v>
      </c>
      <c r="G597" s="976" t="str">
        <f t="shared" si="673"/>
        <v>[body weight]</v>
      </c>
      <c r="H597" s="976">
        <f t="shared" si="613"/>
        <v>2.5</v>
      </c>
      <c r="I597" s="664"/>
      <c r="J597" s="976">
        <f>'plasma (Lipid#3)'!B173</f>
        <v>40</v>
      </c>
      <c r="K597" s="976" t="str">
        <f>'plasma (Lipid#3)'!C173</f>
        <v>bg 40</v>
      </c>
      <c r="L597" s="976" t="str">
        <f>'plasma (Lipid#3)'!E173</f>
        <v>gir 40</v>
      </c>
      <c r="M597" s="664"/>
      <c r="N597" s="664"/>
      <c r="O597" s="976"/>
      <c r="P597" s="976" t="str">
        <f t="shared" si="674"/>
        <v/>
      </c>
      <c r="Q597" s="976" t="str">
        <f t="shared" si="656"/>
        <v/>
      </c>
      <c r="R597" s="976" t="str">
        <f t="shared" si="657"/>
        <v/>
      </c>
      <c r="S597" s="976" t="str">
        <f t="shared" si="658"/>
        <v/>
      </c>
      <c r="T597" s="976" t="str">
        <f t="shared" si="659"/>
        <v/>
      </c>
      <c r="U597" s="976" t="str">
        <f t="shared" si="660"/>
        <v/>
      </c>
      <c r="V597" s="976" t="str">
        <f t="shared" si="661"/>
        <v/>
      </c>
      <c r="W597" s="976" t="str">
        <f t="shared" si="662"/>
        <v/>
      </c>
      <c r="X597" s="976" t="str">
        <f t="shared" si="663"/>
        <v/>
      </c>
      <c r="Y597" s="976" t="str">
        <f t="shared" si="664"/>
        <v/>
      </c>
      <c r="Z597" s="976" t="str">
        <f t="shared" si="665"/>
        <v/>
      </c>
      <c r="AA597" s="976" t="str">
        <f t="shared" si="666"/>
        <v/>
      </c>
      <c r="AB597" s="976" t="str">
        <f t="shared" si="667"/>
        <v/>
      </c>
      <c r="AC597" s="976" t="str">
        <f t="shared" si="668"/>
        <v/>
      </c>
      <c r="AD597" s="976" t="str">
        <f t="shared" si="669"/>
        <v/>
      </c>
      <c r="AE597" s="976" t="str">
        <f t="shared" si="670"/>
        <v/>
      </c>
    </row>
    <row r="598" spans="1:31">
      <c r="A598" s="976" t="str">
        <f t="shared" si="671"/>
        <v>MP-8</v>
      </c>
      <c r="B598" s="976" t="str">
        <f t="shared" si="652"/>
        <v>[weeks C]</v>
      </c>
      <c r="C598" s="976" t="str">
        <f t="shared" si="653"/>
        <v>Lipid#3</v>
      </c>
      <c r="D598" s="976" t="str">
        <f t="shared" si="654"/>
        <v>[diet C]</v>
      </c>
      <c r="E598" s="976" t="str">
        <f t="shared" si="655"/>
        <v>[treatment C]</v>
      </c>
      <c r="F598" s="976" t="str">
        <f t="shared" si="672"/>
        <v>[sex]</v>
      </c>
      <c r="G598" s="976" t="str">
        <f t="shared" si="673"/>
        <v>[body weight]</v>
      </c>
      <c r="H598" s="976">
        <f t="shared" si="613"/>
        <v>2.5</v>
      </c>
      <c r="I598" s="664"/>
      <c r="J598" s="976">
        <f>'plasma (Lipid#3)'!B174</f>
        <v>50</v>
      </c>
      <c r="K598" s="976" t="str">
        <f>'plasma (Lipid#3)'!C174</f>
        <v>bg 50</v>
      </c>
      <c r="L598" s="976" t="str">
        <f>'plasma (Lipid#3)'!E174</f>
        <v>gir 50</v>
      </c>
      <c r="M598" s="664"/>
      <c r="N598" s="664"/>
      <c r="O598" s="976"/>
      <c r="P598" s="976" t="str">
        <f t="shared" si="674"/>
        <v/>
      </c>
      <c r="Q598" s="976" t="str">
        <f t="shared" si="656"/>
        <v/>
      </c>
      <c r="R598" s="976" t="str">
        <f t="shared" si="657"/>
        <v/>
      </c>
      <c r="S598" s="976" t="str">
        <f t="shared" si="658"/>
        <v/>
      </c>
      <c r="T598" s="976" t="str">
        <f t="shared" si="659"/>
        <v/>
      </c>
      <c r="U598" s="976" t="str">
        <f t="shared" si="660"/>
        <v/>
      </c>
      <c r="V598" s="976" t="str">
        <f t="shared" si="661"/>
        <v/>
      </c>
      <c r="W598" s="976" t="str">
        <f t="shared" si="662"/>
        <v/>
      </c>
      <c r="X598" s="976" t="str">
        <f t="shared" si="663"/>
        <v/>
      </c>
      <c r="Y598" s="976" t="str">
        <f t="shared" si="664"/>
        <v/>
      </c>
      <c r="Z598" s="976" t="str">
        <f t="shared" si="665"/>
        <v/>
      </c>
      <c r="AA598" s="976" t="str">
        <f t="shared" si="666"/>
        <v/>
      </c>
      <c r="AB598" s="976" t="str">
        <f t="shared" si="667"/>
        <v/>
      </c>
      <c r="AC598" s="976" t="str">
        <f t="shared" si="668"/>
        <v/>
      </c>
      <c r="AD598" s="976" t="str">
        <f t="shared" si="669"/>
        <v/>
      </c>
      <c r="AE598" s="976" t="str">
        <f t="shared" si="670"/>
        <v/>
      </c>
    </row>
    <row r="599" spans="1:31">
      <c r="A599" s="976" t="str">
        <f t="shared" si="671"/>
        <v>MP-8</v>
      </c>
      <c r="B599" s="976" t="str">
        <f t="shared" si="652"/>
        <v>[weeks C]</v>
      </c>
      <c r="C599" s="976" t="str">
        <f t="shared" si="653"/>
        <v>Lipid#3</v>
      </c>
      <c r="D599" s="976" t="str">
        <f t="shared" si="654"/>
        <v>[diet C]</v>
      </c>
      <c r="E599" s="976" t="str">
        <f t="shared" si="655"/>
        <v>[treatment C]</v>
      </c>
      <c r="F599" s="976" t="str">
        <f t="shared" si="672"/>
        <v>[sex]</v>
      </c>
      <c r="G599" s="976" t="str">
        <f t="shared" si="673"/>
        <v>[body weight]</v>
      </c>
      <c r="H599" s="976">
        <f t="shared" si="613"/>
        <v>2.5</v>
      </c>
      <c r="I599" s="664"/>
      <c r="J599" s="976">
        <f>'plasma (Lipid#3)'!B175</f>
        <v>60</v>
      </c>
      <c r="K599" s="976" t="str">
        <f>'plasma (Lipid#3)'!C175</f>
        <v>bg 60</v>
      </c>
      <c r="L599" s="976" t="str">
        <f>'plasma (Lipid#3)'!E175</f>
        <v>gir 60</v>
      </c>
      <c r="M599" s="664"/>
      <c r="N599" s="664"/>
      <c r="O599" s="976"/>
      <c r="P599" s="976" t="str">
        <f t="shared" si="674"/>
        <v/>
      </c>
      <c r="Q599" s="976" t="str">
        <f t="shared" si="656"/>
        <v/>
      </c>
      <c r="R599" s="976" t="str">
        <f t="shared" si="657"/>
        <v/>
      </c>
      <c r="S599" s="976" t="str">
        <f t="shared" si="658"/>
        <v/>
      </c>
      <c r="T599" s="976" t="str">
        <f t="shared" si="659"/>
        <v/>
      </c>
      <c r="U599" s="976" t="str">
        <f t="shared" si="660"/>
        <v/>
      </c>
      <c r="V599" s="976" t="str">
        <f t="shared" si="661"/>
        <v/>
      </c>
      <c r="W599" s="976" t="str">
        <f t="shared" si="662"/>
        <v/>
      </c>
      <c r="X599" s="976" t="str">
        <f t="shared" si="663"/>
        <v/>
      </c>
      <c r="Y599" s="976" t="str">
        <f t="shared" si="664"/>
        <v/>
      </c>
      <c r="Z599" s="976" t="str">
        <f t="shared" si="665"/>
        <v/>
      </c>
      <c r="AA599" s="976" t="str">
        <f t="shared" si="666"/>
        <v/>
      </c>
      <c r="AB599" s="976" t="str">
        <f t="shared" si="667"/>
        <v/>
      </c>
      <c r="AC599" s="976" t="str">
        <f t="shared" si="668"/>
        <v/>
      </c>
      <c r="AD599" s="976" t="str">
        <f t="shared" si="669"/>
        <v/>
      </c>
      <c r="AE599" s="976" t="str">
        <f t="shared" si="670"/>
        <v/>
      </c>
    </row>
    <row r="600" spans="1:31">
      <c r="A600" s="976" t="str">
        <f t="shared" si="671"/>
        <v>MP-8</v>
      </c>
      <c r="B600" s="976" t="str">
        <f t="shared" si="652"/>
        <v>[weeks C]</v>
      </c>
      <c r="C600" s="976" t="str">
        <f t="shared" si="653"/>
        <v>Lipid#3</v>
      </c>
      <c r="D600" s="976" t="str">
        <f t="shared" si="654"/>
        <v>[diet C]</v>
      </c>
      <c r="E600" s="976" t="str">
        <f t="shared" si="655"/>
        <v>[treatment C]</v>
      </c>
      <c r="F600" s="976" t="str">
        <f t="shared" si="672"/>
        <v>[sex]</v>
      </c>
      <c r="G600" s="976" t="str">
        <f t="shared" si="673"/>
        <v>[body weight]</v>
      </c>
      <c r="H600" s="976">
        <f t="shared" si="613"/>
        <v>2.5</v>
      </c>
      <c r="I600" s="664"/>
      <c r="J600" s="976">
        <f>'plasma (Lipid#3)'!B176</f>
        <v>70</v>
      </c>
      <c r="K600" s="976" t="str">
        <f>'plasma (Lipid#3)'!C176</f>
        <v>bg 70</v>
      </c>
      <c r="L600" s="976" t="str">
        <f>'plasma (Lipid#3)'!E176</f>
        <v>gir 70</v>
      </c>
      <c r="M600" s="664"/>
      <c r="N600" s="664"/>
      <c r="O600" s="976"/>
      <c r="P600" s="976" t="str">
        <f t="shared" si="674"/>
        <v/>
      </c>
      <c r="Q600" s="976" t="str">
        <f t="shared" si="656"/>
        <v/>
      </c>
      <c r="R600" s="976" t="str">
        <f t="shared" si="657"/>
        <v/>
      </c>
      <c r="S600" s="976" t="str">
        <f t="shared" si="658"/>
        <v/>
      </c>
      <c r="T600" s="976" t="str">
        <f t="shared" si="659"/>
        <v/>
      </c>
      <c r="U600" s="976" t="str">
        <f t="shared" si="660"/>
        <v/>
      </c>
      <c r="V600" s="976" t="str">
        <f t="shared" si="661"/>
        <v/>
      </c>
      <c r="W600" s="976" t="str">
        <f t="shared" si="662"/>
        <v/>
      </c>
      <c r="X600" s="976" t="str">
        <f t="shared" si="663"/>
        <v/>
      </c>
      <c r="Y600" s="976" t="str">
        <f t="shared" si="664"/>
        <v/>
      </c>
      <c r="Z600" s="976" t="str">
        <f t="shared" si="665"/>
        <v/>
      </c>
      <c r="AA600" s="976" t="str">
        <f t="shared" si="666"/>
        <v/>
      </c>
      <c r="AB600" s="976" t="str">
        <f t="shared" si="667"/>
        <v/>
      </c>
      <c r="AC600" s="976" t="str">
        <f t="shared" si="668"/>
        <v/>
      </c>
      <c r="AD600" s="976" t="str">
        <f t="shared" si="669"/>
        <v/>
      </c>
      <c r="AE600" s="976" t="str">
        <f t="shared" si="670"/>
        <v/>
      </c>
    </row>
    <row r="601" spans="1:31">
      <c r="A601" s="976" t="str">
        <f t="shared" si="671"/>
        <v>MP-8</v>
      </c>
      <c r="B601" s="976" t="str">
        <f t="shared" si="652"/>
        <v>[weeks C]</v>
      </c>
      <c r="C601" s="976" t="str">
        <f t="shared" si="653"/>
        <v>Lipid#3</v>
      </c>
      <c r="D601" s="976" t="str">
        <f t="shared" si="654"/>
        <v>[diet C]</v>
      </c>
      <c r="E601" s="976" t="str">
        <f t="shared" si="655"/>
        <v>[treatment C]</v>
      </c>
      <c r="F601" s="976" t="str">
        <f t="shared" si="672"/>
        <v>[sex]</v>
      </c>
      <c r="G601" s="976" t="str">
        <f t="shared" si="673"/>
        <v>[body weight]</v>
      </c>
      <c r="H601" s="976">
        <f t="shared" si="613"/>
        <v>2.5</v>
      </c>
      <c r="I601" s="664"/>
      <c r="J601" s="976">
        <f>'plasma (Lipid#3)'!B177</f>
        <v>80</v>
      </c>
      <c r="K601" s="976" t="str">
        <f>'plasma (Lipid#3)'!C177</f>
        <v>bg 80</v>
      </c>
      <c r="L601" s="976" t="str">
        <f>'plasma (Lipid#3)'!E177</f>
        <v>gir 80</v>
      </c>
      <c r="M601" s="977" t="e">
        <f>'plasma (Lipid#3)'!X172</f>
        <v>#DIV/0!</v>
      </c>
      <c r="N601" s="977" t="e">
        <f>'plasma (Lipid#3)'!Y172</f>
        <v>#DIV/0!</v>
      </c>
      <c r="O601" s="976"/>
      <c r="P601" s="976" t="str">
        <f t="shared" si="674"/>
        <v/>
      </c>
      <c r="Q601" s="976" t="str">
        <f t="shared" si="656"/>
        <v/>
      </c>
      <c r="R601" s="976" t="str">
        <f t="shared" si="657"/>
        <v/>
      </c>
      <c r="S601" s="976" t="str">
        <f t="shared" si="658"/>
        <v/>
      </c>
      <c r="T601" s="976" t="str">
        <f t="shared" si="659"/>
        <v/>
      </c>
      <c r="U601" s="976" t="str">
        <f t="shared" si="660"/>
        <v/>
      </c>
      <c r="V601" s="976" t="str">
        <f t="shared" si="661"/>
        <v/>
      </c>
      <c r="W601" s="976" t="str">
        <f t="shared" si="662"/>
        <v/>
      </c>
      <c r="X601" s="976" t="str">
        <f t="shared" si="663"/>
        <v/>
      </c>
      <c r="Y601" s="976" t="str">
        <f t="shared" si="664"/>
        <v/>
      </c>
      <c r="Z601" s="976" t="str">
        <f t="shared" si="665"/>
        <v/>
      </c>
      <c r="AA601" s="976" t="str">
        <f t="shared" si="666"/>
        <v/>
      </c>
      <c r="AB601" s="976" t="str">
        <f t="shared" si="667"/>
        <v/>
      </c>
      <c r="AC601" s="976" t="str">
        <f t="shared" si="668"/>
        <v/>
      </c>
      <c r="AD601" s="976" t="str">
        <f t="shared" si="669"/>
        <v/>
      </c>
      <c r="AE601" s="976" t="str">
        <f t="shared" si="670"/>
        <v/>
      </c>
    </row>
    <row r="602" spans="1:31">
      <c r="A602" s="976" t="str">
        <f t="shared" si="671"/>
        <v>MP-8</v>
      </c>
      <c r="B602" s="976" t="str">
        <f t="shared" si="652"/>
        <v>[weeks C]</v>
      </c>
      <c r="C602" s="976" t="str">
        <f t="shared" si="653"/>
        <v>Lipid#3</v>
      </c>
      <c r="D602" s="976" t="str">
        <f t="shared" si="654"/>
        <v>[diet C]</v>
      </c>
      <c r="E602" s="976" t="str">
        <f t="shared" si="655"/>
        <v>[treatment C]</v>
      </c>
      <c r="F602" s="976" t="str">
        <f t="shared" si="672"/>
        <v>[sex]</v>
      </c>
      <c r="G602" s="976" t="str">
        <f t="shared" si="673"/>
        <v>[body weight]</v>
      </c>
      <c r="H602" s="976">
        <f t="shared" si="613"/>
        <v>2.5</v>
      </c>
      <c r="I602" s="976" t="str">
        <f>'plasma (Lipid#3)'!A181</f>
        <v>hct 90</v>
      </c>
      <c r="J602" s="976">
        <f>'plasma (Lipid#3)'!B178</f>
        <v>90</v>
      </c>
      <c r="K602" s="976" t="str">
        <f>'plasma (Lipid#3)'!C178</f>
        <v>bg 90</v>
      </c>
      <c r="L602" s="976" t="str">
        <f>'plasma (Lipid#3)'!E178</f>
        <v>gir 90</v>
      </c>
      <c r="M602" s="977" t="e">
        <f>'plasma (Lipid#3)'!X173</f>
        <v>#DIV/0!</v>
      </c>
      <c r="N602" s="977" t="e">
        <f>'plasma (Lipid#3)'!Y173</f>
        <v>#DIV/0!</v>
      </c>
      <c r="O602" s="976"/>
      <c r="P602" s="976" t="str">
        <f t="shared" si="674"/>
        <v/>
      </c>
      <c r="Q602" s="976" t="str">
        <f t="shared" si="656"/>
        <v/>
      </c>
      <c r="R602" s="976" t="str">
        <f t="shared" si="657"/>
        <v/>
      </c>
      <c r="S602" s="976" t="str">
        <f t="shared" si="658"/>
        <v/>
      </c>
      <c r="T602" s="976" t="str">
        <f t="shared" si="659"/>
        <v/>
      </c>
      <c r="U602" s="976" t="str">
        <f t="shared" si="660"/>
        <v/>
      </c>
      <c r="V602" s="976" t="str">
        <f t="shared" si="661"/>
        <v/>
      </c>
      <c r="W602" s="976" t="str">
        <f t="shared" si="662"/>
        <v/>
      </c>
      <c r="X602" s="976" t="str">
        <f t="shared" si="663"/>
        <v/>
      </c>
      <c r="Y602" s="976" t="str">
        <f t="shared" si="664"/>
        <v/>
      </c>
      <c r="Z602" s="976" t="str">
        <f t="shared" si="665"/>
        <v/>
      </c>
      <c r="AA602" s="976" t="str">
        <f t="shared" si="666"/>
        <v/>
      </c>
      <c r="AB602" s="976" t="str">
        <f t="shared" si="667"/>
        <v/>
      </c>
      <c r="AC602" s="976" t="str">
        <f t="shared" si="668"/>
        <v/>
      </c>
      <c r="AD602" s="976" t="str">
        <f t="shared" si="669"/>
        <v/>
      </c>
      <c r="AE602" s="976" t="str">
        <f t="shared" si="670"/>
        <v/>
      </c>
    </row>
    <row r="603" spans="1:31">
      <c r="A603" s="976" t="str">
        <f t="shared" si="671"/>
        <v>MP-8</v>
      </c>
      <c r="B603" s="976" t="str">
        <f t="shared" si="652"/>
        <v>[weeks C]</v>
      </c>
      <c r="C603" s="976" t="str">
        <f t="shared" si="653"/>
        <v>Lipid#3</v>
      </c>
      <c r="D603" s="976" t="str">
        <f t="shared" si="654"/>
        <v>[diet C]</v>
      </c>
      <c r="E603" s="976" t="str">
        <f t="shared" si="655"/>
        <v>[treatment C]</v>
      </c>
      <c r="F603" s="976" t="str">
        <f t="shared" si="672"/>
        <v>[sex]</v>
      </c>
      <c r="G603" s="976" t="str">
        <f t="shared" si="673"/>
        <v>[body weight]</v>
      </c>
      <c r="H603" s="976">
        <f t="shared" si="613"/>
        <v>2.5</v>
      </c>
      <c r="I603" s="664"/>
      <c r="J603" s="976">
        <f>'plasma (Lipid#3)'!B179</f>
        <v>100</v>
      </c>
      <c r="K603" s="976" t="str">
        <f>'plasma (Lipid#3)'!C179</f>
        <v>bg 100</v>
      </c>
      <c r="L603" s="976" t="str">
        <f>'plasma (Lipid#3)'!E179</f>
        <v>gir 100</v>
      </c>
      <c r="M603" s="977" t="e">
        <f>'plasma (Lipid#3)'!X174</f>
        <v>#DIV/0!</v>
      </c>
      <c r="N603" s="977" t="e">
        <f>'plasma (Lipid#3)'!Y174</f>
        <v>#DIV/0!</v>
      </c>
      <c r="O603" s="976" t="str">
        <f>'plasma (Lipid#3)'!M179</f>
        <v>i 100</v>
      </c>
      <c r="P603" s="976" t="str">
        <f t="shared" si="674"/>
        <v/>
      </c>
      <c r="Q603" s="976" t="str">
        <f t="shared" si="656"/>
        <v/>
      </c>
      <c r="R603" s="976" t="str">
        <f t="shared" si="657"/>
        <v/>
      </c>
      <c r="S603" s="976" t="str">
        <f t="shared" si="658"/>
        <v/>
      </c>
      <c r="T603" s="976" t="str">
        <f t="shared" si="659"/>
        <v/>
      </c>
      <c r="U603" s="976" t="str">
        <f t="shared" si="660"/>
        <v/>
      </c>
      <c r="V603" s="976" t="str">
        <f t="shared" si="661"/>
        <v/>
      </c>
      <c r="W603" s="976" t="str">
        <f t="shared" si="662"/>
        <v/>
      </c>
      <c r="X603" s="976" t="str">
        <f t="shared" si="663"/>
        <v/>
      </c>
      <c r="Y603" s="976" t="str">
        <f t="shared" si="664"/>
        <v/>
      </c>
      <c r="Z603" s="976" t="str">
        <f t="shared" si="665"/>
        <v/>
      </c>
      <c r="AA603" s="976" t="str">
        <f t="shared" si="666"/>
        <v/>
      </c>
      <c r="AB603" s="976" t="str">
        <f t="shared" si="667"/>
        <v/>
      </c>
      <c r="AC603" s="976" t="str">
        <f t="shared" si="668"/>
        <v/>
      </c>
      <c r="AD603" s="976" t="str">
        <f t="shared" si="669"/>
        <v/>
      </c>
      <c r="AE603" s="976" t="str">
        <f t="shared" si="670"/>
        <v/>
      </c>
    </row>
    <row r="604" spans="1:31">
      <c r="A604" s="976" t="str">
        <f t="shared" si="671"/>
        <v>MP-8</v>
      </c>
      <c r="B604" s="976" t="str">
        <f t="shared" si="652"/>
        <v>[weeks C]</v>
      </c>
      <c r="C604" s="976" t="str">
        <f t="shared" si="653"/>
        <v>Lipid#3</v>
      </c>
      <c r="D604" s="976" t="str">
        <f t="shared" si="654"/>
        <v>[diet C]</v>
      </c>
      <c r="E604" s="976" t="str">
        <f t="shared" si="655"/>
        <v>[treatment C]</v>
      </c>
      <c r="F604" s="976" t="str">
        <f t="shared" si="672"/>
        <v>[sex]</v>
      </c>
      <c r="G604" s="976" t="str">
        <f t="shared" si="673"/>
        <v>[body weight]</v>
      </c>
      <c r="H604" s="976">
        <f t="shared" si="613"/>
        <v>2.5</v>
      </c>
      <c r="I604" s="664"/>
      <c r="J604" s="976">
        <f>'plasma (Lipid#3)'!B180</f>
        <v>110</v>
      </c>
      <c r="K604" s="976" t="str">
        <f>'plasma (Lipid#3)'!C180</f>
        <v>bg 110</v>
      </c>
      <c r="L604" s="976" t="str">
        <f>'plasma (Lipid#3)'!E180</f>
        <v>gir 110</v>
      </c>
      <c r="M604" s="664"/>
      <c r="N604" s="664"/>
      <c r="O604" s="976"/>
      <c r="P604" s="976" t="str">
        <f t="shared" si="674"/>
        <v/>
      </c>
      <c r="Q604" s="976" t="str">
        <f t="shared" si="656"/>
        <v/>
      </c>
      <c r="R604" s="976" t="str">
        <f t="shared" si="657"/>
        <v/>
      </c>
      <c r="S604" s="976" t="str">
        <f t="shared" si="658"/>
        <v/>
      </c>
      <c r="T604" s="976" t="str">
        <f t="shared" si="659"/>
        <v/>
      </c>
      <c r="U604" s="976" t="str">
        <f t="shared" si="660"/>
        <v/>
      </c>
      <c r="V604" s="976" t="str">
        <f t="shared" si="661"/>
        <v/>
      </c>
      <c r="W604" s="976" t="str">
        <f t="shared" si="662"/>
        <v/>
      </c>
      <c r="X604" s="976" t="str">
        <f t="shared" si="663"/>
        <v/>
      </c>
      <c r="Y604" s="976" t="str">
        <f t="shared" si="664"/>
        <v/>
      </c>
      <c r="Z604" s="976" t="str">
        <f t="shared" si="665"/>
        <v/>
      </c>
      <c r="AA604" s="976" t="str">
        <f t="shared" si="666"/>
        <v/>
      </c>
      <c r="AB604" s="976" t="str">
        <f t="shared" si="667"/>
        <v/>
      </c>
      <c r="AC604" s="976" t="str">
        <f t="shared" si="668"/>
        <v/>
      </c>
      <c r="AD604" s="976" t="str">
        <f t="shared" si="669"/>
        <v/>
      </c>
      <c r="AE604" s="976" t="str">
        <f t="shared" si="670"/>
        <v/>
      </c>
    </row>
    <row r="605" spans="1:31">
      <c r="A605" s="976" t="str">
        <f t="shared" si="671"/>
        <v>MP-8</v>
      </c>
      <c r="B605" s="976" t="str">
        <f t="shared" si="652"/>
        <v>[weeks C]</v>
      </c>
      <c r="C605" s="976" t="str">
        <f t="shared" si="653"/>
        <v>Lipid#3</v>
      </c>
      <c r="D605" s="976" t="str">
        <f t="shared" si="654"/>
        <v>[diet C]</v>
      </c>
      <c r="E605" s="976" t="str">
        <f t="shared" si="655"/>
        <v>[treatment C]</v>
      </c>
      <c r="F605" s="976" t="str">
        <f t="shared" si="672"/>
        <v>[sex]</v>
      </c>
      <c r="G605" s="976" t="str">
        <f t="shared" si="673"/>
        <v>[body weight]</v>
      </c>
      <c r="H605" s="976">
        <f t="shared" si="613"/>
        <v>2.5</v>
      </c>
      <c r="I605" s="664"/>
      <c r="J605" s="976">
        <f>'plasma (Lipid#3)'!B181</f>
        <v>120</v>
      </c>
      <c r="K605" s="976" t="str">
        <f>'plasma (Lipid#3)'!C181</f>
        <v>bg 120</v>
      </c>
      <c r="L605" s="976" t="str">
        <f>'plasma (Lipid#3)'!E181</f>
        <v>gir 120</v>
      </c>
      <c r="M605" s="977" t="e">
        <f>'plasma (Lipid#3)'!X175</f>
        <v>#DIV/0!</v>
      </c>
      <c r="N605" s="977" t="e">
        <f>'plasma (Lipid#3)'!Y175</f>
        <v>#DIV/0!</v>
      </c>
      <c r="O605" s="976" t="str">
        <f>'plasma (Lipid#3)'!M181</f>
        <v>i 120</v>
      </c>
      <c r="P605" s="976" t="str">
        <f t="shared" si="674"/>
        <v/>
      </c>
      <c r="Q605" s="976" t="str">
        <f t="shared" si="656"/>
        <v/>
      </c>
      <c r="R605" s="976" t="str">
        <f t="shared" si="657"/>
        <v/>
      </c>
      <c r="S605" s="976" t="str">
        <f t="shared" si="658"/>
        <v/>
      </c>
      <c r="T605" s="976" t="str">
        <f t="shared" si="659"/>
        <v/>
      </c>
      <c r="U605" s="976" t="str">
        <f t="shared" si="660"/>
        <v/>
      </c>
      <c r="V605" s="976" t="str">
        <f t="shared" si="661"/>
        <v/>
      </c>
      <c r="W605" s="976" t="str">
        <f t="shared" si="662"/>
        <v/>
      </c>
      <c r="X605" s="976" t="str">
        <f t="shared" si="663"/>
        <v/>
      </c>
      <c r="Y605" s="976" t="str">
        <f t="shared" si="664"/>
        <v/>
      </c>
      <c r="Z605" s="976" t="str">
        <f t="shared" si="665"/>
        <v/>
      </c>
      <c r="AA605" s="976" t="str">
        <f t="shared" si="666"/>
        <v/>
      </c>
      <c r="AB605" s="976" t="str">
        <f t="shared" si="667"/>
        <v/>
      </c>
      <c r="AC605" s="976" t="str">
        <f t="shared" si="668"/>
        <v/>
      </c>
      <c r="AD605" s="976" t="str">
        <f t="shared" si="669"/>
        <v/>
      </c>
      <c r="AE605" s="976" t="str">
        <f t="shared" si="670"/>
        <v/>
      </c>
    </row>
    <row r="606" spans="1:31">
      <c r="A606" s="976" t="str">
        <f t="shared" si="671"/>
        <v>MP-8</v>
      </c>
      <c r="B606" s="976" t="str">
        <f t="shared" si="652"/>
        <v>[weeks C]</v>
      </c>
      <c r="C606" s="976" t="str">
        <f t="shared" si="653"/>
        <v>Lipid#3</v>
      </c>
      <c r="D606" s="976" t="str">
        <f t="shared" si="654"/>
        <v>[diet C]</v>
      </c>
      <c r="E606" s="976" t="str">
        <f t="shared" si="655"/>
        <v>[treatment C]</v>
      </c>
      <c r="F606" s="976" t="str">
        <f t="shared" si="672"/>
        <v>[sex]</v>
      </c>
      <c r="G606" s="976" t="str">
        <f t="shared" si="673"/>
        <v>[body weight]</v>
      </c>
      <c r="H606" s="976">
        <f t="shared" si="613"/>
        <v>2.5</v>
      </c>
      <c r="I606" s="664"/>
      <c r="J606" s="976">
        <v>122</v>
      </c>
      <c r="K606" s="976" t="str">
        <f>'plasma (Lipid#3)'!C182</f>
        <v>bg 2</v>
      </c>
      <c r="L606" s="976" t="str">
        <f>'plasma (Lipid#3)'!E182</f>
        <v>gir 2</v>
      </c>
      <c r="M606" s="664"/>
      <c r="N606" s="664"/>
      <c r="O606" s="976"/>
      <c r="P606" s="976" t="str">
        <f t="shared" si="674"/>
        <v/>
      </c>
      <c r="Q606" s="976" t="str">
        <f t="shared" si="656"/>
        <v/>
      </c>
      <c r="R606" s="976" t="str">
        <f t="shared" si="657"/>
        <v/>
      </c>
      <c r="S606" s="976" t="str">
        <f t="shared" si="658"/>
        <v/>
      </c>
      <c r="T606" s="976" t="str">
        <f t="shared" si="659"/>
        <v/>
      </c>
      <c r="U606" s="976" t="str">
        <f t="shared" si="660"/>
        <v/>
      </c>
      <c r="V606" s="976" t="str">
        <f t="shared" si="661"/>
        <v/>
      </c>
      <c r="W606" s="976" t="str">
        <f t="shared" si="662"/>
        <v/>
      </c>
      <c r="X606" s="976" t="str">
        <f t="shared" si="663"/>
        <v/>
      </c>
      <c r="Y606" s="976" t="str">
        <f t="shared" si="664"/>
        <v/>
      </c>
      <c r="Z606" s="976" t="str">
        <f t="shared" si="665"/>
        <v/>
      </c>
      <c r="AA606" s="976" t="str">
        <f t="shared" si="666"/>
        <v/>
      </c>
      <c r="AB606" s="976" t="str">
        <f t="shared" si="667"/>
        <v/>
      </c>
      <c r="AC606" s="976" t="str">
        <f t="shared" si="668"/>
        <v/>
      </c>
      <c r="AD606" s="976" t="str">
        <f t="shared" si="669"/>
        <v/>
      </c>
      <c r="AE606" s="976" t="str">
        <f t="shared" si="670"/>
        <v/>
      </c>
    </row>
    <row r="607" spans="1:31">
      <c r="A607" s="976" t="str">
        <f t="shared" si="671"/>
        <v>MP-8</v>
      </c>
      <c r="B607" s="976" t="str">
        <f t="shared" si="652"/>
        <v>[weeks C]</v>
      </c>
      <c r="C607" s="976" t="str">
        <f t="shared" si="653"/>
        <v>Lipid#3</v>
      </c>
      <c r="D607" s="976" t="str">
        <f t="shared" si="654"/>
        <v>[diet C]</v>
      </c>
      <c r="E607" s="976" t="str">
        <f t="shared" si="655"/>
        <v>[treatment C]</v>
      </c>
      <c r="F607" s="976" t="str">
        <f t="shared" si="672"/>
        <v>[sex]</v>
      </c>
      <c r="G607" s="976" t="str">
        <f t="shared" si="673"/>
        <v>[body weight]</v>
      </c>
      <c r="H607" s="976">
        <f t="shared" ref="H607:H670" si="675">H588</f>
        <v>2.5</v>
      </c>
      <c r="I607" s="664"/>
      <c r="J607" s="976">
        <v>125</v>
      </c>
      <c r="K607" s="976" t="str">
        <f>'plasma (Lipid#3)'!C183</f>
        <v>bg 5</v>
      </c>
      <c r="L607" s="976" t="str">
        <f>'plasma (Lipid#3)'!E183</f>
        <v>gir 5</v>
      </c>
      <c r="M607" s="664"/>
      <c r="N607" s="664"/>
      <c r="O607" s="976"/>
      <c r="P607" s="976" t="str">
        <f t="shared" si="674"/>
        <v/>
      </c>
      <c r="Q607" s="976" t="str">
        <f t="shared" si="656"/>
        <v/>
      </c>
      <c r="R607" s="976" t="str">
        <f t="shared" si="657"/>
        <v/>
      </c>
      <c r="S607" s="976" t="str">
        <f t="shared" si="658"/>
        <v/>
      </c>
      <c r="T607" s="976" t="str">
        <f t="shared" si="659"/>
        <v/>
      </c>
      <c r="U607" s="976" t="str">
        <f t="shared" si="660"/>
        <v/>
      </c>
      <c r="V607" s="976" t="str">
        <f t="shared" si="661"/>
        <v/>
      </c>
      <c r="W607" s="976" t="str">
        <f t="shared" si="662"/>
        <v/>
      </c>
      <c r="X607" s="976" t="str">
        <f t="shared" si="663"/>
        <v/>
      </c>
      <c r="Y607" s="976" t="str">
        <f t="shared" si="664"/>
        <v/>
      </c>
      <c r="Z607" s="976" t="str">
        <f t="shared" si="665"/>
        <v/>
      </c>
      <c r="AA607" s="976" t="str">
        <f t="shared" si="666"/>
        <v/>
      </c>
      <c r="AB607" s="976" t="str">
        <f t="shared" si="667"/>
        <v/>
      </c>
      <c r="AC607" s="976" t="str">
        <f t="shared" si="668"/>
        <v/>
      </c>
      <c r="AD607" s="976" t="str">
        <f t="shared" si="669"/>
        <v/>
      </c>
      <c r="AE607" s="976" t="str">
        <f t="shared" si="670"/>
        <v/>
      </c>
    </row>
    <row r="608" spans="1:31">
      <c r="A608" s="976" t="str">
        <f t="shared" si="671"/>
        <v>MP-8</v>
      </c>
      <c r="B608" s="976" t="str">
        <f t="shared" si="652"/>
        <v>[weeks C]</v>
      </c>
      <c r="C608" s="976" t="str">
        <f t="shared" si="653"/>
        <v>Lipid#3</v>
      </c>
      <c r="D608" s="976" t="str">
        <f t="shared" si="654"/>
        <v>[diet C]</v>
      </c>
      <c r="E608" s="976" t="str">
        <f t="shared" si="655"/>
        <v>[treatment C]</v>
      </c>
      <c r="F608" s="976" t="str">
        <f t="shared" si="672"/>
        <v>[sex]</v>
      </c>
      <c r="G608" s="976" t="str">
        <f t="shared" si="673"/>
        <v>[body weight]</v>
      </c>
      <c r="H608" s="976">
        <f t="shared" si="675"/>
        <v>2.5</v>
      </c>
      <c r="I608" s="664"/>
      <c r="J608" s="976">
        <v>130</v>
      </c>
      <c r="K608" s="976" t="str">
        <f>'plasma (Lipid#3)'!C184</f>
        <v>bg 10</v>
      </c>
      <c r="L608" s="976" t="str">
        <f>'plasma (Lipid#3)'!E184</f>
        <v>gir 10</v>
      </c>
      <c r="M608" s="664"/>
      <c r="N608" s="664"/>
      <c r="O608" s="976"/>
      <c r="P608" s="976" t="str">
        <f t="shared" si="674"/>
        <v/>
      </c>
      <c r="Q608" s="976" t="str">
        <f t="shared" si="656"/>
        <v/>
      </c>
      <c r="R608" s="976" t="str">
        <f t="shared" si="657"/>
        <v/>
      </c>
      <c r="S608" s="976" t="str">
        <f t="shared" si="658"/>
        <v/>
      </c>
      <c r="T608" s="976" t="str">
        <f t="shared" si="659"/>
        <v/>
      </c>
      <c r="U608" s="976" t="str">
        <f t="shared" si="660"/>
        <v/>
      </c>
      <c r="V608" s="976" t="str">
        <f t="shared" si="661"/>
        <v/>
      </c>
      <c r="W608" s="976" t="str">
        <f t="shared" si="662"/>
        <v/>
      </c>
      <c r="X608" s="976" t="str">
        <f t="shared" si="663"/>
        <v/>
      </c>
      <c r="Y608" s="976" t="str">
        <f t="shared" si="664"/>
        <v/>
      </c>
      <c r="Z608" s="976" t="str">
        <f t="shared" si="665"/>
        <v/>
      </c>
      <c r="AA608" s="976" t="str">
        <f t="shared" si="666"/>
        <v/>
      </c>
      <c r="AB608" s="976" t="str">
        <f t="shared" si="667"/>
        <v/>
      </c>
      <c r="AC608" s="976" t="str">
        <f t="shared" si="668"/>
        <v/>
      </c>
      <c r="AD608" s="976" t="str">
        <f t="shared" si="669"/>
        <v/>
      </c>
      <c r="AE608" s="976" t="str">
        <f t="shared" si="670"/>
        <v/>
      </c>
    </row>
    <row r="609" spans="1:31">
      <c r="A609" s="976" t="str">
        <f t="shared" si="671"/>
        <v>MP-8</v>
      </c>
      <c r="B609" s="976" t="str">
        <f t="shared" si="652"/>
        <v>[weeks C]</v>
      </c>
      <c r="C609" s="976" t="str">
        <f t="shared" si="653"/>
        <v>Lipid#3</v>
      </c>
      <c r="D609" s="976" t="str">
        <f t="shared" si="654"/>
        <v>[diet C]</v>
      </c>
      <c r="E609" s="976" t="str">
        <f t="shared" si="655"/>
        <v>[treatment C]</v>
      </c>
      <c r="F609" s="976" t="str">
        <f t="shared" si="672"/>
        <v>[sex]</v>
      </c>
      <c r="G609" s="976" t="str">
        <f t="shared" si="673"/>
        <v>[body weight]</v>
      </c>
      <c r="H609" s="976">
        <f t="shared" si="675"/>
        <v>2.5</v>
      </c>
      <c r="I609" s="664"/>
      <c r="J609" s="976">
        <v>135</v>
      </c>
      <c r="K609" s="976" t="str">
        <f>'plasma (Lipid#3)'!C185</f>
        <v>bg 15</v>
      </c>
      <c r="L609" s="976" t="str">
        <f>'plasma (Lipid#3)'!E185</f>
        <v>gir 15</v>
      </c>
      <c r="M609" s="664"/>
      <c r="N609" s="664"/>
      <c r="O609" s="976"/>
      <c r="P609" s="976" t="str">
        <f t="shared" si="674"/>
        <v/>
      </c>
      <c r="Q609" s="976" t="str">
        <f t="shared" si="656"/>
        <v/>
      </c>
      <c r="R609" s="976" t="str">
        <f t="shared" si="657"/>
        <v/>
      </c>
      <c r="S609" s="976" t="str">
        <f t="shared" si="658"/>
        <v/>
      </c>
      <c r="T609" s="976" t="str">
        <f t="shared" si="659"/>
        <v/>
      </c>
      <c r="U609" s="976" t="str">
        <f t="shared" si="660"/>
        <v/>
      </c>
      <c r="V609" s="976" t="str">
        <f t="shared" si="661"/>
        <v/>
      </c>
      <c r="W609" s="976" t="str">
        <f t="shared" si="662"/>
        <v/>
      </c>
      <c r="X609" s="976" t="str">
        <f t="shared" si="663"/>
        <v/>
      </c>
      <c r="Y609" s="976" t="str">
        <f t="shared" si="664"/>
        <v/>
      </c>
      <c r="Z609" s="976" t="str">
        <f t="shared" si="665"/>
        <v/>
      </c>
      <c r="AA609" s="976" t="str">
        <f t="shared" si="666"/>
        <v/>
      </c>
      <c r="AB609" s="976" t="str">
        <f t="shared" si="667"/>
        <v/>
      </c>
      <c r="AC609" s="976" t="str">
        <f t="shared" si="668"/>
        <v/>
      </c>
      <c r="AD609" s="976" t="str">
        <f t="shared" si="669"/>
        <v/>
      </c>
      <c r="AE609" s="976" t="str">
        <f t="shared" si="670"/>
        <v/>
      </c>
    </row>
    <row r="610" spans="1:31">
      <c r="A610" s="976" t="str">
        <f t="shared" si="671"/>
        <v>MP-8</v>
      </c>
      <c r="B610" s="976" t="str">
        <f t="shared" si="652"/>
        <v>[weeks C]</v>
      </c>
      <c r="C610" s="976" t="str">
        <f t="shared" si="653"/>
        <v>Lipid#3</v>
      </c>
      <c r="D610" s="976" t="str">
        <f t="shared" si="654"/>
        <v>[diet C]</v>
      </c>
      <c r="E610" s="976" t="str">
        <f t="shared" si="655"/>
        <v>[treatment C]</v>
      </c>
      <c r="F610" s="976" t="str">
        <f t="shared" si="672"/>
        <v>[sex]</v>
      </c>
      <c r="G610" s="976" t="str">
        <f t="shared" si="673"/>
        <v>[body weight]</v>
      </c>
      <c r="H610" s="976">
        <f t="shared" si="675"/>
        <v>2.5</v>
      </c>
      <c r="I610" s="664"/>
      <c r="J610" s="976">
        <v>145</v>
      </c>
      <c r="K610" s="976" t="str">
        <f>'plasma (Lipid#3)'!C186</f>
        <v>bg 25</v>
      </c>
      <c r="L610" s="976" t="str">
        <f>'plasma (Lipid#3)'!E186</f>
        <v>gir 25</v>
      </c>
      <c r="M610" s="664"/>
      <c r="N610" s="664"/>
      <c r="O610" s="976"/>
      <c r="P610" s="976" t="str">
        <f t="shared" si="674"/>
        <v/>
      </c>
      <c r="Q610" s="976" t="str">
        <f t="shared" si="656"/>
        <v/>
      </c>
      <c r="R610" s="976" t="str">
        <f t="shared" si="657"/>
        <v/>
      </c>
      <c r="S610" s="976" t="str">
        <f t="shared" si="658"/>
        <v/>
      </c>
      <c r="T610" s="976" t="str">
        <f t="shared" si="659"/>
        <v/>
      </c>
      <c r="U610" s="976" t="str">
        <f t="shared" si="660"/>
        <v/>
      </c>
      <c r="V610" s="976" t="str">
        <f t="shared" si="661"/>
        <v/>
      </c>
      <c r="W610" s="976" t="str">
        <f t="shared" si="662"/>
        <v/>
      </c>
      <c r="X610" s="976" t="str">
        <f t="shared" si="663"/>
        <v/>
      </c>
      <c r="Y610" s="976" t="str">
        <f t="shared" si="664"/>
        <v/>
      </c>
      <c r="Z610" s="976" t="str">
        <f t="shared" si="665"/>
        <v/>
      </c>
      <c r="AA610" s="976" t="str">
        <f t="shared" si="666"/>
        <v/>
      </c>
      <c r="AB610" s="976" t="str">
        <f t="shared" si="667"/>
        <v/>
      </c>
      <c r="AC610" s="976" t="str">
        <f t="shared" si="668"/>
        <v/>
      </c>
      <c r="AD610" s="976" t="str">
        <f t="shared" si="669"/>
        <v/>
      </c>
      <c r="AE610" s="976" t="str">
        <f t="shared" si="670"/>
        <v/>
      </c>
    </row>
    <row r="611" spans="1:31">
      <c r="A611" s="973" t="str">
        <f>'plasma (Lipid#3)'!A189</f>
        <v>MP-9</v>
      </c>
      <c r="B611" s="973" t="str">
        <f t="shared" si="652"/>
        <v>[weeks C]</v>
      </c>
      <c r="C611" s="973" t="str">
        <f t="shared" si="653"/>
        <v>Lipid#3</v>
      </c>
      <c r="D611" s="973" t="str">
        <f t="shared" si="654"/>
        <v>[diet C]</v>
      </c>
      <c r="E611" s="973" t="str">
        <f t="shared" si="655"/>
        <v>[treatment C]</v>
      </c>
      <c r="F611" s="973" t="str">
        <f>'plasma (Lipid#3)'!A194</f>
        <v>[sex]</v>
      </c>
      <c r="G611" s="973" t="str">
        <f>'plasma (Lipid#3)'!A190</f>
        <v>[body weight]</v>
      </c>
      <c r="H611" s="973">
        <f t="shared" si="675"/>
        <v>0</v>
      </c>
      <c r="I611" s="973" t="str">
        <f>'plasma (Lipid#3)'!A199</f>
        <v>hct -10</v>
      </c>
      <c r="J611" s="973">
        <f>'plasma (Lipid#3)'!B188</f>
        <v>-10</v>
      </c>
      <c r="K611" s="973" t="str">
        <f>'plasma (Lipid#3)'!C188</f>
        <v>bg -10</v>
      </c>
      <c r="L611" s="973" t="str">
        <f>'plasma (Lipid#3)'!E188</f>
        <v>gir -10</v>
      </c>
      <c r="M611" s="974" t="e">
        <f>'plasma (Lipid#3)'!X190</f>
        <v>#DIV/0!</v>
      </c>
      <c r="N611" s="974" t="e">
        <f>'plasma (Lipid#3)'!Y190</f>
        <v>#DIV/0!</v>
      </c>
      <c r="O611" s="973" t="str">
        <f>'plasma (Lipid#3)'!M188</f>
        <v>i -10</v>
      </c>
      <c r="P611" s="973" t="str">
        <f>'tissues (Lipid#3)'!O77</f>
        <v/>
      </c>
      <c r="Q611" s="973" t="str">
        <f>'tissues (Lipid#3)'!O78</f>
        <v/>
      </c>
      <c r="R611" s="973" t="str">
        <f>'tissues (Lipid#3)'!O79</f>
        <v/>
      </c>
      <c r="S611" s="973" t="str">
        <f>'tissues (Lipid#3)'!O80</f>
        <v/>
      </c>
      <c r="T611" s="973" t="str">
        <f>'tissues (Lipid#3)'!O81</f>
        <v/>
      </c>
      <c r="U611" s="973" t="str">
        <f>'tissues (Lipid#3)'!O82</f>
        <v/>
      </c>
      <c r="V611" s="973" t="str">
        <f>'tissues (Lipid#3)'!O83</f>
        <v/>
      </c>
      <c r="W611" s="973" t="str">
        <f>'tissues (Lipid#3)'!O84</f>
        <v/>
      </c>
      <c r="X611" s="973" t="str">
        <f>'tissues (Lipid#3)'!P77</f>
        <v/>
      </c>
      <c r="Y611" s="975" t="str">
        <f>'tissues (Lipid#3)'!P78</f>
        <v/>
      </c>
      <c r="Z611" s="973" t="str">
        <f>'tissues (Lipid#3)'!P79</f>
        <v/>
      </c>
      <c r="AA611" s="973" t="str">
        <f>'tissues (Lipid#3)'!P80</f>
        <v/>
      </c>
      <c r="AB611" s="973" t="str">
        <f>'tissues (Lipid#3)'!P81</f>
        <v/>
      </c>
      <c r="AC611" s="973" t="str">
        <f>'tissues (Lipid#3)'!P82</f>
        <v/>
      </c>
      <c r="AD611" s="973" t="str">
        <f>'tissues (Lipid#3)'!P83</f>
        <v/>
      </c>
      <c r="AE611" s="973" t="str">
        <f>'tissues (Lipid#3)'!P84</f>
        <v/>
      </c>
    </row>
    <row r="612" spans="1:31">
      <c r="A612" s="973" t="str">
        <f>A611</f>
        <v>MP-9</v>
      </c>
      <c r="B612" s="973" t="str">
        <f t="shared" si="652"/>
        <v>[weeks C]</v>
      </c>
      <c r="C612" s="973" t="str">
        <f t="shared" si="653"/>
        <v>Lipid#3</v>
      </c>
      <c r="D612" s="973" t="str">
        <f t="shared" si="654"/>
        <v>[diet C]</v>
      </c>
      <c r="E612" s="973" t="str">
        <f t="shared" si="655"/>
        <v>[treatment C]</v>
      </c>
      <c r="F612" s="973" t="str">
        <f>F611</f>
        <v>[sex]</v>
      </c>
      <c r="G612" s="973" t="str">
        <f>G611</f>
        <v>[body weight]</v>
      </c>
      <c r="H612" s="973">
        <f t="shared" si="675"/>
        <v>0</v>
      </c>
      <c r="I612" s="973"/>
      <c r="J612" s="973">
        <f>'plasma (Lipid#3)'!B189</f>
        <v>0</v>
      </c>
      <c r="K612" s="973" t="str">
        <f>'plasma (Lipid#3)'!C189</f>
        <v>bg 0</v>
      </c>
      <c r="L612" s="973" t="str">
        <f>'plasma (Lipid#3)'!E189</f>
        <v>gir 0</v>
      </c>
      <c r="M612" s="974" t="e">
        <f>'plasma (Lipid#3)'!X191</f>
        <v>#DIV/0!</v>
      </c>
      <c r="N612" s="974" t="e">
        <f>'plasma (Lipid#3)'!Y191</f>
        <v>#DIV/0!</v>
      </c>
      <c r="O612" s="973"/>
      <c r="P612" s="973" t="str">
        <f>P611</f>
        <v/>
      </c>
      <c r="Q612" s="973" t="str">
        <f t="shared" ref="Q612:Q629" si="676">Q611</f>
        <v/>
      </c>
      <c r="R612" s="973" t="str">
        <f t="shared" ref="R612:R629" si="677">R611</f>
        <v/>
      </c>
      <c r="S612" s="973" t="str">
        <f t="shared" ref="S612:S629" si="678">S611</f>
        <v/>
      </c>
      <c r="T612" s="973" t="str">
        <f t="shared" ref="T612:T629" si="679">T611</f>
        <v/>
      </c>
      <c r="U612" s="973" t="str">
        <f t="shared" ref="U612:U629" si="680">U611</f>
        <v/>
      </c>
      <c r="V612" s="973" t="str">
        <f t="shared" ref="V612:V629" si="681">V611</f>
        <v/>
      </c>
      <c r="W612" s="973" t="str">
        <f t="shared" ref="W612:W629" si="682">W611</f>
        <v/>
      </c>
      <c r="X612" s="973" t="str">
        <f t="shared" ref="X612:X629" si="683">X611</f>
        <v/>
      </c>
      <c r="Y612" s="973" t="str">
        <f t="shared" ref="Y612:Y629" si="684">Y611</f>
        <v/>
      </c>
      <c r="Z612" s="973" t="str">
        <f t="shared" ref="Z612:Z629" si="685">Z611</f>
        <v/>
      </c>
      <c r="AA612" s="973" t="str">
        <f t="shared" ref="AA612:AA629" si="686">AA611</f>
        <v/>
      </c>
      <c r="AB612" s="973" t="str">
        <f t="shared" ref="AB612:AB629" si="687">AB611</f>
        <v/>
      </c>
      <c r="AC612" s="973" t="str">
        <f t="shared" ref="AC612:AC629" si="688">AC611</f>
        <v/>
      </c>
      <c r="AD612" s="973" t="str">
        <f t="shared" ref="AD612:AD629" si="689">AD611</f>
        <v/>
      </c>
      <c r="AE612" s="973" t="str">
        <f t="shared" ref="AE612:AE629" si="690">AE611</f>
        <v/>
      </c>
    </row>
    <row r="613" spans="1:31">
      <c r="A613" s="973" t="str">
        <f t="shared" ref="A613:A629" si="691">A612</f>
        <v>MP-9</v>
      </c>
      <c r="B613" s="973" t="str">
        <f t="shared" si="652"/>
        <v>[weeks C]</v>
      </c>
      <c r="C613" s="973" t="str">
        <f t="shared" si="653"/>
        <v>Lipid#3</v>
      </c>
      <c r="D613" s="973" t="str">
        <f t="shared" si="654"/>
        <v>[diet C]</v>
      </c>
      <c r="E613" s="973" t="str">
        <f t="shared" si="655"/>
        <v>[treatment C]</v>
      </c>
      <c r="F613" s="973" t="str">
        <f t="shared" ref="F613:F629" si="692">F612</f>
        <v>[sex]</v>
      </c>
      <c r="G613" s="973" t="str">
        <f t="shared" ref="G613:G629" si="693">G612</f>
        <v>[body weight]</v>
      </c>
      <c r="H613" s="973">
        <f t="shared" si="675"/>
        <v>2.5</v>
      </c>
      <c r="I613" s="973"/>
      <c r="J613" s="973">
        <f>'plasma (Lipid#3)'!B190</f>
        <v>10</v>
      </c>
      <c r="K613" s="973" t="str">
        <f>'plasma (Lipid#3)'!C190</f>
        <v>bg 10</v>
      </c>
      <c r="L613" s="973" t="str">
        <f>'plasma (Lipid#3)'!E190</f>
        <v>gir 10</v>
      </c>
      <c r="M613" s="973"/>
      <c r="N613" s="973"/>
      <c r="O613" s="973"/>
      <c r="P613" s="973" t="str">
        <f t="shared" ref="P613:P629" si="694">P612</f>
        <v/>
      </c>
      <c r="Q613" s="973" t="str">
        <f t="shared" si="676"/>
        <v/>
      </c>
      <c r="R613" s="973" t="str">
        <f t="shared" si="677"/>
        <v/>
      </c>
      <c r="S613" s="973" t="str">
        <f t="shared" si="678"/>
        <v/>
      </c>
      <c r="T613" s="973" t="str">
        <f t="shared" si="679"/>
        <v/>
      </c>
      <c r="U613" s="973" t="str">
        <f t="shared" si="680"/>
        <v/>
      </c>
      <c r="V613" s="973" t="str">
        <f t="shared" si="681"/>
        <v/>
      </c>
      <c r="W613" s="973" t="str">
        <f t="shared" si="682"/>
        <v/>
      </c>
      <c r="X613" s="973" t="str">
        <f t="shared" si="683"/>
        <v/>
      </c>
      <c r="Y613" s="973" t="str">
        <f t="shared" si="684"/>
        <v/>
      </c>
      <c r="Z613" s="973" t="str">
        <f t="shared" si="685"/>
        <v/>
      </c>
      <c r="AA613" s="973" t="str">
        <f t="shared" si="686"/>
        <v/>
      </c>
      <c r="AB613" s="973" t="str">
        <f t="shared" si="687"/>
        <v/>
      </c>
      <c r="AC613" s="973" t="str">
        <f t="shared" si="688"/>
        <v/>
      </c>
      <c r="AD613" s="973" t="str">
        <f t="shared" si="689"/>
        <v/>
      </c>
      <c r="AE613" s="973" t="str">
        <f t="shared" si="690"/>
        <v/>
      </c>
    </row>
    <row r="614" spans="1:31">
      <c r="A614" s="973" t="str">
        <f t="shared" si="691"/>
        <v>MP-9</v>
      </c>
      <c r="B614" s="973" t="str">
        <f t="shared" si="652"/>
        <v>[weeks C]</v>
      </c>
      <c r="C614" s="973" t="str">
        <f t="shared" si="653"/>
        <v>Lipid#3</v>
      </c>
      <c r="D614" s="973" t="str">
        <f t="shared" si="654"/>
        <v>[diet C]</v>
      </c>
      <c r="E614" s="973" t="str">
        <f t="shared" si="655"/>
        <v>[treatment C]</v>
      </c>
      <c r="F614" s="973" t="str">
        <f t="shared" si="692"/>
        <v>[sex]</v>
      </c>
      <c r="G614" s="973" t="str">
        <f t="shared" si="693"/>
        <v>[body weight]</v>
      </c>
      <c r="H614" s="973">
        <f t="shared" si="675"/>
        <v>2.5</v>
      </c>
      <c r="I614" s="973"/>
      <c r="J614" s="973">
        <f>'plasma (Lipid#3)'!B191</f>
        <v>20</v>
      </c>
      <c r="K614" s="973" t="str">
        <f>'plasma (Lipid#3)'!C191</f>
        <v>bg 20</v>
      </c>
      <c r="L614" s="973" t="str">
        <f>'plasma (Lipid#3)'!E191</f>
        <v>gir 20</v>
      </c>
      <c r="M614" s="973"/>
      <c r="N614" s="973"/>
      <c r="O614" s="973"/>
      <c r="P614" s="973" t="str">
        <f t="shared" si="694"/>
        <v/>
      </c>
      <c r="Q614" s="973" t="str">
        <f t="shared" si="676"/>
        <v/>
      </c>
      <c r="R614" s="973" t="str">
        <f t="shared" si="677"/>
        <v/>
      </c>
      <c r="S614" s="973" t="str">
        <f t="shared" si="678"/>
        <v/>
      </c>
      <c r="T614" s="973" t="str">
        <f t="shared" si="679"/>
        <v/>
      </c>
      <c r="U614" s="973" t="str">
        <f t="shared" si="680"/>
        <v/>
      </c>
      <c r="V614" s="973" t="str">
        <f t="shared" si="681"/>
        <v/>
      </c>
      <c r="W614" s="973" t="str">
        <f t="shared" si="682"/>
        <v/>
      </c>
      <c r="X614" s="973" t="str">
        <f t="shared" si="683"/>
        <v/>
      </c>
      <c r="Y614" s="973" t="str">
        <f t="shared" si="684"/>
        <v/>
      </c>
      <c r="Z614" s="973" t="str">
        <f t="shared" si="685"/>
        <v/>
      </c>
      <c r="AA614" s="973" t="str">
        <f t="shared" si="686"/>
        <v/>
      </c>
      <c r="AB614" s="973" t="str">
        <f t="shared" si="687"/>
        <v/>
      </c>
      <c r="AC614" s="973" t="str">
        <f t="shared" si="688"/>
        <v/>
      </c>
      <c r="AD614" s="973" t="str">
        <f t="shared" si="689"/>
        <v/>
      </c>
      <c r="AE614" s="973" t="str">
        <f t="shared" si="690"/>
        <v/>
      </c>
    </row>
    <row r="615" spans="1:31">
      <c r="A615" s="973" t="str">
        <f t="shared" si="691"/>
        <v>MP-9</v>
      </c>
      <c r="B615" s="973" t="str">
        <f t="shared" si="652"/>
        <v>[weeks C]</v>
      </c>
      <c r="C615" s="973" t="str">
        <f t="shared" si="653"/>
        <v>Lipid#3</v>
      </c>
      <c r="D615" s="973" t="str">
        <f t="shared" si="654"/>
        <v>[diet C]</v>
      </c>
      <c r="E615" s="973" t="str">
        <f t="shared" si="655"/>
        <v>[treatment C]</v>
      </c>
      <c r="F615" s="973" t="str">
        <f t="shared" si="692"/>
        <v>[sex]</v>
      </c>
      <c r="G615" s="973" t="str">
        <f t="shared" si="693"/>
        <v>[body weight]</v>
      </c>
      <c r="H615" s="973">
        <f t="shared" si="675"/>
        <v>2.5</v>
      </c>
      <c r="I615" s="973"/>
      <c r="J615" s="973">
        <f>'plasma (Lipid#3)'!B192</f>
        <v>30</v>
      </c>
      <c r="K615" s="973" t="str">
        <f>'plasma (Lipid#3)'!C192</f>
        <v>bg 30</v>
      </c>
      <c r="L615" s="973" t="str">
        <f>'plasma (Lipid#3)'!E192</f>
        <v>gir 30</v>
      </c>
      <c r="M615" s="973"/>
      <c r="N615" s="973"/>
      <c r="O615" s="973"/>
      <c r="P615" s="973" t="str">
        <f t="shared" si="694"/>
        <v/>
      </c>
      <c r="Q615" s="973" t="str">
        <f t="shared" si="676"/>
        <v/>
      </c>
      <c r="R615" s="973" t="str">
        <f t="shared" si="677"/>
        <v/>
      </c>
      <c r="S615" s="973" t="str">
        <f t="shared" si="678"/>
        <v/>
      </c>
      <c r="T615" s="973" t="str">
        <f t="shared" si="679"/>
        <v/>
      </c>
      <c r="U615" s="973" t="str">
        <f t="shared" si="680"/>
        <v/>
      </c>
      <c r="V615" s="973" t="str">
        <f t="shared" si="681"/>
        <v/>
      </c>
      <c r="W615" s="973" t="str">
        <f t="shared" si="682"/>
        <v/>
      </c>
      <c r="X615" s="973" t="str">
        <f t="shared" si="683"/>
        <v/>
      </c>
      <c r="Y615" s="973" t="str">
        <f t="shared" si="684"/>
        <v/>
      </c>
      <c r="Z615" s="973" t="str">
        <f t="shared" si="685"/>
        <v/>
      </c>
      <c r="AA615" s="973" t="str">
        <f t="shared" si="686"/>
        <v/>
      </c>
      <c r="AB615" s="973" t="str">
        <f t="shared" si="687"/>
        <v/>
      </c>
      <c r="AC615" s="973" t="str">
        <f t="shared" si="688"/>
        <v/>
      </c>
      <c r="AD615" s="973" t="str">
        <f t="shared" si="689"/>
        <v/>
      </c>
      <c r="AE615" s="973" t="str">
        <f t="shared" si="690"/>
        <v/>
      </c>
    </row>
    <row r="616" spans="1:31">
      <c r="A616" s="973" t="str">
        <f t="shared" si="691"/>
        <v>MP-9</v>
      </c>
      <c r="B616" s="973" t="str">
        <f t="shared" si="652"/>
        <v>[weeks C]</v>
      </c>
      <c r="C616" s="973" t="str">
        <f t="shared" si="653"/>
        <v>Lipid#3</v>
      </c>
      <c r="D616" s="973" t="str">
        <f t="shared" si="654"/>
        <v>[diet C]</v>
      </c>
      <c r="E616" s="973" t="str">
        <f t="shared" si="655"/>
        <v>[treatment C]</v>
      </c>
      <c r="F616" s="973" t="str">
        <f t="shared" si="692"/>
        <v>[sex]</v>
      </c>
      <c r="G616" s="973" t="str">
        <f t="shared" si="693"/>
        <v>[body weight]</v>
      </c>
      <c r="H616" s="973">
        <f t="shared" si="675"/>
        <v>2.5</v>
      </c>
      <c r="I616" s="973"/>
      <c r="J616" s="973">
        <f>'plasma (Lipid#3)'!B193</f>
        <v>40</v>
      </c>
      <c r="K616" s="973" t="str">
        <f>'plasma (Lipid#3)'!C193</f>
        <v>bg 40</v>
      </c>
      <c r="L616" s="973" t="str">
        <f>'plasma (Lipid#3)'!E193</f>
        <v>gir 40</v>
      </c>
      <c r="M616" s="973"/>
      <c r="N616" s="973"/>
      <c r="O616" s="973"/>
      <c r="P616" s="973" t="str">
        <f t="shared" si="694"/>
        <v/>
      </c>
      <c r="Q616" s="973" t="str">
        <f t="shared" si="676"/>
        <v/>
      </c>
      <c r="R616" s="973" t="str">
        <f t="shared" si="677"/>
        <v/>
      </c>
      <c r="S616" s="973" t="str">
        <f t="shared" si="678"/>
        <v/>
      </c>
      <c r="T616" s="973" t="str">
        <f t="shared" si="679"/>
        <v/>
      </c>
      <c r="U616" s="973" t="str">
        <f t="shared" si="680"/>
        <v/>
      </c>
      <c r="V616" s="973" t="str">
        <f t="shared" si="681"/>
        <v/>
      </c>
      <c r="W616" s="973" t="str">
        <f t="shared" si="682"/>
        <v/>
      </c>
      <c r="X616" s="973" t="str">
        <f t="shared" si="683"/>
        <v/>
      </c>
      <c r="Y616" s="973" t="str">
        <f t="shared" si="684"/>
        <v/>
      </c>
      <c r="Z616" s="973" t="str">
        <f t="shared" si="685"/>
        <v/>
      </c>
      <c r="AA616" s="973" t="str">
        <f t="shared" si="686"/>
        <v/>
      </c>
      <c r="AB616" s="973" t="str">
        <f t="shared" si="687"/>
        <v/>
      </c>
      <c r="AC616" s="973" t="str">
        <f t="shared" si="688"/>
        <v/>
      </c>
      <c r="AD616" s="973" t="str">
        <f t="shared" si="689"/>
        <v/>
      </c>
      <c r="AE616" s="973" t="str">
        <f t="shared" si="690"/>
        <v/>
      </c>
    </row>
    <row r="617" spans="1:31">
      <c r="A617" s="973" t="str">
        <f t="shared" si="691"/>
        <v>MP-9</v>
      </c>
      <c r="B617" s="973" t="str">
        <f t="shared" si="652"/>
        <v>[weeks C]</v>
      </c>
      <c r="C617" s="973" t="str">
        <f t="shared" si="653"/>
        <v>Lipid#3</v>
      </c>
      <c r="D617" s="973" t="str">
        <f t="shared" si="654"/>
        <v>[diet C]</v>
      </c>
      <c r="E617" s="973" t="str">
        <f t="shared" si="655"/>
        <v>[treatment C]</v>
      </c>
      <c r="F617" s="973" t="str">
        <f t="shared" si="692"/>
        <v>[sex]</v>
      </c>
      <c r="G617" s="973" t="str">
        <f t="shared" si="693"/>
        <v>[body weight]</v>
      </c>
      <c r="H617" s="973">
        <f t="shared" si="675"/>
        <v>2.5</v>
      </c>
      <c r="I617" s="973"/>
      <c r="J617" s="973">
        <f>'plasma (Lipid#3)'!B194</f>
        <v>50</v>
      </c>
      <c r="K617" s="973" t="str">
        <f>'plasma (Lipid#3)'!C194</f>
        <v>bg 50</v>
      </c>
      <c r="L617" s="973" t="str">
        <f>'plasma (Lipid#3)'!E194</f>
        <v>gir 50</v>
      </c>
      <c r="M617" s="973"/>
      <c r="N617" s="973"/>
      <c r="O617" s="973"/>
      <c r="P617" s="973" t="str">
        <f t="shared" si="694"/>
        <v/>
      </c>
      <c r="Q617" s="973" t="str">
        <f t="shared" si="676"/>
        <v/>
      </c>
      <c r="R617" s="973" t="str">
        <f t="shared" si="677"/>
        <v/>
      </c>
      <c r="S617" s="973" t="str">
        <f t="shared" si="678"/>
        <v/>
      </c>
      <c r="T617" s="973" t="str">
        <f t="shared" si="679"/>
        <v/>
      </c>
      <c r="U617" s="973" t="str">
        <f t="shared" si="680"/>
        <v/>
      </c>
      <c r="V617" s="973" t="str">
        <f t="shared" si="681"/>
        <v/>
      </c>
      <c r="W617" s="973" t="str">
        <f t="shared" si="682"/>
        <v/>
      </c>
      <c r="X617" s="973" t="str">
        <f t="shared" si="683"/>
        <v/>
      </c>
      <c r="Y617" s="973" t="str">
        <f t="shared" si="684"/>
        <v/>
      </c>
      <c r="Z617" s="973" t="str">
        <f t="shared" si="685"/>
        <v/>
      </c>
      <c r="AA617" s="973" t="str">
        <f t="shared" si="686"/>
        <v/>
      </c>
      <c r="AB617" s="973" t="str">
        <f t="shared" si="687"/>
        <v/>
      </c>
      <c r="AC617" s="973" t="str">
        <f t="shared" si="688"/>
        <v/>
      </c>
      <c r="AD617" s="973" t="str">
        <f t="shared" si="689"/>
        <v/>
      </c>
      <c r="AE617" s="973" t="str">
        <f t="shared" si="690"/>
        <v/>
      </c>
    </row>
    <row r="618" spans="1:31">
      <c r="A618" s="973" t="str">
        <f t="shared" si="691"/>
        <v>MP-9</v>
      </c>
      <c r="B618" s="973" t="str">
        <f t="shared" si="652"/>
        <v>[weeks C]</v>
      </c>
      <c r="C618" s="973" t="str">
        <f t="shared" si="653"/>
        <v>Lipid#3</v>
      </c>
      <c r="D618" s="973" t="str">
        <f t="shared" si="654"/>
        <v>[diet C]</v>
      </c>
      <c r="E618" s="973" t="str">
        <f t="shared" si="655"/>
        <v>[treatment C]</v>
      </c>
      <c r="F618" s="973" t="str">
        <f t="shared" si="692"/>
        <v>[sex]</v>
      </c>
      <c r="G618" s="973" t="str">
        <f t="shared" si="693"/>
        <v>[body weight]</v>
      </c>
      <c r="H618" s="973">
        <f t="shared" si="675"/>
        <v>2.5</v>
      </c>
      <c r="I618" s="973"/>
      <c r="J618" s="973">
        <f>'plasma (Lipid#3)'!B195</f>
        <v>60</v>
      </c>
      <c r="K618" s="973" t="str">
        <f>'plasma (Lipid#3)'!C195</f>
        <v>bg 60</v>
      </c>
      <c r="L618" s="973" t="str">
        <f>'plasma (Lipid#3)'!E195</f>
        <v>gir 60</v>
      </c>
      <c r="M618" s="973"/>
      <c r="N618" s="973"/>
      <c r="O618" s="973"/>
      <c r="P618" s="973" t="str">
        <f t="shared" si="694"/>
        <v/>
      </c>
      <c r="Q618" s="973" t="str">
        <f t="shared" si="676"/>
        <v/>
      </c>
      <c r="R618" s="973" t="str">
        <f t="shared" si="677"/>
        <v/>
      </c>
      <c r="S618" s="973" t="str">
        <f t="shared" si="678"/>
        <v/>
      </c>
      <c r="T618" s="973" t="str">
        <f t="shared" si="679"/>
        <v/>
      </c>
      <c r="U618" s="973" t="str">
        <f t="shared" si="680"/>
        <v/>
      </c>
      <c r="V618" s="973" t="str">
        <f t="shared" si="681"/>
        <v/>
      </c>
      <c r="W618" s="973" t="str">
        <f t="shared" si="682"/>
        <v/>
      </c>
      <c r="X618" s="973" t="str">
        <f t="shared" si="683"/>
        <v/>
      </c>
      <c r="Y618" s="973" t="str">
        <f t="shared" si="684"/>
        <v/>
      </c>
      <c r="Z618" s="973" t="str">
        <f t="shared" si="685"/>
        <v/>
      </c>
      <c r="AA618" s="973" t="str">
        <f t="shared" si="686"/>
        <v/>
      </c>
      <c r="AB618" s="973" t="str">
        <f t="shared" si="687"/>
        <v/>
      </c>
      <c r="AC618" s="973" t="str">
        <f t="shared" si="688"/>
        <v/>
      </c>
      <c r="AD618" s="973" t="str">
        <f t="shared" si="689"/>
        <v/>
      </c>
      <c r="AE618" s="973" t="str">
        <f t="shared" si="690"/>
        <v/>
      </c>
    </row>
    <row r="619" spans="1:31">
      <c r="A619" s="973" t="str">
        <f t="shared" si="691"/>
        <v>MP-9</v>
      </c>
      <c r="B619" s="973" t="str">
        <f t="shared" si="652"/>
        <v>[weeks C]</v>
      </c>
      <c r="C619" s="973" t="str">
        <f t="shared" si="653"/>
        <v>Lipid#3</v>
      </c>
      <c r="D619" s="973" t="str">
        <f t="shared" si="654"/>
        <v>[diet C]</v>
      </c>
      <c r="E619" s="973" t="str">
        <f t="shared" si="655"/>
        <v>[treatment C]</v>
      </c>
      <c r="F619" s="973" t="str">
        <f t="shared" si="692"/>
        <v>[sex]</v>
      </c>
      <c r="G619" s="973" t="str">
        <f t="shared" si="693"/>
        <v>[body weight]</v>
      </c>
      <c r="H619" s="973">
        <f t="shared" si="675"/>
        <v>2.5</v>
      </c>
      <c r="I619" s="973"/>
      <c r="J619" s="973">
        <f>'plasma (Lipid#3)'!B196</f>
        <v>70</v>
      </c>
      <c r="K619" s="973" t="str">
        <f>'plasma (Lipid#3)'!C196</f>
        <v>bg 70</v>
      </c>
      <c r="L619" s="973" t="str">
        <f>'plasma (Lipid#3)'!E196</f>
        <v>gir 70</v>
      </c>
      <c r="M619" s="973"/>
      <c r="N619" s="973"/>
      <c r="O619" s="973"/>
      <c r="P619" s="973" t="str">
        <f t="shared" si="694"/>
        <v/>
      </c>
      <c r="Q619" s="973" t="str">
        <f t="shared" si="676"/>
        <v/>
      </c>
      <c r="R619" s="973" t="str">
        <f t="shared" si="677"/>
        <v/>
      </c>
      <c r="S619" s="973" t="str">
        <f t="shared" si="678"/>
        <v/>
      </c>
      <c r="T619" s="973" t="str">
        <f t="shared" si="679"/>
        <v/>
      </c>
      <c r="U619" s="973" t="str">
        <f t="shared" si="680"/>
        <v/>
      </c>
      <c r="V619" s="973" t="str">
        <f t="shared" si="681"/>
        <v/>
      </c>
      <c r="W619" s="973" t="str">
        <f t="shared" si="682"/>
        <v/>
      </c>
      <c r="X619" s="973" t="str">
        <f t="shared" si="683"/>
        <v/>
      </c>
      <c r="Y619" s="973" t="str">
        <f t="shared" si="684"/>
        <v/>
      </c>
      <c r="Z619" s="973" t="str">
        <f t="shared" si="685"/>
        <v/>
      </c>
      <c r="AA619" s="973" t="str">
        <f t="shared" si="686"/>
        <v/>
      </c>
      <c r="AB619" s="973" t="str">
        <f t="shared" si="687"/>
        <v/>
      </c>
      <c r="AC619" s="973" t="str">
        <f t="shared" si="688"/>
        <v/>
      </c>
      <c r="AD619" s="973" t="str">
        <f t="shared" si="689"/>
        <v/>
      </c>
      <c r="AE619" s="973" t="str">
        <f t="shared" si="690"/>
        <v/>
      </c>
    </row>
    <row r="620" spans="1:31">
      <c r="A620" s="973" t="str">
        <f t="shared" si="691"/>
        <v>MP-9</v>
      </c>
      <c r="B620" s="973" t="str">
        <f t="shared" si="652"/>
        <v>[weeks C]</v>
      </c>
      <c r="C620" s="973" t="str">
        <f t="shared" si="653"/>
        <v>Lipid#3</v>
      </c>
      <c r="D620" s="973" t="str">
        <f t="shared" si="654"/>
        <v>[diet C]</v>
      </c>
      <c r="E620" s="973" t="str">
        <f t="shared" si="655"/>
        <v>[treatment C]</v>
      </c>
      <c r="F620" s="973" t="str">
        <f t="shared" si="692"/>
        <v>[sex]</v>
      </c>
      <c r="G620" s="973" t="str">
        <f t="shared" si="693"/>
        <v>[body weight]</v>
      </c>
      <c r="H620" s="973">
        <f t="shared" si="675"/>
        <v>2.5</v>
      </c>
      <c r="I620" s="972"/>
      <c r="J620" s="973">
        <f>'plasma (Lipid#3)'!B197</f>
        <v>80</v>
      </c>
      <c r="K620" s="973" t="str">
        <f>'plasma (Lipid#3)'!C197</f>
        <v>bg 80</v>
      </c>
      <c r="L620" s="973" t="str">
        <f>'plasma (Lipid#3)'!E197</f>
        <v>gir 80</v>
      </c>
      <c r="M620" s="974" t="e">
        <f>'plasma (Lipid#3)'!X192</f>
        <v>#DIV/0!</v>
      </c>
      <c r="N620" s="974" t="e">
        <f>'plasma (Lipid#3)'!Y192</f>
        <v>#DIV/0!</v>
      </c>
      <c r="O620" s="973"/>
      <c r="P620" s="973" t="str">
        <f t="shared" si="694"/>
        <v/>
      </c>
      <c r="Q620" s="973" t="str">
        <f t="shared" si="676"/>
        <v/>
      </c>
      <c r="R620" s="973" t="str">
        <f t="shared" si="677"/>
        <v/>
      </c>
      <c r="S620" s="973" t="str">
        <f t="shared" si="678"/>
        <v/>
      </c>
      <c r="T620" s="973" t="str">
        <f t="shared" si="679"/>
        <v/>
      </c>
      <c r="U620" s="973" t="str">
        <f t="shared" si="680"/>
        <v/>
      </c>
      <c r="V620" s="973" t="str">
        <f t="shared" si="681"/>
        <v/>
      </c>
      <c r="W620" s="973" t="str">
        <f t="shared" si="682"/>
        <v/>
      </c>
      <c r="X620" s="973" t="str">
        <f t="shared" si="683"/>
        <v/>
      </c>
      <c r="Y620" s="973" t="str">
        <f t="shared" si="684"/>
        <v/>
      </c>
      <c r="Z620" s="973" t="str">
        <f t="shared" si="685"/>
        <v/>
      </c>
      <c r="AA620" s="973" t="str">
        <f t="shared" si="686"/>
        <v/>
      </c>
      <c r="AB620" s="973" t="str">
        <f t="shared" si="687"/>
        <v/>
      </c>
      <c r="AC620" s="973" t="str">
        <f t="shared" si="688"/>
        <v/>
      </c>
      <c r="AD620" s="973" t="str">
        <f t="shared" si="689"/>
        <v/>
      </c>
      <c r="AE620" s="973" t="str">
        <f t="shared" si="690"/>
        <v/>
      </c>
    </row>
    <row r="621" spans="1:31">
      <c r="A621" s="973" t="str">
        <f t="shared" si="691"/>
        <v>MP-9</v>
      </c>
      <c r="B621" s="973" t="str">
        <f t="shared" si="652"/>
        <v>[weeks C]</v>
      </c>
      <c r="C621" s="973" t="str">
        <f t="shared" si="653"/>
        <v>Lipid#3</v>
      </c>
      <c r="D621" s="973" t="str">
        <f t="shared" si="654"/>
        <v>[diet C]</v>
      </c>
      <c r="E621" s="973" t="str">
        <f t="shared" si="655"/>
        <v>[treatment C]</v>
      </c>
      <c r="F621" s="973" t="str">
        <f t="shared" si="692"/>
        <v>[sex]</v>
      </c>
      <c r="G621" s="973" t="str">
        <f t="shared" si="693"/>
        <v>[body weight]</v>
      </c>
      <c r="H621" s="973">
        <f t="shared" si="675"/>
        <v>2.5</v>
      </c>
      <c r="I621" s="972" t="str">
        <f>'plasma (Lipid#3)'!A201</f>
        <v>hct 90</v>
      </c>
      <c r="J621" s="973">
        <f>'plasma (Lipid#3)'!B198</f>
        <v>90</v>
      </c>
      <c r="K621" s="973" t="str">
        <f>'plasma (Lipid#3)'!C198</f>
        <v>bg 90</v>
      </c>
      <c r="L621" s="973" t="str">
        <f>'plasma (Lipid#3)'!E198</f>
        <v>gir 90</v>
      </c>
      <c r="M621" s="974" t="e">
        <f>'plasma (Lipid#3)'!X193</f>
        <v>#DIV/0!</v>
      </c>
      <c r="N621" s="974" t="e">
        <f>'plasma (Lipid#3)'!Y193</f>
        <v>#DIV/0!</v>
      </c>
      <c r="O621" s="973"/>
      <c r="P621" s="973" t="str">
        <f t="shared" si="694"/>
        <v/>
      </c>
      <c r="Q621" s="973" t="str">
        <f t="shared" si="676"/>
        <v/>
      </c>
      <c r="R621" s="973" t="str">
        <f t="shared" si="677"/>
        <v/>
      </c>
      <c r="S621" s="973" t="str">
        <f t="shared" si="678"/>
        <v/>
      </c>
      <c r="T621" s="973" t="str">
        <f t="shared" si="679"/>
        <v/>
      </c>
      <c r="U621" s="973" t="str">
        <f t="shared" si="680"/>
        <v/>
      </c>
      <c r="V621" s="973" t="str">
        <f t="shared" si="681"/>
        <v/>
      </c>
      <c r="W621" s="973" t="str">
        <f t="shared" si="682"/>
        <v/>
      </c>
      <c r="X621" s="973" t="str">
        <f t="shared" si="683"/>
        <v/>
      </c>
      <c r="Y621" s="973" t="str">
        <f t="shared" si="684"/>
        <v/>
      </c>
      <c r="Z621" s="973" t="str">
        <f t="shared" si="685"/>
        <v/>
      </c>
      <c r="AA621" s="973" t="str">
        <f t="shared" si="686"/>
        <v/>
      </c>
      <c r="AB621" s="973" t="str">
        <f t="shared" si="687"/>
        <v/>
      </c>
      <c r="AC621" s="973" t="str">
        <f t="shared" si="688"/>
        <v/>
      </c>
      <c r="AD621" s="973" t="str">
        <f t="shared" si="689"/>
        <v/>
      </c>
      <c r="AE621" s="973" t="str">
        <f t="shared" si="690"/>
        <v/>
      </c>
    </row>
    <row r="622" spans="1:31">
      <c r="A622" s="973" t="str">
        <f t="shared" si="691"/>
        <v>MP-9</v>
      </c>
      <c r="B622" s="973" t="str">
        <f t="shared" si="652"/>
        <v>[weeks C]</v>
      </c>
      <c r="C622" s="973" t="str">
        <f t="shared" si="653"/>
        <v>Lipid#3</v>
      </c>
      <c r="D622" s="973" t="str">
        <f t="shared" si="654"/>
        <v>[diet C]</v>
      </c>
      <c r="E622" s="973" t="str">
        <f t="shared" si="655"/>
        <v>[treatment C]</v>
      </c>
      <c r="F622" s="973" t="str">
        <f t="shared" si="692"/>
        <v>[sex]</v>
      </c>
      <c r="G622" s="973" t="str">
        <f t="shared" si="693"/>
        <v>[body weight]</v>
      </c>
      <c r="H622" s="973">
        <f t="shared" si="675"/>
        <v>2.5</v>
      </c>
      <c r="I622" s="973"/>
      <c r="J622" s="973">
        <f>'plasma (Lipid#3)'!B199</f>
        <v>100</v>
      </c>
      <c r="K622" s="973" t="str">
        <f>'plasma (Lipid#3)'!C199</f>
        <v>bg 100</v>
      </c>
      <c r="L622" s="973" t="str">
        <f>'plasma (Lipid#3)'!E199</f>
        <v>gir 100</v>
      </c>
      <c r="M622" s="974" t="e">
        <f>'plasma (Lipid#3)'!X194</f>
        <v>#DIV/0!</v>
      </c>
      <c r="N622" s="974" t="e">
        <f>'plasma (Lipid#3)'!Y194</f>
        <v>#DIV/0!</v>
      </c>
      <c r="O622" s="973" t="str">
        <f>'plasma (Lipid#3)'!M199</f>
        <v>i 100</v>
      </c>
      <c r="P622" s="973" t="str">
        <f t="shared" si="694"/>
        <v/>
      </c>
      <c r="Q622" s="973" t="str">
        <f t="shared" si="676"/>
        <v/>
      </c>
      <c r="R622" s="973" t="str">
        <f t="shared" si="677"/>
        <v/>
      </c>
      <c r="S622" s="973" t="str">
        <f t="shared" si="678"/>
        <v/>
      </c>
      <c r="T622" s="973" t="str">
        <f t="shared" si="679"/>
        <v/>
      </c>
      <c r="U622" s="973" t="str">
        <f t="shared" si="680"/>
        <v/>
      </c>
      <c r="V622" s="973" t="str">
        <f t="shared" si="681"/>
        <v/>
      </c>
      <c r="W622" s="973" t="str">
        <f t="shared" si="682"/>
        <v/>
      </c>
      <c r="X622" s="973" t="str">
        <f t="shared" si="683"/>
        <v/>
      </c>
      <c r="Y622" s="973" t="str">
        <f t="shared" si="684"/>
        <v/>
      </c>
      <c r="Z622" s="973" t="str">
        <f t="shared" si="685"/>
        <v/>
      </c>
      <c r="AA622" s="973" t="str">
        <f t="shared" si="686"/>
        <v/>
      </c>
      <c r="AB622" s="973" t="str">
        <f t="shared" si="687"/>
        <v/>
      </c>
      <c r="AC622" s="973" t="str">
        <f t="shared" si="688"/>
        <v/>
      </c>
      <c r="AD622" s="973" t="str">
        <f t="shared" si="689"/>
        <v/>
      </c>
      <c r="AE622" s="973" t="str">
        <f t="shared" si="690"/>
        <v/>
      </c>
    </row>
    <row r="623" spans="1:31">
      <c r="A623" s="973" t="str">
        <f t="shared" si="691"/>
        <v>MP-9</v>
      </c>
      <c r="B623" s="973" t="str">
        <f t="shared" si="652"/>
        <v>[weeks C]</v>
      </c>
      <c r="C623" s="973" t="str">
        <f t="shared" si="653"/>
        <v>Lipid#3</v>
      </c>
      <c r="D623" s="973" t="str">
        <f t="shared" si="654"/>
        <v>[diet C]</v>
      </c>
      <c r="E623" s="973" t="str">
        <f t="shared" si="655"/>
        <v>[treatment C]</v>
      </c>
      <c r="F623" s="973" t="str">
        <f t="shared" si="692"/>
        <v>[sex]</v>
      </c>
      <c r="G623" s="973" t="str">
        <f t="shared" si="693"/>
        <v>[body weight]</v>
      </c>
      <c r="H623" s="973">
        <f t="shared" si="675"/>
        <v>2.5</v>
      </c>
      <c r="I623" s="973"/>
      <c r="J623" s="973">
        <f>'plasma (Lipid#3)'!B200</f>
        <v>110</v>
      </c>
      <c r="K623" s="973" t="str">
        <f>'plasma (Lipid#3)'!C200</f>
        <v>bg 110</v>
      </c>
      <c r="L623" s="973" t="str">
        <f>'plasma (Lipid#3)'!E200</f>
        <v>gir 110</v>
      </c>
      <c r="M623" s="973"/>
      <c r="N623" s="973"/>
      <c r="O623" s="973"/>
      <c r="P623" s="973" t="str">
        <f t="shared" si="694"/>
        <v/>
      </c>
      <c r="Q623" s="973" t="str">
        <f t="shared" si="676"/>
        <v/>
      </c>
      <c r="R623" s="973" t="str">
        <f t="shared" si="677"/>
        <v/>
      </c>
      <c r="S623" s="973" t="str">
        <f t="shared" si="678"/>
        <v/>
      </c>
      <c r="T623" s="973" t="str">
        <f t="shared" si="679"/>
        <v/>
      </c>
      <c r="U623" s="973" t="str">
        <f t="shared" si="680"/>
        <v/>
      </c>
      <c r="V623" s="973" t="str">
        <f t="shared" si="681"/>
        <v/>
      </c>
      <c r="W623" s="973" t="str">
        <f t="shared" si="682"/>
        <v/>
      </c>
      <c r="X623" s="973" t="str">
        <f t="shared" si="683"/>
        <v/>
      </c>
      <c r="Y623" s="973" t="str">
        <f t="shared" si="684"/>
        <v/>
      </c>
      <c r="Z623" s="973" t="str">
        <f t="shared" si="685"/>
        <v/>
      </c>
      <c r="AA623" s="973" t="str">
        <f t="shared" si="686"/>
        <v/>
      </c>
      <c r="AB623" s="973" t="str">
        <f t="shared" si="687"/>
        <v/>
      </c>
      <c r="AC623" s="973" t="str">
        <f t="shared" si="688"/>
        <v/>
      </c>
      <c r="AD623" s="973" t="str">
        <f t="shared" si="689"/>
        <v/>
      </c>
      <c r="AE623" s="973" t="str">
        <f t="shared" si="690"/>
        <v/>
      </c>
    </row>
    <row r="624" spans="1:31">
      <c r="A624" s="973" t="str">
        <f t="shared" si="691"/>
        <v>MP-9</v>
      </c>
      <c r="B624" s="973" t="str">
        <f t="shared" si="652"/>
        <v>[weeks C]</v>
      </c>
      <c r="C624" s="973" t="str">
        <f t="shared" si="653"/>
        <v>Lipid#3</v>
      </c>
      <c r="D624" s="973" t="str">
        <f t="shared" si="654"/>
        <v>[diet C]</v>
      </c>
      <c r="E624" s="973" t="str">
        <f t="shared" si="655"/>
        <v>[treatment C]</v>
      </c>
      <c r="F624" s="973" t="str">
        <f t="shared" si="692"/>
        <v>[sex]</v>
      </c>
      <c r="G624" s="973" t="str">
        <f t="shared" si="693"/>
        <v>[body weight]</v>
      </c>
      <c r="H624" s="973">
        <f t="shared" si="675"/>
        <v>2.5</v>
      </c>
      <c r="I624" s="973"/>
      <c r="J624" s="973">
        <f>'plasma (Lipid#3)'!B201</f>
        <v>120</v>
      </c>
      <c r="K624" s="973" t="str">
        <f>'plasma (Lipid#3)'!C201</f>
        <v>bg 120</v>
      </c>
      <c r="L624" s="973" t="str">
        <f>'plasma (Lipid#3)'!E201</f>
        <v>gir 120</v>
      </c>
      <c r="M624" s="974" t="e">
        <f>'plasma (Lipid#3)'!X195</f>
        <v>#DIV/0!</v>
      </c>
      <c r="N624" s="974" t="e">
        <f>'plasma (Lipid#3)'!Y195</f>
        <v>#DIV/0!</v>
      </c>
      <c r="O624" s="973" t="str">
        <f>'plasma (Lipid#3)'!M201</f>
        <v>i 120</v>
      </c>
      <c r="P624" s="973" t="str">
        <f t="shared" si="694"/>
        <v/>
      </c>
      <c r="Q624" s="973" t="str">
        <f t="shared" si="676"/>
        <v/>
      </c>
      <c r="R624" s="973" t="str">
        <f t="shared" si="677"/>
        <v/>
      </c>
      <c r="S624" s="973" t="str">
        <f t="shared" si="678"/>
        <v/>
      </c>
      <c r="T624" s="973" t="str">
        <f t="shared" si="679"/>
        <v/>
      </c>
      <c r="U624" s="973" t="str">
        <f t="shared" si="680"/>
        <v/>
      </c>
      <c r="V624" s="973" t="str">
        <f t="shared" si="681"/>
        <v/>
      </c>
      <c r="W624" s="973" t="str">
        <f t="shared" si="682"/>
        <v/>
      </c>
      <c r="X624" s="973" t="str">
        <f t="shared" si="683"/>
        <v/>
      </c>
      <c r="Y624" s="973" t="str">
        <f t="shared" si="684"/>
        <v/>
      </c>
      <c r="Z624" s="973" t="str">
        <f t="shared" si="685"/>
        <v/>
      </c>
      <c r="AA624" s="973" t="str">
        <f t="shared" si="686"/>
        <v/>
      </c>
      <c r="AB624" s="973" t="str">
        <f t="shared" si="687"/>
        <v/>
      </c>
      <c r="AC624" s="973" t="str">
        <f t="shared" si="688"/>
        <v/>
      </c>
      <c r="AD624" s="973" t="str">
        <f t="shared" si="689"/>
        <v/>
      </c>
      <c r="AE624" s="973" t="str">
        <f t="shared" si="690"/>
        <v/>
      </c>
    </row>
    <row r="625" spans="1:31">
      <c r="A625" s="973" t="str">
        <f t="shared" si="691"/>
        <v>MP-9</v>
      </c>
      <c r="B625" s="973" t="str">
        <f t="shared" si="652"/>
        <v>[weeks C]</v>
      </c>
      <c r="C625" s="973" t="str">
        <f t="shared" si="653"/>
        <v>Lipid#3</v>
      </c>
      <c r="D625" s="973" t="str">
        <f t="shared" si="654"/>
        <v>[diet C]</v>
      </c>
      <c r="E625" s="973" t="str">
        <f t="shared" si="655"/>
        <v>[treatment C]</v>
      </c>
      <c r="F625" s="973" t="str">
        <f t="shared" si="692"/>
        <v>[sex]</v>
      </c>
      <c r="G625" s="973" t="str">
        <f t="shared" si="693"/>
        <v>[body weight]</v>
      </c>
      <c r="H625" s="973">
        <f t="shared" si="675"/>
        <v>2.5</v>
      </c>
      <c r="I625" s="973"/>
      <c r="J625" s="973">
        <v>122</v>
      </c>
      <c r="K625" s="973" t="str">
        <f>'plasma (Lipid#3)'!C202</f>
        <v>bg 2</v>
      </c>
      <c r="L625" s="973" t="str">
        <f>'plasma (Lipid#3)'!E202</f>
        <v>gir 2</v>
      </c>
      <c r="M625" s="974"/>
      <c r="N625" s="974"/>
      <c r="O625" s="973"/>
      <c r="P625" s="973" t="str">
        <f t="shared" si="694"/>
        <v/>
      </c>
      <c r="Q625" s="973" t="str">
        <f t="shared" si="676"/>
        <v/>
      </c>
      <c r="R625" s="973" t="str">
        <f t="shared" si="677"/>
        <v/>
      </c>
      <c r="S625" s="973" t="str">
        <f t="shared" si="678"/>
        <v/>
      </c>
      <c r="T625" s="973" t="str">
        <f t="shared" si="679"/>
        <v/>
      </c>
      <c r="U625" s="973" t="str">
        <f t="shared" si="680"/>
        <v/>
      </c>
      <c r="V625" s="973" t="str">
        <f t="shared" si="681"/>
        <v/>
      </c>
      <c r="W625" s="973" t="str">
        <f t="shared" si="682"/>
        <v/>
      </c>
      <c r="X625" s="973" t="str">
        <f t="shared" si="683"/>
        <v/>
      </c>
      <c r="Y625" s="973" t="str">
        <f t="shared" si="684"/>
        <v/>
      </c>
      <c r="Z625" s="973" t="str">
        <f t="shared" si="685"/>
        <v/>
      </c>
      <c r="AA625" s="973" t="str">
        <f t="shared" si="686"/>
        <v/>
      </c>
      <c r="AB625" s="973" t="str">
        <f t="shared" si="687"/>
        <v/>
      </c>
      <c r="AC625" s="973" t="str">
        <f t="shared" si="688"/>
        <v/>
      </c>
      <c r="AD625" s="973" t="str">
        <f t="shared" si="689"/>
        <v/>
      </c>
      <c r="AE625" s="973" t="str">
        <f t="shared" si="690"/>
        <v/>
      </c>
    </row>
    <row r="626" spans="1:31">
      <c r="A626" s="973" t="str">
        <f t="shared" si="691"/>
        <v>MP-9</v>
      </c>
      <c r="B626" s="973" t="str">
        <f t="shared" si="652"/>
        <v>[weeks C]</v>
      </c>
      <c r="C626" s="973" t="str">
        <f t="shared" si="653"/>
        <v>Lipid#3</v>
      </c>
      <c r="D626" s="973" t="str">
        <f t="shared" si="654"/>
        <v>[diet C]</v>
      </c>
      <c r="E626" s="973" t="str">
        <f t="shared" si="655"/>
        <v>[treatment C]</v>
      </c>
      <c r="F626" s="973" t="str">
        <f t="shared" si="692"/>
        <v>[sex]</v>
      </c>
      <c r="G626" s="973" t="str">
        <f t="shared" si="693"/>
        <v>[body weight]</v>
      </c>
      <c r="H626" s="973">
        <f t="shared" si="675"/>
        <v>2.5</v>
      </c>
      <c r="I626" s="973"/>
      <c r="J626" s="973">
        <v>125</v>
      </c>
      <c r="K626" s="973" t="str">
        <f>'plasma (Lipid#3)'!C203</f>
        <v>bg 5</v>
      </c>
      <c r="L626" s="973" t="str">
        <f>'plasma (Lipid#3)'!E203</f>
        <v>gir 5</v>
      </c>
      <c r="M626" s="974"/>
      <c r="N626" s="974"/>
      <c r="O626" s="973"/>
      <c r="P626" s="973" t="str">
        <f t="shared" si="694"/>
        <v/>
      </c>
      <c r="Q626" s="973" t="str">
        <f t="shared" si="676"/>
        <v/>
      </c>
      <c r="R626" s="973" t="str">
        <f t="shared" si="677"/>
        <v/>
      </c>
      <c r="S626" s="973" t="str">
        <f t="shared" si="678"/>
        <v/>
      </c>
      <c r="T626" s="973" t="str">
        <f t="shared" si="679"/>
        <v/>
      </c>
      <c r="U626" s="973" t="str">
        <f t="shared" si="680"/>
        <v/>
      </c>
      <c r="V626" s="973" t="str">
        <f t="shared" si="681"/>
        <v/>
      </c>
      <c r="W626" s="973" t="str">
        <f t="shared" si="682"/>
        <v/>
      </c>
      <c r="X626" s="973" t="str">
        <f t="shared" si="683"/>
        <v/>
      </c>
      <c r="Y626" s="973" t="str">
        <f t="shared" si="684"/>
        <v/>
      </c>
      <c r="Z626" s="973" t="str">
        <f t="shared" si="685"/>
        <v/>
      </c>
      <c r="AA626" s="973" t="str">
        <f t="shared" si="686"/>
        <v/>
      </c>
      <c r="AB626" s="973" t="str">
        <f t="shared" si="687"/>
        <v/>
      </c>
      <c r="AC626" s="973" t="str">
        <f t="shared" si="688"/>
        <v/>
      </c>
      <c r="AD626" s="973" t="str">
        <f t="shared" si="689"/>
        <v/>
      </c>
      <c r="AE626" s="973" t="str">
        <f t="shared" si="690"/>
        <v/>
      </c>
    </row>
    <row r="627" spans="1:31">
      <c r="A627" s="973" t="str">
        <f t="shared" si="691"/>
        <v>MP-9</v>
      </c>
      <c r="B627" s="973" t="str">
        <f t="shared" si="652"/>
        <v>[weeks C]</v>
      </c>
      <c r="C627" s="973" t="str">
        <f t="shared" si="653"/>
        <v>Lipid#3</v>
      </c>
      <c r="D627" s="973" t="str">
        <f t="shared" si="654"/>
        <v>[diet C]</v>
      </c>
      <c r="E627" s="973" t="str">
        <f t="shared" si="655"/>
        <v>[treatment C]</v>
      </c>
      <c r="F627" s="973" t="str">
        <f t="shared" si="692"/>
        <v>[sex]</v>
      </c>
      <c r="G627" s="973" t="str">
        <f t="shared" si="693"/>
        <v>[body weight]</v>
      </c>
      <c r="H627" s="973">
        <f t="shared" si="675"/>
        <v>2.5</v>
      </c>
      <c r="I627" s="973"/>
      <c r="J627" s="973">
        <v>130</v>
      </c>
      <c r="K627" s="973" t="str">
        <f>'plasma (Lipid#3)'!C204</f>
        <v>bg 10</v>
      </c>
      <c r="L627" s="973" t="str">
        <f>'plasma (Lipid#3)'!E204</f>
        <v>gir 10</v>
      </c>
      <c r="M627" s="974"/>
      <c r="N627" s="974"/>
      <c r="O627" s="973"/>
      <c r="P627" s="973" t="str">
        <f t="shared" si="694"/>
        <v/>
      </c>
      <c r="Q627" s="973" t="str">
        <f t="shared" si="676"/>
        <v/>
      </c>
      <c r="R627" s="973" t="str">
        <f t="shared" si="677"/>
        <v/>
      </c>
      <c r="S627" s="973" t="str">
        <f t="shared" si="678"/>
        <v/>
      </c>
      <c r="T627" s="973" t="str">
        <f t="shared" si="679"/>
        <v/>
      </c>
      <c r="U627" s="973" t="str">
        <f t="shared" si="680"/>
        <v/>
      </c>
      <c r="V627" s="973" t="str">
        <f t="shared" si="681"/>
        <v/>
      </c>
      <c r="W627" s="973" t="str">
        <f t="shared" si="682"/>
        <v/>
      </c>
      <c r="X627" s="973" t="str">
        <f t="shared" si="683"/>
        <v/>
      </c>
      <c r="Y627" s="973" t="str">
        <f t="shared" si="684"/>
        <v/>
      </c>
      <c r="Z627" s="973" t="str">
        <f t="shared" si="685"/>
        <v/>
      </c>
      <c r="AA627" s="973" t="str">
        <f t="shared" si="686"/>
        <v/>
      </c>
      <c r="AB627" s="973" t="str">
        <f t="shared" si="687"/>
        <v/>
      </c>
      <c r="AC627" s="973" t="str">
        <f t="shared" si="688"/>
        <v/>
      </c>
      <c r="AD627" s="973" t="str">
        <f t="shared" si="689"/>
        <v/>
      </c>
      <c r="AE627" s="973" t="str">
        <f t="shared" si="690"/>
        <v/>
      </c>
    </row>
    <row r="628" spans="1:31">
      <c r="A628" s="973" t="str">
        <f t="shared" si="691"/>
        <v>MP-9</v>
      </c>
      <c r="B628" s="973" t="str">
        <f t="shared" si="652"/>
        <v>[weeks C]</v>
      </c>
      <c r="C628" s="973" t="str">
        <f t="shared" si="653"/>
        <v>Lipid#3</v>
      </c>
      <c r="D628" s="973" t="str">
        <f t="shared" si="654"/>
        <v>[diet C]</v>
      </c>
      <c r="E628" s="973" t="str">
        <f t="shared" si="655"/>
        <v>[treatment C]</v>
      </c>
      <c r="F628" s="973" t="str">
        <f t="shared" si="692"/>
        <v>[sex]</v>
      </c>
      <c r="G628" s="973" t="str">
        <f t="shared" si="693"/>
        <v>[body weight]</v>
      </c>
      <c r="H628" s="973">
        <f t="shared" si="675"/>
        <v>2.5</v>
      </c>
      <c r="I628" s="973"/>
      <c r="J628" s="973">
        <v>135</v>
      </c>
      <c r="K628" s="973" t="str">
        <f>'plasma (Lipid#3)'!C205</f>
        <v>bg 15</v>
      </c>
      <c r="L628" s="973" t="str">
        <f>'plasma (Lipid#3)'!E205</f>
        <v>gir 15</v>
      </c>
      <c r="M628" s="974"/>
      <c r="N628" s="974"/>
      <c r="O628" s="973"/>
      <c r="P628" s="973" t="str">
        <f t="shared" si="694"/>
        <v/>
      </c>
      <c r="Q628" s="973" t="str">
        <f t="shared" si="676"/>
        <v/>
      </c>
      <c r="R628" s="973" t="str">
        <f t="shared" si="677"/>
        <v/>
      </c>
      <c r="S628" s="973" t="str">
        <f t="shared" si="678"/>
        <v/>
      </c>
      <c r="T628" s="973" t="str">
        <f t="shared" si="679"/>
        <v/>
      </c>
      <c r="U628" s="973" t="str">
        <f t="shared" si="680"/>
        <v/>
      </c>
      <c r="V628" s="973" t="str">
        <f t="shared" si="681"/>
        <v/>
      </c>
      <c r="W628" s="973" t="str">
        <f t="shared" si="682"/>
        <v/>
      </c>
      <c r="X628" s="973" t="str">
        <f t="shared" si="683"/>
        <v/>
      </c>
      <c r="Y628" s="973" t="str">
        <f t="shared" si="684"/>
        <v/>
      </c>
      <c r="Z628" s="973" t="str">
        <f t="shared" si="685"/>
        <v/>
      </c>
      <c r="AA628" s="973" t="str">
        <f t="shared" si="686"/>
        <v/>
      </c>
      <c r="AB628" s="973" t="str">
        <f t="shared" si="687"/>
        <v/>
      </c>
      <c r="AC628" s="973" t="str">
        <f t="shared" si="688"/>
        <v/>
      </c>
      <c r="AD628" s="973" t="str">
        <f t="shared" si="689"/>
        <v/>
      </c>
      <c r="AE628" s="973" t="str">
        <f t="shared" si="690"/>
        <v/>
      </c>
    </row>
    <row r="629" spans="1:31">
      <c r="A629" s="973" t="str">
        <f t="shared" si="691"/>
        <v>MP-9</v>
      </c>
      <c r="B629" s="973" t="str">
        <f t="shared" si="652"/>
        <v>[weeks C]</v>
      </c>
      <c r="C629" s="973" t="str">
        <f t="shared" si="653"/>
        <v>Lipid#3</v>
      </c>
      <c r="D629" s="973" t="str">
        <f t="shared" si="654"/>
        <v>[diet C]</v>
      </c>
      <c r="E629" s="973" t="str">
        <f t="shared" si="655"/>
        <v>[treatment C]</v>
      </c>
      <c r="F629" s="973" t="str">
        <f t="shared" si="692"/>
        <v>[sex]</v>
      </c>
      <c r="G629" s="973" t="str">
        <f t="shared" si="693"/>
        <v>[body weight]</v>
      </c>
      <c r="H629" s="973">
        <f t="shared" si="675"/>
        <v>2.5</v>
      </c>
      <c r="I629" s="973"/>
      <c r="J629" s="973">
        <v>145</v>
      </c>
      <c r="K629" s="973" t="str">
        <f>'plasma (Lipid#3)'!C206</f>
        <v>bg 25</v>
      </c>
      <c r="L629" s="973" t="str">
        <f>'plasma (Lipid#3)'!E206</f>
        <v>gir 25</v>
      </c>
      <c r="M629" s="974"/>
      <c r="N629" s="974"/>
      <c r="O629" s="973"/>
      <c r="P629" s="973" t="str">
        <f t="shared" si="694"/>
        <v/>
      </c>
      <c r="Q629" s="973" t="str">
        <f t="shared" si="676"/>
        <v/>
      </c>
      <c r="R629" s="973" t="str">
        <f t="shared" si="677"/>
        <v/>
      </c>
      <c r="S629" s="973" t="str">
        <f t="shared" si="678"/>
        <v/>
      </c>
      <c r="T629" s="973" t="str">
        <f t="shared" si="679"/>
        <v/>
      </c>
      <c r="U629" s="973" t="str">
        <f t="shared" si="680"/>
        <v/>
      </c>
      <c r="V629" s="973" t="str">
        <f t="shared" si="681"/>
        <v/>
      </c>
      <c r="W629" s="973" t="str">
        <f t="shared" si="682"/>
        <v/>
      </c>
      <c r="X629" s="973" t="str">
        <f t="shared" si="683"/>
        <v/>
      </c>
      <c r="Y629" s="973" t="str">
        <f t="shared" si="684"/>
        <v/>
      </c>
      <c r="Z629" s="973" t="str">
        <f t="shared" si="685"/>
        <v/>
      </c>
      <c r="AA629" s="973" t="str">
        <f t="shared" si="686"/>
        <v/>
      </c>
      <c r="AB629" s="973" t="str">
        <f t="shared" si="687"/>
        <v/>
      </c>
      <c r="AC629" s="973" t="str">
        <f t="shared" si="688"/>
        <v/>
      </c>
      <c r="AD629" s="973" t="str">
        <f t="shared" si="689"/>
        <v/>
      </c>
      <c r="AE629" s="973" t="str">
        <f t="shared" si="690"/>
        <v/>
      </c>
    </row>
    <row r="630" spans="1:31">
      <c r="A630" s="976" t="str">
        <f>'plasma (Lipid#3)'!A209</f>
        <v>MP-10</v>
      </c>
      <c r="B630" s="976" t="str">
        <f t="shared" si="652"/>
        <v>[weeks C]</v>
      </c>
      <c r="C630" s="976" t="str">
        <f t="shared" si="653"/>
        <v>Lipid#3</v>
      </c>
      <c r="D630" s="976" t="str">
        <f t="shared" si="654"/>
        <v>[diet C]</v>
      </c>
      <c r="E630" s="976" t="str">
        <f t="shared" si="655"/>
        <v>[treatment C]</v>
      </c>
      <c r="F630" s="976" t="str">
        <f>'plasma (Lipid#3)'!A214</f>
        <v>[sex]</v>
      </c>
      <c r="G630" s="976" t="str">
        <f>'plasma (Lipid#3)'!A210</f>
        <v>[body weight]</v>
      </c>
      <c r="H630" s="976">
        <f t="shared" si="675"/>
        <v>0</v>
      </c>
      <c r="I630" s="976" t="str">
        <f>'plasma (Lipid#3)'!A219</f>
        <v>hct -10</v>
      </c>
      <c r="J630" s="976">
        <f>'plasma (Lipid#3)'!B208</f>
        <v>-10</v>
      </c>
      <c r="K630" s="976" t="str">
        <f>'plasma (Lipid#3)'!C208</f>
        <v>bg -10</v>
      </c>
      <c r="L630" s="976" t="str">
        <f>'plasma (Lipid#3)'!E208</f>
        <v>gir -10</v>
      </c>
      <c r="M630" s="977" t="e">
        <f>'plasma (Lipid#3)'!X210</f>
        <v>#DIV/0!</v>
      </c>
      <c r="N630" s="977" t="e">
        <f>'plasma (Lipid#3)'!Y210</f>
        <v>#DIV/0!</v>
      </c>
      <c r="O630" s="976" t="str">
        <f>'plasma (Lipid#3)'!M208</f>
        <v>i -10</v>
      </c>
      <c r="P630" s="976" t="str">
        <f>'tissues (Lipid#3)'!O85</f>
        <v/>
      </c>
      <c r="Q630" s="976" t="str">
        <f>'tissues (Lipid#3)'!O86</f>
        <v/>
      </c>
      <c r="R630" s="976" t="str">
        <f>'tissues (Lipid#3)'!O87</f>
        <v/>
      </c>
      <c r="S630" s="976" t="str">
        <f>'tissues (Lipid#3)'!O88</f>
        <v/>
      </c>
      <c r="T630" s="976" t="str">
        <f>'tissues (Lipid#3)'!O89</f>
        <v/>
      </c>
      <c r="U630" s="976" t="str">
        <f>'tissues (Lipid#3)'!O90</f>
        <v/>
      </c>
      <c r="V630" s="976" t="str">
        <f>'tissues (Lipid#3)'!O91</f>
        <v/>
      </c>
      <c r="W630" s="976" t="str">
        <f>'tissues (Lipid#3)'!O92</f>
        <v/>
      </c>
      <c r="X630" s="976" t="str">
        <f>'tissues (Lipid#3)'!P85</f>
        <v/>
      </c>
      <c r="Y630" s="976" t="str">
        <f>'tissues (Lipid#3)'!P86</f>
        <v/>
      </c>
      <c r="Z630" s="976" t="str">
        <f>'tissues (Lipid#3)'!P87</f>
        <v/>
      </c>
      <c r="AA630" s="976" t="str">
        <f>'tissues (Lipid#3)'!P88</f>
        <v/>
      </c>
      <c r="AB630" s="976" t="str">
        <f>'tissues (Lipid#3)'!P89</f>
        <v/>
      </c>
      <c r="AC630" s="976" t="str">
        <f>'tissues (Lipid#3)'!P90</f>
        <v/>
      </c>
      <c r="AD630" s="976" t="str">
        <f>'tissues (Lipid#3)'!P91</f>
        <v/>
      </c>
      <c r="AE630" s="976" t="str">
        <f>'tissues (Lipid#3)'!P92</f>
        <v/>
      </c>
    </row>
    <row r="631" spans="1:31">
      <c r="A631" s="976" t="str">
        <f>A630</f>
        <v>MP-10</v>
      </c>
      <c r="B631" s="976" t="str">
        <f t="shared" si="652"/>
        <v>[weeks C]</v>
      </c>
      <c r="C631" s="976" t="str">
        <f t="shared" si="653"/>
        <v>Lipid#3</v>
      </c>
      <c r="D631" s="976" t="str">
        <f t="shared" si="654"/>
        <v>[diet C]</v>
      </c>
      <c r="E631" s="976" t="str">
        <f t="shared" si="655"/>
        <v>[treatment C]</v>
      </c>
      <c r="F631" s="976" t="str">
        <f>F630</f>
        <v>[sex]</v>
      </c>
      <c r="G631" s="976" t="str">
        <f>G630</f>
        <v>[body weight]</v>
      </c>
      <c r="H631" s="976">
        <f t="shared" si="675"/>
        <v>0</v>
      </c>
      <c r="I631" s="664"/>
      <c r="J631" s="976">
        <f>'plasma (Lipid#3)'!B209</f>
        <v>0</v>
      </c>
      <c r="K631" s="976" t="str">
        <f>'plasma (Lipid#3)'!C209</f>
        <v>bg 0</v>
      </c>
      <c r="L631" s="976" t="str">
        <f>'plasma (Lipid#3)'!E209</f>
        <v>gir 0</v>
      </c>
      <c r="M631" s="977" t="e">
        <f>'plasma (Lipid#3)'!X211</f>
        <v>#DIV/0!</v>
      </c>
      <c r="N631" s="977" t="e">
        <f>'plasma (Lipid#3)'!Y211</f>
        <v>#DIV/0!</v>
      </c>
      <c r="O631" s="976"/>
      <c r="P631" s="976" t="str">
        <f>P630</f>
        <v/>
      </c>
      <c r="Q631" s="976" t="str">
        <f t="shared" ref="Q631:AE631" si="695">Q630</f>
        <v/>
      </c>
      <c r="R631" s="976" t="str">
        <f t="shared" si="695"/>
        <v/>
      </c>
      <c r="S631" s="976" t="str">
        <f t="shared" si="695"/>
        <v/>
      </c>
      <c r="T631" s="976" t="str">
        <f t="shared" si="695"/>
        <v/>
      </c>
      <c r="U631" s="976" t="str">
        <f t="shared" si="695"/>
        <v/>
      </c>
      <c r="V631" s="976" t="str">
        <f t="shared" si="695"/>
        <v/>
      </c>
      <c r="W631" s="976" t="str">
        <f t="shared" si="695"/>
        <v/>
      </c>
      <c r="X631" s="976" t="str">
        <f t="shared" si="695"/>
        <v/>
      </c>
      <c r="Y631" s="976" t="str">
        <f t="shared" si="695"/>
        <v/>
      </c>
      <c r="Z631" s="976" t="str">
        <f t="shared" si="695"/>
        <v/>
      </c>
      <c r="AA631" s="976" t="str">
        <f t="shared" si="695"/>
        <v/>
      </c>
      <c r="AB631" s="976" t="str">
        <f t="shared" si="695"/>
        <v/>
      </c>
      <c r="AC631" s="976" t="str">
        <f t="shared" si="695"/>
        <v/>
      </c>
      <c r="AD631" s="976" t="str">
        <f t="shared" si="695"/>
        <v/>
      </c>
      <c r="AE631" s="976" t="str">
        <f t="shared" si="695"/>
        <v/>
      </c>
    </row>
    <row r="632" spans="1:31">
      <c r="A632" s="976" t="str">
        <f t="shared" ref="A632:A648" si="696">A631</f>
        <v>MP-10</v>
      </c>
      <c r="B632" s="976" t="str">
        <f t="shared" si="652"/>
        <v>[weeks C]</v>
      </c>
      <c r="C632" s="976" t="str">
        <f t="shared" si="653"/>
        <v>Lipid#3</v>
      </c>
      <c r="D632" s="976" t="str">
        <f t="shared" si="654"/>
        <v>[diet C]</v>
      </c>
      <c r="E632" s="976" t="str">
        <f t="shared" si="655"/>
        <v>[treatment C]</v>
      </c>
      <c r="F632" s="976" t="str">
        <f t="shared" ref="F632:F648" si="697">F631</f>
        <v>[sex]</v>
      </c>
      <c r="G632" s="976" t="str">
        <f t="shared" ref="G632:G648" si="698">G631</f>
        <v>[body weight]</v>
      </c>
      <c r="H632" s="976">
        <f t="shared" si="675"/>
        <v>2.5</v>
      </c>
      <c r="I632" s="664"/>
      <c r="J632" s="976">
        <f>'plasma (Lipid#3)'!B210</f>
        <v>10</v>
      </c>
      <c r="K632" s="976" t="str">
        <f>'plasma (Lipid#3)'!C210</f>
        <v>bg 10</v>
      </c>
      <c r="L632" s="976" t="str">
        <f>'plasma (Lipid#3)'!E210</f>
        <v>gir 10</v>
      </c>
      <c r="M632" s="664"/>
      <c r="N632" s="664"/>
      <c r="O632" s="976"/>
      <c r="P632" s="976" t="str">
        <f t="shared" ref="P632:P648" si="699">P631</f>
        <v/>
      </c>
      <c r="Q632" s="976" t="str">
        <f t="shared" ref="Q632:Q648" si="700">Q631</f>
        <v/>
      </c>
      <c r="R632" s="976" t="str">
        <f t="shared" ref="R632:R648" si="701">R631</f>
        <v/>
      </c>
      <c r="S632" s="976" t="str">
        <f t="shared" ref="S632:S648" si="702">S631</f>
        <v/>
      </c>
      <c r="T632" s="976" t="str">
        <f t="shared" ref="T632:T648" si="703">T631</f>
        <v/>
      </c>
      <c r="U632" s="976" t="str">
        <f t="shared" ref="U632:U648" si="704">U631</f>
        <v/>
      </c>
      <c r="V632" s="976" t="str">
        <f t="shared" ref="V632:V648" si="705">V631</f>
        <v/>
      </c>
      <c r="W632" s="976" t="str">
        <f t="shared" ref="W632:W648" si="706">W631</f>
        <v/>
      </c>
      <c r="X632" s="976" t="str">
        <f t="shared" ref="X632:X648" si="707">X631</f>
        <v/>
      </c>
      <c r="Y632" s="976" t="str">
        <f t="shared" ref="Y632:Y648" si="708">Y631</f>
        <v/>
      </c>
      <c r="Z632" s="976" t="str">
        <f t="shared" ref="Z632:Z648" si="709">Z631</f>
        <v/>
      </c>
      <c r="AA632" s="976" t="str">
        <f t="shared" ref="AA632:AA648" si="710">AA631</f>
        <v/>
      </c>
      <c r="AB632" s="976" t="str">
        <f t="shared" ref="AB632:AB648" si="711">AB631</f>
        <v/>
      </c>
      <c r="AC632" s="976" t="str">
        <f t="shared" ref="AC632:AC648" si="712">AC631</f>
        <v/>
      </c>
      <c r="AD632" s="976" t="str">
        <f t="shared" ref="AD632:AD648" si="713">AD631</f>
        <v/>
      </c>
      <c r="AE632" s="976" t="str">
        <f t="shared" ref="AE632:AE648" si="714">AE631</f>
        <v/>
      </c>
    </row>
    <row r="633" spans="1:31">
      <c r="A633" s="976" t="str">
        <f t="shared" si="696"/>
        <v>MP-10</v>
      </c>
      <c r="B633" s="976" t="str">
        <f t="shared" si="652"/>
        <v>[weeks C]</v>
      </c>
      <c r="C633" s="976" t="str">
        <f t="shared" si="653"/>
        <v>Lipid#3</v>
      </c>
      <c r="D633" s="976" t="str">
        <f t="shared" si="654"/>
        <v>[diet C]</v>
      </c>
      <c r="E633" s="976" t="str">
        <f t="shared" si="655"/>
        <v>[treatment C]</v>
      </c>
      <c r="F633" s="976" t="str">
        <f t="shared" si="697"/>
        <v>[sex]</v>
      </c>
      <c r="G633" s="976" t="str">
        <f t="shared" si="698"/>
        <v>[body weight]</v>
      </c>
      <c r="H633" s="976">
        <f t="shared" si="675"/>
        <v>2.5</v>
      </c>
      <c r="I633" s="664"/>
      <c r="J633" s="976">
        <f>'plasma (Lipid#3)'!B211</f>
        <v>20</v>
      </c>
      <c r="K633" s="976" t="str">
        <f>'plasma (Lipid#3)'!C211</f>
        <v>bg 20</v>
      </c>
      <c r="L633" s="976" t="str">
        <f>'plasma (Lipid#3)'!E211</f>
        <v>gir 20</v>
      </c>
      <c r="M633" s="664"/>
      <c r="N633" s="664"/>
      <c r="O633" s="976"/>
      <c r="P633" s="976" t="str">
        <f t="shared" si="699"/>
        <v/>
      </c>
      <c r="Q633" s="976" t="str">
        <f t="shared" si="700"/>
        <v/>
      </c>
      <c r="R633" s="976" t="str">
        <f t="shared" si="701"/>
        <v/>
      </c>
      <c r="S633" s="976" t="str">
        <f t="shared" si="702"/>
        <v/>
      </c>
      <c r="T633" s="976" t="str">
        <f t="shared" si="703"/>
        <v/>
      </c>
      <c r="U633" s="976" t="str">
        <f t="shared" si="704"/>
        <v/>
      </c>
      <c r="V633" s="976" t="str">
        <f t="shared" si="705"/>
        <v/>
      </c>
      <c r="W633" s="976" t="str">
        <f t="shared" si="706"/>
        <v/>
      </c>
      <c r="X633" s="976" t="str">
        <f t="shared" si="707"/>
        <v/>
      </c>
      <c r="Y633" s="976" t="str">
        <f t="shared" si="708"/>
        <v/>
      </c>
      <c r="Z633" s="976" t="str">
        <f t="shared" si="709"/>
        <v/>
      </c>
      <c r="AA633" s="976" t="str">
        <f t="shared" si="710"/>
        <v/>
      </c>
      <c r="AB633" s="976" t="str">
        <f t="shared" si="711"/>
        <v/>
      </c>
      <c r="AC633" s="976" t="str">
        <f t="shared" si="712"/>
        <v/>
      </c>
      <c r="AD633" s="976" t="str">
        <f t="shared" si="713"/>
        <v/>
      </c>
      <c r="AE633" s="976" t="str">
        <f t="shared" si="714"/>
        <v/>
      </c>
    </row>
    <row r="634" spans="1:31">
      <c r="A634" s="976" t="str">
        <f t="shared" si="696"/>
        <v>MP-10</v>
      </c>
      <c r="B634" s="976" t="str">
        <f t="shared" si="652"/>
        <v>[weeks C]</v>
      </c>
      <c r="C634" s="976" t="str">
        <f t="shared" si="653"/>
        <v>Lipid#3</v>
      </c>
      <c r="D634" s="976" t="str">
        <f t="shared" si="654"/>
        <v>[diet C]</v>
      </c>
      <c r="E634" s="976" t="str">
        <f t="shared" si="655"/>
        <v>[treatment C]</v>
      </c>
      <c r="F634" s="976" t="str">
        <f t="shared" si="697"/>
        <v>[sex]</v>
      </c>
      <c r="G634" s="976" t="str">
        <f t="shared" si="698"/>
        <v>[body weight]</v>
      </c>
      <c r="H634" s="976">
        <f t="shared" si="675"/>
        <v>2.5</v>
      </c>
      <c r="I634" s="664"/>
      <c r="J634" s="976">
        <f>'plasma (Lipid#3)'!B212</f>
        <v>30</v>
      </c>
      <c r="K634" s="976" t="str">
        <f>'plasma (Lipid#3)'!C212</f>
        <v>bg 30</v>
      </c>
      <c r="L634" s="976" t="str">
        <f>'plasma (Lipid#3)'!E212</f>
        <v>gir 30</v>
      </c>
      <c r="M634" s="664"/>
      <c r="N634" s="664"/>
      <c r="O634" s="976"/>
      <c r="P634" s="976" t="str">
        <f t="shared" si="699"/>
        <v/>
      </c>
      <c r="Q634" s="976" t="str">
        <f t="shared" si="700"/>
        <v/>
      </c>
      <c r="R634" s="976" t="str">
        <f t="shared" si="701"/>
        <v/>
      </c>
      <c r="S634" s="976" t="str">
        <f t="shared" si="702"/>
        <v/>
      </c>
      <c r="T634" s="976" t="str">
        <f t="shared" si="703"/>
        <v/>
      </c>
      <c r="U634" s="976" t="str">
        <f t="shared" si="704"/>
        <v/>
      </c>
      <c r="V634" s="976" t="str">
        <f t="shared" si="705"/>
        <v/>
      </c>
      <c r="W634" s="976" t="str">
        <f t="shared" si="706"/>
        <v/>
      </c>
      <c r="X634" s="976" t="str">
        <f t="shared" si="707"/>
        <v/>
      </c>
      <c r="Y634" s="976" t="str">
        <f t="shared" si="708"/>
        <v/>
      </c>
      <c r="Z634" s="976" t="str">
        <f t="shared" si="709"/>
        <v/>
      </c>
      <c r="AA634" s="976" t="str">
        <f t="shared" si="710"/>
        <v/>
      </c>
      <c r="AB634" s="976" t="str">
        <f t="shared" si="711"/>
        <v/>
      </c>
      <c r="AC634" s="976" t="str">
        <f t="shared" si="712"/>
        <v/>
      </c>
      <c r="AD634" s="976" t="str">
        <f t="shared" si="713"/>
        <v/>
      </c>
      <c r="AE634" s="976" t="str">
        <f t="shared" si="714"/>
        <v/>
      </c>
    </row>
    <row r="635" spans="1:31">
      <c r="A635" s="976" t="str">
        <f t="shared" si="696"/>
        <v>MP-10</v>
      </c>
      <c r="B635" s="976" t="str">
        <f t="shared" si="652"/>
        <v>[weeks C]</v>
      </c>
      <c r="C635" s="976" t="str">
        <f t="shared" si="653"/>
        <v>Lipid#3</v>
      </c>
      <c r="D635" s="976" t="str">
        <f t="shared" si="654"/>
        <v>[diet C]</v>
      </c>
      <c r="E635" s="976" t="str">
        <f t="shared" si="655"/>
        <v>[treatment C]</v>
      </c>
      <c r="F635" s="976" t="str">
        <f t="shared" si="697"/>
        <v>[sex]</v>
      </c>
      <c r="G635" s="976" t="str">
        <f t="shared" si="698"/>
        <v>[body weight]</v>
      </c>
      <c r="H635" s="976">
        <f t="shared" si="675"/>
        <v>2.5</v>
      </c>
      <c r="I635" s="664"/>
      <c r="J635" s="976">
        <f>'plasma (Lipid#3)'!B213</f>
        <v>40</v>
      </c>
      <c r="K635" s="976" t="str">
        <f>'plasma (Lipid#3)'!C213</f>
        <v>bg 40</v>
      </c>
      <c r="L635" s="976" t="str">
        <f>'plasma (Lipid#3)'!E213</f>
        <v>gir 40</v>
      </c>
      <c r="M635" s="664"/>
      <c r="N635" s="664"/>
      <c r="O635" s="976"/>
      <c r="P635" s="976" t="str">
        <f t="shared" si="699"/>
        <v/>
      </c>
      <c r="Q635" s="976" t="str">
        <f t="shared" si="700"/>
        <v/>
      </c>
      <c r="R635" s="976" t="str">
        <f t="shared" si="701"/>
        <v/>
      </c>
      <c r="S635" s="976" t="str">
        <f t="shared" si="702"/>
        <v/>
      </c>
      <c r="T635" s="976" t="str">
        <f t="shared" si="703"/>
        <v/>
      </c>
      <c r="U635" s="976" t="str">
        <f t="shared" si="704"/>
        <v/>
      </c>
      <c r="V635" s="976" t="str">
        <f t="shared" si="705"/>
        <v/>
      </c>
      <c r="W635" s="976" t="str">
        <f t="shared" si="706"/>
        <v/>
      </c>
      <c r="X635" s="976" t="str">
        <f t="shared" si="707"/>
        <v/>
      </c>
      <c r="Y635" s="976" t="str">
        <f t="shared" si="708"/>
        <v/>
      </c>
      <c r="Z635" s="976" t="str">
        <f t="shared" si="709"/>
        <v/>
      </c>
      <c r="AA635" s="976" t="str">
        <f t="shared" si="710"/>
        <v/>
      </c>
      <c r="AB635" s="976" t="str">
        <f t="shared" si="711"/>
        <v/>
      </c>
      <c r="AC635" s="976" t="str">
        <f t="shared" si="712"/>
        <v/>
      </c>
      <c r="AD635" s="976" t="str">
        <f t="shared" si="713"/>
        <v/>
      </c>
      <c r="AE635" s="976" t="str">
        <f t="shared" si="714"/>
        <v/>
      </c>
    </row>
    <row r="636" spans="1:31">
      <c r="A636" s="976" t="str">
        <f t="shared" si="696"/>
        <v>MP-10</v>
      </c>
      <c r="B636" s="976" t="str">
        <f t="shared" si="652"/>
        <v>[weeks C]</v>
      </c>
      <c r="C636" s="976" t="str">
        <f t="shared" si="653"/>
        <v>Lipid#3</v>
      </c>
      <c r="D636" s="976" t="str">
        <f t="shared" si="654"/>
        <v>[diet C]</v>
      </c>
      <c r="E636" s="976" t="str">
        <f t="shared" si="655"/>
        <v>[treatment C]</v>
      </c>
      <c r="F636" s="976" t="str">
        <f t="shared" si="697"/>
        <v>[sex]</v>
      </c>
      <c r="G636" s="976" t="str">
        <f t="shared" si="698"/>
        <v>[body weight]</v>
      </c>
      <c r="H636" s="976">
        <f t="shared" si="675"/>
        <v>2.5</v>
      </c>
      <c r="I636" s="664"/>
      <c r="J636" s="976">
        <f>'plasma (Lipid#3)'!B214</f>
        <v>50</v>
      </c>
      <c r="K636" s="976" t="str">
        <f>'plasma (Lipid#3)'!C214</f>
        <v>bg 50</v>
      </c>
      <c r="L636" s="976" t="str">
        <f>'plasma (Lipid#3)'!E214</f>
        <v>gir 50</v>
      </c>
      <c r="M636" s="664"/>
      <c r="N636" s="664"/>
      <c r="O636" s="976"/>
      <c r="P636" s="976" t="str">
        <f t="shared" si="699"/>
        <v/>
      </c>
      <c r="Q636" s="976" t="str">
        <f t="shared" si="700"/>
        <v/>
      </c>
      <c r="R636" s="976" t="str">
        <f t="shared" si="701"/>
        <v/>
      </c>
      <c r="S636" s="976" t="str">
        <f t="shared" si="702"/>
        <v/>
      </c>
      <c r="T636" s="976" t="str">
        <f t="shared" si="703"/>
        <v/>
      </c>
      <c r="U636" s="976" t="str">
        <f t="shared" si="704"/>
        <v/>
      </c>
      <c r="V636" s="976" t="str">
        <f t="shared" si="705"/>
        <v/>
      </c>
      <c r="W636" s="976" t="str">
        <f t="shared" si="706"/>
        <v/>
      </c>
      <c r="X636" s="976" t="str">
        <f t="shared" si="707"/>
        <v/>
      </c>
      <c r="Y636" s="976" t="str">
        <f t="shared" si="708"/>
        <v/>
      </c>
      <c r="Z636" s="976" t="str">
        <f t="shared" si="709"/>
        <v/>
      </c>
      <c r="AA636" s="976" t="str">
        <f t="shared" si="710"/>
        <v/>
      </c>
      <c r="AB636" s="976" t="str">
        <f t="shared" si="711"/>
        <v/>
      </c>
      <c r="AC636" s="976" t="str">
        <f t="shared" si="712"/>
        <v/>
      </c>
      <c r="AD636" s="976" t="str">
        <f t="shared" si="713"/>
        <v/>
      </c>
      <c r="AE636" s="976" t="str">
        <f t="shared" si="714"/>
        <v/>
      </c>
    </row>
    <row r="637" spans="1:31">
      <c r="A637" s="976" t="str">
        <f t="shared" si="696"/>
        <v>MP-10</v>
      </c>
      <c r="B637" s="976" t="str">
        <f t="shared" si="652"/>
        <v>[weeks C]</v>
      </c>
      <c r="C637" s="976" t="str">
        <f t="shared" si="653"/>
        <v>Lipid#3</v>
      </c>
      <c r="D637" s="976" t="str">
        <f t="shared" si="654"/>
        <v>[diet C]</v>
      </c>
      <c r="E637" s="976" t="str">
        <f t="shared" si="655"/>
        <v>[treatment C]</v>
      </c>
      <c r="F637" s="976" t="str">
        <f t="shared" si="697"/>
        <v>[sex]</v>
      </c>
      <c r="G637" s="976" t="str">
        <f t="shared" si="698"/>
        <v>[body weight]</v>
      </c>
      <c r="H637" s="976">
        <f t="shared" si="675"/>
        <v>2.5</v>
      </c>
      <c r="I637" s="664"/>
      <c r="J637" s="976">
        <f>'plasma (Lipid#3)'!B215</f>
        <v>60</v>
      </c>
      <c r="K637" s="976" t="str">
        <f>'plasma (Lipid#3)'!C215</f>
        <v>bg 60</v>
      </c>
      <c r="L637" s="976" t="str">
        <f>'plasma (Lipid#3)'!E215</f>
        <v>gir 60</v>
      </c>
      <c r="M637" s="664"/>
      <c r="N637" s="664"/>
      <c r="O637" s="976"/>
      <c r="P637" s="976" t="str">
        <f t="shared" si="699"/>
        <v/>
      </c>
      <c r="Q637" s="976" t="str">
        <f t="shared" si="700"/>
        <v/>
      </c>
      <c r="R637" s="976" t="str">
        <f t="shared" si="701"/>
        <v/>
      </c>
      <c r="S637" s="976" t="str">
        <f t="shared" si="702"/>
        <v/>
      </c>
      <c r="T637" s="976" t="str">
        <f t="shared" si="703"/>
        <v/>
      </c>
      <c r="U637" s="976" t="str">
        <f t="shared" si="704"/>
        <v/>
      </c>
      <c r="V637" s="976" t="str">
        <f t="shared" si="705"/>
        <v/>
      </c>
      <c r="W637" s="976" t="str">
        <f t="shared" si="706"/>
        <v/>
      </c>
      <c r="X637" s="976" t="str">
        <f t="shared" si="707"/>
        <v/>
      </c>
      <c r="Y637" s="976" t="str">
        <f t="shared" si="708"/>
        <v/>
      </c>
      <c r="Z637" s="976" t="str">
        <f t="shared" si="709"/>
        <v/>
      </c>
      <c r="AA637" s="976" t="str">
        <f t="shared" si="710"/>
        <v/>
      </c>
      <c r="AB637" s="976" t="str">
        <f t="shared" si="711"/>
        <v/>
      </c>
      <c r="AC637" s="976" t="str">
        <f t="shared" si="712"/>
        <v/>
      </c>
      <c r="AD637" s="976" t="str">
        <f t="shared" si="713"/>
        <v/>
      </c>
      <c r="AE637" s="976" t="str">
        <f t="shared" si="714"/>
        <v/>
      </c>
    </row>
    <row r="638" spans="1:31">
      <c r="A638" s="976" t="str">
        <f t="shared" si="696"/>
        <v>MP-10</v>
      </c>
      <c r="B638" s="976" t="str">
        <f t="shared" si="652"/>
        <v>[weeks C]</v>
      </c>
      <c r="C638" s="976" t="str">
        <f t="shared" si="653"/>
        <v>Lipid#3</v>
      </c>
      <c r="D638" s="976" t="str">
        <f t="shared" si="654"/>
        <v>[diet C]</v>
      </c>
      <c r="E638" s="976" t="str">
        <f t="shared" si="655"/>
        <v>[treatment C]</v>
      </c>
      <c r="F638" s="976" t="str">
        <f t="shared" si="697"/>
        <v>[sex]</v>
      </c>
      <c r="G638" s="976" t="str">
        <f t="shared" si="698"/>
        <v>[body weight]</v>
      </c>
      <c r="H638" s="976">
        <f t="shared" si="675"/>
        <v>2.5</v>
      </c>
      <c r="I638" s="664"/>
      <c r="J638" s="976">
        <f>'plasma (Lipid#3)'!B216</f>
        <v>70</v>
      </c>
      <c r="K638" s="976" t="str">
        <f>'plasma (Lipid#3)'!C216</f>
        <v>bg 70</v>
      </c>
      <c r="L638" s="976" t="str">
        <f>'plasma (Lipid#3)'!E216</f>
        <v>gir 70</v>
      </c>
      <c r="M638" s="664"/>
      <c r="N638" s="664"/>
      <c r="O638" s="976"/>
      <c r="P638" s="976" t="str">
        <f t="shared" si="699"/>
        <v/>
      </c>
      <c r="Q638" s="976" t="str">
        <f t="shared" si="700"/>
        <v/>
      </c>
      <c r="R638" s="976" t="str">
        <f t="shared" si="701"/>
        <v/>
      </c>
      <c r="S638" s="976" t="str">
        <f t="shared" si="702"/>
        <v/>
      </c>
      <c r="T638" s="976" t="str">
        <f t="shared" si="703"/>
        <v/>
      </c>
      <c r="U638" s="976" t="str">
        <f t="shared" si="704"/>
        <v/>
      </c>
      <c r="V638" s="976" t="str">
        <f t="shared" si="705"/>
        <v/>
      </c>
      <c r="W638" s="976" t="str">
        <f t="shared" si="706"/>
        <v/>
      </c>
      <c r="X638" s="976" t="str">
        <f t="shared" si="707"/>
        <v/>
      </c>
      <c r="Y638" s="976" t="str">
        <f t="shared" si="708"/>
        <v/>
      </c>
      <c r="Z638" s="976" t="str">
        <f t="shared" si="709"/>
        <v/>
      </c>
      <c r="AA638" s="976" t="str">
        <f t="shared" si="710"/>
        <v/>
      </c>
      <c r="AB638" s="976" t="str">
        <f t="shared" si="711"/>
        <v/>
      </c>
      <c r="AC638" s="976" t="str">
        <f t="shared" si="712"/>
        <v/>
      </c>
      <c r="AD638" s="976" t="str">
        <f t="shared" si="713"/>
        <v/>
      </c>
      <c r="AE638" s="976" t="str">
        <f t="shared" si="714"/>
        <v/>
      </c>
    </row>
    <row r="639" spans="1:31">
      <c r="A639" s="976" t="str">
        <f t="shared" si="696"/>
        <v>MP-10</v>
      </c>
      <c r="B639" s="976" t="str">
        <f t="shared" si="652"/>
        <v>[weeks C]</v>
      </c>
      <c r="C639" s="976" t="str">
        <f t="shared" si="653"/>
        <v>Lipid#3</v>
      </c>
      <c r="D639" s="976" t="str">
        <f t="shared" si="654"/>
        <v>[diet C]</v>
      </c>
      <c r="E639" s="976" t="str">
        <f t="shared" si="655"/>
        <v>[treatment C]</v>
      </c>
      <c r="F639" s="976" t="str">
        <f t="shared" si="697"/>
        <v>[sex]</v>
      </c>
      <c r="G639" s="976" t="str">
        <f t="shared" si="698"/>
        <v>[body weight]</v>
      </c>
      <c r="H639" s="976">
        <f t="shared" si="675"/>
        <v>2.5</v>
      </c>
      <c r="I639" s="664"/>
      <c r="J639" s="976">
        <f>'plasma (Lipid#3)'!B217</f>
        <v>80</v>
      </c>
      <c r="K639" s="976" t="str">
        <f>'plasma (Lipid#3)'!C217</f>
        <v>bg 80</v>
      </c>
      <c r="L639" s="976" t="str">
        <f>'plasma (Lipid#3)'!E217</f>
        <v>gir 80</v>
      </c>
      <c r="M639" s="977" t="e">
        <f>'plasma (Lipid#3)'!X212</f>
        <v>#DIV/0!</v>
      </c>
      <c r="N639" s="977" t="e">
        <f>'plasma (Lipid#3)'!Y212</f>
        <v>#DIV/0!</v>
      </c>
      <c r="O639" s="976"/>
      <c r="P639" s="976" t="str">
        <f t="shared" si="699"/>
        <v/>
      </c>
      <c r="Q639" s="976" t="str">
        <f t="shared" si="700"/>
        <v/>
      </c>
      <c r="R639" s="976" t="str">
        <f t="shared" si="701"/>
        <v/>
      </c>
      <c r="S639" s="976" t="str">
        <f t="shared" si="702"/>
        <v/>
      </c>
      <c r="T639" s="976" t="str">
        <f t="shared" si="703"/>
        <v/>
      </c>
      <c r="U639" s="976" t="str">
        <f t="shared" si="704"/>
        <v/>
      </c>
      <c r="V639" s="976" t="str">
        <f t="shared" si="705"/>
        <v/>
      </c>
      <c r="W639" s="976" t="str">
        <f t="shared" si="706"/>
        <v/>
      </c>
      <c r="X639" s="976" t="str">
        <f t="shared" si="707"/>
        <v/>
      </c>
      <c r="Y639" s="976" t="str">
        <f t="shared" si="708"/>
        <v/>
      </c>
      <c r="Z639" s="976" t="str">
        <f t="shared" si="709"/>
        <v/>
      </c>
      <c r="AA639" s="976" t="str">
        <f t="shared" si="710"/>
        <v/>
      </c>
      <c r="AB639" s="976" t="str">
        <f t="shared" si="711"/>
        <v/>
      </c>
      <c r="AC639" s="976" t="str">
        <f t="shared" si="712"/>
        <v/>
      </c>
      <c r="AD639" s="976" t="str">
        <f t="shared" si="713"/>
        <v/>
      </c>
      <c r="AE639" s="976" t="str">
        <f t="shared" si="714"/>
        <v/>
      </c>
    </row>
    <row r="640" spans="1:31">
      <c r="A640" s="976" t="str">
        <f t="shared" si="696"/>
        <v>MP-10</v>
      </c>
      <c r="B640" s="976" t="str">
        <f t="shared" si="652"/>
        <v>[weeks C]</v>
      </c>
      <c r="C640" s="976" t="str">
        <f t="shared" si="653"/>
        <v>Lipid#3</v>
      </c>
      <c r="D640" s="976" t="str">
        <f t="shared" si="654"/>
        <v>[diet C]</v>
      </c>
      <c r="E640" s="976" t="str">
        <f t="shared" si="655"/>
        <v>[treatment C]</v>
      </c>
      <c r="F640" s="976" t="str">
        <f t="shared" si="697"/>
        <v>[sex]</v>
      </c>
      <c r="G640" s="976" t="str">
        <f t="shared" si="698"/>
        <v>[body weight]</v>
      </c>
      <c r="H640" s="976">
        <f t="shared" si="675"/>
        <v>2.5</v>
      </c>
      <c r="I640" s="976" t="str">
        <f>'plasma (Lipid#3)'!A221</f>
        <v>hct 90</v>
      </c>
      <c r="J640" s="976">
        <f>'plasma (Lipid#3)'!B218</f>
        <v>90</v>
      </c>
      <c r="K640" s="976" t="str">
        <f>'plasma (Lipid#3)'!C218</f>
        <v>bg 90</v>
      </c>
      <c r="L640" s="976" t="str">
        <f>'plasma (Lipid#3)'!E218</f>
        <v>gir 90</v>
      </c>
      <c r="M640" s="977" t="e">
        <f>'plasma (Lipid#3)'!X213</f>
        <v>#DIV/0!</v>
      </c>
      <c r="N640" s="977" t="e">
        <f>'plasma (Lipid#3)'!Y213</f>
        <v>#DIV/0!</v>
      </c>
      <c r="O640" s="976"/>
      <c r="P640" s="976" t="str">
        <f t="shared" si="699"/>
        <v/>
      </c>
      <c r="Q640" s="976" t="str">
        <f t="shared" si="700"/>
        <v/>
      </c>
      <c r="R640" s="976" t="str">
        <f t="shared" si="701"/>
        <v/>
      </c>
      <c r="S640" s="976" t="str">
        <f t="shared" si="702"/>
        <v/>
      </c>
      <c r="T640" s="976" t="str">
        <f t="shared" si="703"/>
        <v/>
      </c>
      <c r="U640" s="976" t="str">
        <f t="shared" si="704"/>
        <v/>
      </c>
      <c r="V640" s="976" t="str">
        <f t="shared" si="705"/>
        <v/>
      </c>
      <c r="W640" s="976" t="str">
        <f t="shared" si="706"/>
        <v/>
      </c>
      <c r="X640" s="976" t="str">
        <f t="shared" si="707"/>
        <v/>
      </c>
      <c r="Y640" s="976" t="str">
        <f t="shared" si="708"/>
        <v/>
      </c>
      <c r="Z640" s="976" t="str">
        <f t="shared" si="709"/>
        <v/>
      </c>
      <c r="AA640" s="976" t="str">
        <f t="shared" si="710"/>
        <v/>
      </c>
      <c r="AB640" s="976" t="str">
        <f t="shared" si="711"/>
        <v/>
      </c>
      <c r="AC640" s="976" t="str">
        <f t="shared" si="712"/>
        <v/>
      </c>
      <c r="AD640" s="976" t="str">
        <f t="shared" si="713"/>
        <v/>
      </c>
      <c r="AE640" s="976" t="str">
        <f t="shared" si="714"/>
        <v/>
      </c>
    </row>
    <row r="641" spans="1:31">
      <c r="A641" s="976" t="str">
        <f t="shared" si="696"/>
        <v>MP-10</v>
      </c>
      <c r="B641" s="976" t="str">
        <f t="shared" si="652"/>
        <v>[weeks C]</v>
      </c>
      <c r="C641" s="976" t="str">
        <f t="shared" si="653"/>
        <v>Lipid#3</v>
      </c>
      <c r="D641" s="976" t="str">
        <f t="shared" si="654"/>
        <v>[diet C]</v>
      </c>
      <c r="E641" s="976" t="str">
        <f t="shared" si="655"/>
        <v>[treatment C]</v>
      </c>
      <c r="F641" s="976" t="str">
        <f t="shared" si="697"/>
        <v>[sex]</v>
      </c>
      <c r="G641" s="976" t="str">
        <f t="shared" si="698"/>
        <v>[body weight]</v>
      </c>
      <c r="H641" s="976">
        <f t="shared" si="675"/>
        <v>2.5</v>
      </c>
      <c r="I641" s="664"/>
      <c r="J641" s="976">
        <f>'plasma (Lipid#3)'!B219</f>
        <v>100</v>
      </c>
      <c r="K641" s="976" t="str">
        <f>'plasma (Lipid#3)'!C219</f>
        <v>bg 100</v>
      </c>
      <c r="L641" s="976" t="str">
        <f>'plasma (Lipid#3)'!E219</f>
        <v>gir 100</v>
      </c>
      <c r="M641" s="977" t="e">
        <f>'plasma (Lipid#3)'!X214</f>
        <v>#DIV/0!</v>
      </c>
      <c r="N641" s="977" t="e">
        <f>'plasma (Lipid#3)'!Y214</f>
        <v>#DIV/0!</v>
      </c>
      <c r="O641" s="976" t="str">
        <f>'plasma (Lipid#3)'!M219</f>
        <v>i 100</v>
      </c>
      <c r="P641" s="976" t="str">
        <f t="shared" si="699"/>
        <v/>
      </c>
      <c r="Q641" s="976" t="str">
        <f t="shared" si="700"/>
        <v/>
      </c>
      <c r="R641" s="976" t="str">
        <f t="shared" si="701"/>
        <v/>
      </c>
      <c r="S641" s="976" t="str">
        <f t="shared" si="702"/>
        <v/>
      </c>
      <c r="T641" s="976" t="str">
        <f t="shared" si="703"/>
        <v/>
      </c>
      <c r="U641" s="976" t="str">
        <f t="shared" si="704"/>
        <v/>
      </c>
      <c r="V641" s="976" t="str">
        <f t="shared" si="705"/>
        <v/>
      </c>
      <c r="W641" s="976" t="str">
        <f t="shared" si="706"/>
        <v/>
      </c>
      <c r="X641" s="976" t="str">
        <f t="shared" si="707"/>
        <v/>
      </c>
      <c r="Y641" s="976" t="str">
        <f t="shared" si="708"/>
        <v/>
      </c>
      <c r="Z641" s="976" t="str">
        <f t="shared" si="709"/>
        <v/>
      </c>
      <c r="AA641" s="976" t="str">
        <f t="shared" si="710"/>
        <v/>
      </c>
      <c r="AB641" s="976" t="str">
        <f t="shared" si="711"/>
        <v/>
      </c>
      <c r="AC641" s="976" t="str">
        <f t="shared" si="712"/>
        <v/>
      </c>
      <c r="AD641" s="976" t="str">
        <f t="shared" si="713"/>
        <v/>
      </c>
      <c r="AE641" s="976" t="str">
        <f t="shared" si="714"/>
        <v/>
      </c>
    </row>
    <row r="642" spans="1:31">
      <c r="A642" s="976" t="str">
        <f t="shared" si="696"/>
        <v>MP-10</v>
      </c>
      <c r="B642" s="976" t="str">
        <f t="shared" si="652"/>
        <v>[weeks C]</v>
      </c>
      <c r="C642" s="976" t="str">
        <f t="shared" si="653"/>
        <v>Lipid#3</v>
      </c>
      <c r="D642" s="976" t="str">
        <f t="shared" si="654"/>
        <v>[diet C]</v>
      </c>
      <c r="E642" s="976" t="str">
        <f t="shared" si="655"/>
        <v>[treatment C]</v>
      </c>
      <c r="F642" s="976" t="str">
        <f t="shared" si="697"/>
        <v>[sex]</v>
      </c>
      <c r="G642" s="976" t="str">
        <f t="shared" si="698"/>
        <v>[body weight]</v>
      </c>
      <c r="H642" s="976">
        <f t="shared" si="675"/>
        <v>2.5</v>
      </c>
      <c r="I642" s="664"/>
      <c r="J642" s="976">
        <f>'plasma (Lipid#3)'!B220</f>
        <v>110</v>
      </c>
      <c r="K642" s="976" t="str">
        <f>'plasma (Lipid#3)'!C220</f>
        <v>bg 110</v>
      </c>
      <c r="L642" s="976" t="str">
        <f>'plasma (Lipid#3)'!E220</f>
        <v>gir 110</v>
      </c>
      <c r="M642" s="664"/>
      <c r="N642" s="664"/>
      <c r="O642" s="976"/>
      <c r="P642" s="976" t="str">
        <f t="shared" si="699"/>
        <v/>
      </c>
      <c r="Q642" s="976" t="str">
        <f t="shared" si="700"/>
        <v/>
      </c>
      <c r="R642" s="976" t="str">
        <f t="shared" si="701"/>
        <v/>
      </c>
      <c r="S642" s="976" t="str">
        <f t="shared" si="702"/>
        <v/>
      </c>
      <c r="T642" s="976" t="str">
        <f t="shared" si="703"/>
        <v/>
      </c>
      <c r="U642" s="976" t="str">
        <f t="shared" si="704"/>
        <v/>
      </c>
      <c r="V642" s="976" t="str">
        <f t="shared" si="705"/>
        <v/>
      </c>
      <c r="W642" s="976" t="str">
        <f t="shared" si="706"/>
        <v/>
      </c>
      <c r="X642" s="976" t="str">
        <f t="shared" si="707"/>
        <v/>
      </c>
      <c r="Y642" s="976" t="str">
        <f t="shared" si="708"/>
        <v/>
      </c>
      <c r="Z642" s="976" t="str">
        <f t="shared" si="709"/>
        <v/>
      </c>
      <c r="AA642" s="976" t="str">
        <f t="shared" si="710"/>
        <v/>
      </c>
      <c r="AB642" s="976" t="str">
        <f t="shared" si="711"/>
        <v/>
      </c>
      <c r="AC642" s="976" t="str">
        <f t="shared" si="712"/>
        <v/>
      </c>
      <c r="AD642" s="976" t="str">
        <f t="shared" si="713"/>
        <v/>
      </c>
      <c r="AE642" s="976" t="str">
        <f t="shared" si="714"/>
        <v/>
      </c>
    </row>
    <row r="643" spans="1:31">
      <c r="A643" s="976" t="str">
        <f t="shared" si="696"/>
        <v>MP-10</v>
      </c>
      <c r="B643" s="976" t="str">
        <f t="shared" si="652"/>
        <v>[weeks C]</v>
      </c>
      <c r="C643" s="976" t="str">
        <f t="shared" si="653"/>
        <v>Lipid#3</v>
      </c>
      <c r="D643" s="976" t="str">
        <f t="shared" si="654"/>
        <v>[diet C]</v>
      </c>
      <c r="E643" s="976" t="str">
        <f t="shared" si="655"/>
        <v>[treatment C]</v>
      </c>
      <c r="F643" s="976" t="str">
        <f t="shared" si="697"/>
        <v>[sex]</v>
      </c>
      <c r="G643" s="976" t="str">
        <f t="shared" si="698"/>
        <v>[body weight]</v>
      </c>
      <c r="H643" s="976">
        <f t="shared" si="675"/>
        <v>2.5</v>
      </c>
      <c r="I643" s="664"/>
      <c r="J643" s="976">
        <f>'plasma (Lipid#3)'!B221</f>
        <v>120</v>
      </c>
      <c r="K643" s="976" t="str">
        <f>'plasma (Lipid#3)'!C221</f>
        <v>bg 120</v>
      </c>
      <c r="L643" s="976" t="str">
        <f>'plasma (Lipid#3)'!E221</f>
        <v>gir 120</v>
      </c>
      <c r="M643" s="977" t="e">
        <f>'plasma (Lipid#3)'!X215</f>
        <v>#DIV/0!</v>
      </c>
      <c r="N643" s="977" t="e">
        <f>'plasma (Lipid#3)'!Y215</f>
        <v>#DIV/0!</v>
      </c>
      <c r="O643" s="976" t="str">
        <f>'plasma (Lipid#3)'!M221</f>
        <v>i 120</v>
      </c>
      <c r="P643" s="976" t="str">
        <f t="shared" si="699"/>
        <v/>
      </c>
      <c r="Q643" s="976" t="str">
        <f t="shared" si="700"/>
        <v/>
      </c>
      <c r="R643" s="976" t="str">
        <f t="shared" si="701"/>
        <v/>
      </c>
      <c r="S643" s="976" t="str">
        <f t="shared" si="702"/>
        <v/>
      </c>
      <c r="T643" s="976" t="str">
        <f t="shared" si="703"/>
        <v/>
      </c>
      <c r="U643" s="976" t="str">
        <f t="shared" si="704"/>
        <v/>
      </c>
      <c r="V643" s="976" t="str">
        <f t="shared" si="705"/>
        <v/>
      </c>
      <c r="W643" s="976" t="str">
        <f t="shared" si="706"/>
        <v/>
      </c>
      <c r="X643" s="976" t="str">
        <f t="shared" si="707"/>
        <v/>
      </c>
      <c r="Y643" s="976" t="str">
        <f t="shared" si="708"/>
        <v/>
      </c>
      <c r="Z643" s="976" t="str">
        <f t="shared" si="709"/>
        <v/>
      </c>
      <c r="AA643" s="976" t="str">
        <f t="shared" si="710"/>
        <v/>
      </c>
      <c r="AB643" s="976" t="str">
        <f t="shared" si="711"/>
        <v/>
      </c>
      <c r="AC643" s="976" t="str">
        <f t="shared" si="712"/>
        <v/>
      </c>
      <c r="AD643" s="976" t="str">
        <f t="shared" si="713"/>
        <v/>
      </c>
      <c r="AE643" s="976" t="str">
        <f t="shared" si="714"/>
        <v/>
      </c>
    </row>
    <row r="644" spans="1:31">
      <c r="A644" s="976" t="str">
        <f t="shared" si="696"/>
        <v>MP-10</v>
      </c>
      <c r="B644" s="976" t="str">
        <f t="shared" si="652"/>
        <v>[weeks C]</v>
      </c>
      <c r="C644" s="976" t="str">
        <f t="shared" si="653"/>
        <v>Lipid#3</v>
      </c>
      <c r="D644" s="976" t="str">
        <f t="shared" si="654"/>
        <v>[diet C]</v>
      </c>
      <c r="E644" s="976" t="str">
        <f t="shared" si="655"/>
        <v>[treatment C]</v>
      </c>
      <c r="F644" s="976" t="str">
        <f t="shared" si="697"/>
        <v>[sex]</v>
      </c>
      <c r="G644" s="976" t="str">
        <f t="shared" si="698"/>
        <v>[body weight]</v>
      </c>
      <c r="H644" s="976">
        <f t="shared" si="675"/>
        <v>2.5</v>
      </c>
      <c r="I644" s="664"/>
      <c r="J644" s="976">
        <v>122</v>
      </c>
      <c r="K644" s="976" t="str">
        <f>'plasma (Lipid#3)'!C222</f>
        <v>bg 2</v>
      </c>
      <c r="L644" s="976" t="str">
        <f>'plasma (Lipid#3)'!E222</f>
        <v>gir 2</v>
      </c>
      <c r="M644" s="664"/>
      <c r="N644" s="664"/>
      <c r="O644" s="976"/>
      <c r="P644" s="976" t="str">
        <f t="shared" si="699"/>
        <v/>
      </c>
      <c r="Q644" s="976" t="str">
        <f t="shared" si="700"/>
        <v/>
      </c>
      <c r="R644" s="976" t="str">
        <f t="shared" si="701"/>
        <v/>
      </c>
      <c r="S644" s="976" t="str">
        <f t="shared" si="702"/>
        <v/>
      </c>
      <c r="T644" s="976" t="str">
        <f t="shared" si="703"/>
        <v/>
      </c>
      <c r="U644" s="976" t="str">
        <f t="shared" si="704"/>
        <v/>
      </c>
      <c r="V644" s="976" t="str">
        <f t="shared" si="705"/>
        <v/>
      </c>
      <c r="W644" s="976" t="str">
        <f t="shared" si="706"/>
        <v/>
      </c>
      <c r="X644" s="976" t="str">
        <f t="shared" si="707"/>
        <v/>
      </c>
      <c r="Y644" s="976" t="str">
        <f t="shared" si="708"/>
        <v/>
      </c>
      <c r="Z644" s="976" t="str">
        <f t="shared" si="709"/>
        <v/>
      </c>
      <c r="AA644" s="976" t="str">
        <f t="shared" si="710"/>
        <v/>
      </c>
      <c r="AB644" s="976" t="str">
        <f t="shared" si="711"/>
        <v/>
      </c>
      <c r="AC644" s="976" t="str">
        <f t="shared" si="712"/>
        <v/>
      </c>
      <c r="AD644" s="976" t="str">
        <f t="shared" si="713"/>
        <v/>
      </c>
      <c r="AE644" s="976" t="str">
        <f t="shared" si="714"/>
        <v/>
      </c>
    </row>
    <row r="645" spans="1:31">
      <c r="A645" s="976" t="str">
        <f t="shared" si="696"/>
        <v>MP-10</v>
      </c>
      <c r="B645" s="976" t="str">
        <f t="shared" si="652"/>
        <v>[weeks C]</v>
      </c>
      <c r="C645" s="976" t="str">
        <f t="shared" si="653"/>
        <v>Lipid#3</v>
      </c>
      <c r="D645" s="976" t="str">
        <f t="shared" si="654"/>
        <v>[diet C]</v>
      </c>
      <c r="E645" s="976" t="str">
        <f t="shared" si="655"/>
        <v>[treatment C]</v>
      </c>
      <c r="F645" s="976" t="str">
        <f t="shared" si="697"/>
        <v>[sex]</v>
      </c>
      <c r="G645" s="976" t="str">
        <f t="shared" si="698"/>
        <v>[body weight]</v>
      </c>
      <c r="H645" s="976">
        <f t="shared" si="675"/>
        <v>2.5</v>
      </c>
      <c r="I645" s="664"/>
      <c r="J645" s="976">
        <v>125</v>
      </c>
      <c r="K645" s="976" t="str">
        <f>'plasma (Lipid#3)'!C223</f>
        <v>bg 5</v>
      </c>
      <c r="L645" s="976" t="str">
        <f>'plasma (Lipid#3)'!E223</f>
        <v>gir 5</v>
      </c>
      <c r="M645" s="664"/>
      <c r="N645" s="664"/>
      <c r="O645" s="976"/>
      <c r="P645" s="976" t="str">
        <f t="shared" si="699"/>
        <v/>
      </c>
      <c r="Q645" s="976" t="str">
        <f t="shared" si="700"/>
        <v/>
      </c>
      <c r="R645" s="976" t="str">
        <f t="shared" si="701"/>
        <v/>
      </c>
      <c r="S645" s="976" t="str">
        <f t="shared" si="702"/>
        <v/>
      </c>
      <c r="T645" s="976" t="str">
        <f t="shared" si="703"/>
        <v/>
      </c>
      <c r="U645" s="976" t="str">
        <f t="shared" si="704"/>
        <v/>
      </c>
      <c r="V645" s="976" t="str">
        <f t="shared" si="705"/>
        <v/>
      </c>
      <c r="W645" s="976" t="str">
        <f t="shared" si="706"/>
        <v/>
      </c>
      <c r="X645" s="976" t="str">
        <f t="shared" si="707"/>
        <v/>
      </c>
      <c r="Y645" s="976" t="str">
        <f t="shared" si="708"/>
        <v/>
      </c>
      <c r="Z645" s="976" t="str">
        <f t="shared" si="709"/>
        <v/>
      </c>
      <c r="AA645" s="976" t="str">
        <f t="shared" si="710"/>
        <v/>
      </c>
      <c r="AB645" s="976" t="str">
        <f t="shared" si="711"/>
        <v/>
      </c>
      <c r="AC645" s="976" t="str">
        <f t="shared" si="712"/>
        <v/>
      </c>
      <c r="AD645" s="976" t="str">
        <f t="shared" si="713"/>
        <v/>
      </c>
      <c r="AE645" s="976" t="str">
        <f t="shared" si="714"/>
        <v/>
      </c>
    </row>
    <row r="646" spans="1:31">
      <c r="A646" s="976" t="str">
        <f t="shared" si="696"/>
        <v>MP-10</v>
      </c>
      <c r="B646" s="976" t="str">
        <f t="shared" si="652"/>
        <v>[weeks C]</v>
      </c>
      <c r="C646" s="976" t="str">
        <f t="shared" si="653"/>
        <v>Lipid#3</v>
      </c>
      <c r="D646" s="976" t="str">
        <f t="shared" si="654"/>
        <v>[diet C]</v>
      </c>
      <c r="E646" s="976" t="str">
        <f t="shared" si="655"/>
        <v>[treatment C]</v>
      </c>
      <c r="F646" s="976" t="str">
        <f t="shared" si="697"/>
        <v>[sex]</v>
      </c>
      <c r="G646" s="976" t="str">
        <f t="shared" si="698"/>
        <v>[body weight]</v>
      </c>
      <c r="H646" s="976">
        <f t="shared" si="675"/>
        <v>2.5</v>
      </c>
      <c r="I646" s="664"/>
      <c r="J646" s="976">
        <v>130</v>
      </c>
      <c r="K646" s="976" t="str">
        <f>'plasma (Lipid#3)'!C224</f>
        <v>bg 10</v>
      </c>
      <c r="L646" s="976" t="str">
        <f>'plasma (Lipid#3)'!E224</f>
        <v>gir 10</v>
      </c>
      <c r="M646" s="664"/>
      <c r="N646" s="664"/>
      <c r="O646" s="976"/>
      <c r="P646" s="976" t="str">
        <f t="shared" si="699"/>
        <v/>
      </c>
      <c r="Q646" s="976" t="str">
        <f t="shared" si="700"/>
        <v/>
      </c>
      <c r="R646" s="976" t="str">
        <f t="shared" si="701"/>
        <v/>
      </c>
      <c r="S646" s="976" t="str">
        <f t="shared" si="702"/>
        <v/>
      </c>
      <c r="T646" s="976" t="str">
        <f t="shared" si="703"/>
        <v/>
      </c>
      <c r="U646" s="976" t="str">
        <f t="shared" si="704"/>
        <v/>
      </c>
      <c r="V646" s="976" t="str">
        <f t="shared" si="705"/>
        <v/>
      </c>
      <c r="W646" s="976" t="str">
        <f t="shared" si="706"/>
        <v/>
      </c>
      <c r="X646" s="976" t="str">
        <f t="shared" si="707"/>
        <v/>
      </c>
      <c r="Y646" s="976" t="str">
        <f t="shared" si="708"/>
        <v/>
      </c>
      <c r="Z646" s="976" t="str">
        <f t="shared" si="709"/>
        <v/>
      </c>
      <c r="AA646" s="976" t="str">
        <f t="shared" si="710"/>
        <v/>
      </c>
      <c r="AB646" s="976" t="str">
        <f t="shared" si="711"/>
        <v/>
      </c>
      <c r="AC646" s="976" t="str">
        <f t="shared" si="712"/>
        <v/>
      </c>
      <c r="AD646" s="976" t="str">
        <f t="shared" si="713"/>
        <v/>
      </c>
      <c r="AE646" s="976" t="str">
        <f t="shared" si="714"/>
        <v/>
      </c>
    </row>
    <row r="647" spans="1:31">
      <c r="A647" s="976" t="str">
        <f t="shared" si="696"/>
        <v>MP-10</v>
      </c>
      <c r="B647" s="976" t="str">
        <f t="shared" si="652"/>
        <v>[weeks C]</v>
      </c>
      <c r="C647" s="976" t="str">
        <f t="shared" si="653"/>
        <v>Lipid#3</v>
      </c>
      <c r="D647" s="976" t="str">
        <f t="shared" si="654"/>
        <v>[diet C]</v>
      </c>
      <c r="E647" s="976" t="str">
        <f t="shared" si="655"/>
        <v>[treatment C]</v>
      </c>
      <c r="F647" s="976" t="str">
        <f t="shared" si="697"/>
        <v>[sex]</v>
      </c>
      <c r="G647" s="976" t="str">
        <f t="shared" si="698"/>
        <v>[body weight]</v>
      </c>
      <c r="H647" s="976">
        <f t="shared" si="675"/>
        <v>2.5</v>
      </c>
      <c r="I647" s="664"/>
      <c r="J647" s="976">
        <v>135</v>
      </c>
      <c r="K647" s="976" t="str">
        <f>'plasma (Lipid#3)'!C225</f>
        <v>bg 15</v>
      </c>
      <c r="L647" s="976" t="str">
        <f>'plasma (Lipid#3)'!E225</f>
        <v>gir 15</v>
      </c>
      <c r="M647" s="664"/>
      <c r="N647" s="664"/>
      <c r="O647" s="976"/>
      <c r="P647" s="976" t="str">
        <f t="shared" si="699"/>
        <v/>
      </c>
      <c r="Q647" s="976" t="str">
        <f t="shared" si="700"/>
        <v/>
      </c>
      <c r="R647" s="976" t="str">
        <f t="shared" si="701"/>
        <v/>
      </c>
      <c r="S647" s="976" t="str">
        <f t="shared" si="702"/>
        <v/>
      </c>
      <c r="T647" s="976" t="str">
        <f t="shared" si="703"/>
        <v/>
      </c>
      <c r="U647" s="976" t="str">
        <f t="shared" si="704"/>
        <v/>
      </c>
      <c r="V647" s="976" t="str">
        <f t="shared" si="705"/>
        <v/>
      </c>
      <c r="W647" s="976" t="str">
        <f t="shared" si="706"/>
        <v/>
      </c>
      <c r="X647" s="976" t="str">
        <f t="shared" si="707"/>
        <v/>
      </c>
      <c r="Y647" s="976" t="str">
        <f t="shared" si="708"/>
        <v/>
      </c>
      <c r="Z647" s="976" t="str">
        <f t="shared" si="709"/>
        <v/>
      </c>
      <c r="AA647" s="976" t="str">
        <f t="shared" si="710"/>
        <v/>
      </c>
      <c r="AB647" s="976" t="str">
        <f t="shared" si="711"/>
        <v/>
      </c>
      <c r="AC647" s="976" t="str">
        <f t="shared" si="712"/>
        <v/>
      </c>
      <c r="AD647" s="976" t="str">
        <f t="shared" si="713"/>
        <v/>
      </c>
      <c r="AE647" s="976" t="str">
        <f t="shared" si="714"/>
        <v/>
      </c>
    </row>
    <row r="648" spans="1:31">
      <c r="A648" s="976" t="str">
        <f t="shared" si="696"/>
        <v>MP-10</v>
      </c>
      <c r="B648" s="976" t="str">
        <f t="shared" si="652"/>
        <v>[weeks C]</v>
      </c>
      <c r="C648" s="976" t="str">
        <f t="shared" si="653"/>
        <v>Lipid#3</v>
      </c>
      <c r="D648" s="976" t="str">
        <f t="shared" si="654"/>
        <v>[diet C]</v>
      </c>
      <c r="E648" s="976" t="str">
        <f t="shared" si="655"/>
        <v>[treatment C]</v>
      </c>
      <c r="F648" s="976" t="str">
        <f t="shared" si="697"/>
        <v>[sex]</v>
      </c>
      <c r="G648" s="976" t="str">
        <f t="shared" si="698"/>
        <v>[body weight]</v>
      </c>
      <c r="H648" s="976">
        <f t="shared" si="675"/>
        <v>2.5</v>
      </c>
      <c r="I648" s="664"/>
      <c r="J648" s="976">
        <v>145</v>
      </c>
      <c r="K648" s="976" t="str">
        <f>'plasma (Lipid#3)'!C226</f>
        <v>bg 25</v>
      </c>
      <c r="L648" s="976" t="str">
        <f>'plasma (Lipid#3)'!E226</f>
        <v>gir 25</v>
      </c>
      <c r="M648" s="664"/>
      <c r="N648" s="664"/>
      <c r="O648" s="976"/>
      <c r="P648" s="976" t="str">
        <f t="shared" si="699"/>
        <v/>
      </c>
      <c r="Q648" s="976" t="str">
        <f t="shared" si="700"/>
        <v/>
      </c>
      <c r="R648" s="976" t="str">
        <f t="shared" si="701"/>
        <v/>
      </c>
      <c r="S648" s="976" t="str">
        <f t="shared" si="702"/>
        <v/>
      </c>
      <c r="T648" s="976" t="str">
        <f t="shared" si="703"/>
        <v/>
      </c>
      <c r="U648" s="976" t="str">
        <f t="shared" si="704"/>
        <v/>
      </c>
      <c r="V648" s="976" t="str">
        <f t="shared" si="705"/>
        <v/>
      </c>
      <c r="W648" s="976" t="str">
        <f t="shared" si="706"/>
        <v/>
      </c>
      <c r="X648" s="976" t="str">
        <f t="shared" si="707"/>
        <v/>
      </c>
      <c r="Y648" s="976" t="str">
        <f t="shared" si="708"/>
        <v/>
      </c>
      <c r="Z648" s="976" t="str">
        <f t="shared" si="709"/>
        <v/>
      </c>
      <c r="AA648" s="976" t="str">
        <f t="shared" si="710"/>
        <v/>
      </c>
      <c r="AB648" s="976" t="str">
        <f t="shared" si="711"/>
        <v/>
      </c>
      <c r="AC648" s="976" t="str">
        <f t="shared" si="712"/>
        <v/>
      </c>
      <c r="AD648" s="976" t="str">
        <f t="shared" si="713"/>
        <v/>
      </c>
      <c r="AE648" s="976" t="str">
        <f t="shared" si="714"/>
        <v/>
      </c>
    </row>
    <row r="649" spans="1:31">
      <c r="A649" s="973" t="str">
        <f>'plasma (Lipid#3)'!A229</f>
        <v>MP-11</v>
      </c>
      <c r="B649" s="973" t="str">
        <f t="shared" si="652"/>
        <v>[weeks C]</v>
      </c>
      <c r="C649" s="973" t="str">
        <f t="shared" si="653"/>
        <v>Lipid#3</v>
      </c>
      <c r="D649" s="973" t="str">
        <f t="shared" si="654"/>
        <v>[diet C]</v>
      </c>
      <c r="E649" s="973" t="str">
        <f t="shared" si="655"/>
        <v>[treatment C]</v>
      </c>
      <c r="F649" s="973" t="str">
        <f>'plasma (Lipid#3)'!A234</f>
        <v>[sex]</v>
      </c>
      <c r="G649" s="973" t="str">
        <f>'plasma (Lipid#3)'!A230</f>
        <v>[body weight]</v>
      </c>
      <c r="H649" s="973">
        <f t="shared" si="675"/>
        <v>0</v>
      </c>
      <c r="I649" s="973" t="str">
        <f>'plasma (Lipid#3)'!A239</f>
        <v>hct -10</v>
      </c>
      <c r="J649" s="973">
        <f>'plasma (Lipid#3)'!B228</f>
        <v>-10</v>
      </c>
      <c r="K649" s="973" t="str">
        <f>'plasma (Lipid#3)'!C228</f>
        <v>bg -10</v>
      </c>
      <c r="L649" s="973" t="str">
        <f>'plasma (Lipid#3)'!E228</f>
        <v>gir -10</v>
      </c>
      <c r="M649" s="974" t="e">
        <f>'plasma (Lipid#3)'!X230</f>
        <v>#DIV/0!</v>
      </c>
      <c r="N649" s="974" t="e">
        <f>'plasma (Lipid#3)'!Y230</f>
        <v>#DIV/0!</v>
      </c>
      <c r="O649" s="973" t="str">
        <f>'plasma (Lipid#3)'!M228</f>
        <v>i -10</v>
      </c>
      <c r="P649" s="973" t="str">
        <f>'tissues (Lipid#3)'!O93</f>
        <v/>
      </c>
      <c r="Q649" s="973" t="str">
        <f>'tissues (Lipid#3)'!O94</f>
        <v/>
      </c>
      <c r="R649" s="973" t="str">
        <f>'tissues (Lipid#3)'!O95</f>
        <v/>
      </c>
      <c r="S649" s="973" t="str">
        <f>'tissues (Lipid#3)'!O96</f>
        <v/>
      </c>
      <c r="T649" s="973" t="str">
        <f>'tissues (Lipid#3)'!O97</f>
        <v/>
      </c>
      <c r="U649" s="973" t="str">
        <f>'tissues (Lipid#3)'!O98</f>
        <v/>
      </c>
      <c r="V649" s="973" t="str">
        <f>'tissues (Lipid#3)'!O99</f>
        <v/>
      </c>
      <c r="W649" s="973" t="str">
        <f>'tissues (Lipid#3)'!O100</f>
        <v/>
      </c>
      <c r="X649" s="973" t="str">
        <f>'tissues (Lipid#3)'!P93</f>
        <v/>
      </c>
      <c r="Y649" s="975" t="str">
        <f>'tissues (Lipid#3)'!P94</f>
        <v/>
      </c>
      <c r="Z649" s="973" t="str">
        <f>'tissues (Lipid#3)'!P95</f>
        <v/>
      </c>
      <c r="AA649" s="973" t="str">
        <f>'tissues (Lipid#3)'!P96</f>
        <v/>
      </c>
      <c r="AB649" s="973" t="str">
        <f>'tissues (Lipid#3)'!P97</f>
        <v/>
      </c>
      <c r="AC649" s="973" t="str">
        <f>'tissues (Lipid#3)'!P98</f>
        <v/>
      </c>
      <c r="AD649" s="973" t="str">
        <f>'tissues (Lipid#3)'!P99</f>
        <v/>
      </c>
      <c r="AE649" s="973" t="str">
        <f>'tissues (Lipid#3)'!P100</f>
        <v/>
      </c>
    </row>
    <row r="650" spans="1:31">
      <c r="A650" s="973" t="str">
        <f>A649</f>
        <v>MP-11</v>
      </c>
      <c r="B650" s="973" t="str">
        <f t="shared" si="652"/>
        <v>[weeks C]</v>
      </c>
      <c r="C650" s="973" t="str">
        <f t="shared" si="653"/>
        <v>Lipid#3</v>
      </c>
      <c r="D650" s="973" t="str">
        <f t="shared" si="654"/>
        <v>[diet C]</v>
      </c>
      <c r="E650" s="973" t="str">
        <f t="shared" si="655"/>
        <v>[treatment C]</v>
      </c>
      <c r="F650" s="973" t="str">
        <f>F649</f>
        <v>[sex]</v>
      </c>
      <c r="G650" s="973" t="str">
        <f>G649</f>
        <v>[body weight]</v>
      </c>
      <c r="H650" s="973">
        <f t="shared" si="675"/>
        <v>0</v>
      </c>
      <c r="I650" s="973"/>
      <c r="J650" s="973">
        <f>'plasma (Lipid#3)'!B229</f>
        <v>0</v>
      </c>
      <c r="K650" s="973" t="str">
        <f>'plasma (Lipid#3)'!C229</f>
        <v>bg 0</v>
      </c>
      <c r="L650" s="973" t="str">
        <f>'plasma (Lipid#3)'!E229</f>
        <v>gir 0</v>
      </c>
      <c r="M650" s="974" t="e">
        <f>'plasma (Lipid#3)'!X231</f>
        <v>#DIV/0!</v>
      </c>
      <c r="N650" s="974" t="e">
        <f>'plasma (Lipid#3)'!Y231</f>
        <v>#DIV/0!</v>
      </c>
      <c r="O650" s="973"/>
      <c r="P650" s="973" t="str">
        <f>P649</f>
        <v/>
      </c>
      <c r="Q650" s="973" t="str">
        <f t="shared" ref="Q650:Q667" si="715">Q649</f>
        <v/>
      </c>
      <c r="R650" s="973" t="str">
        <f t="shared" ref="R650:R667" si="716">R649</f>
        <v/>
      </c>
      <c r="S650" s="973" t="str">
        <f t="shared" ref="S650:S667" si="717">S649</f>
        <v/>
      </c>
      <c r="T650" s="973" t="str">
        <f t="shared" ref="T650:T667" si="718">T649</f>
        <v/>
      </c>
      <c r="U650" s="973" t="str">
        <f t="shared" ref="U650:U667" si="719">U649</f>
        <v/>
      </c>
      <c r="V650" s="973" t="str">
        <f t="shared" ref="V650:V667" si="720">V649</f>
        <v/>
      </c>
      <c r="W650" s="973" t="str">
        <f t="shared" ref="W650:W667" si="721">W649</f>
        <v/>
      </c>
      <c r="X650" s="973" t="str">
        <f t="shared" ref="X650:X667" si="722">X649</f>
        <v/>
      </c>
      <c r="Y650" s="973" t="str">
        <f t="shared" ref="Y650:Y667" si="723">Y649</f>
        <v/>
      </c>
      <c r="Z650" s="973" t="str">
        <f t="shared" ref="Z650:Z667" si="724">Z649</f>
        <v/>
      </c>
      <c r="AA650" s="973" t="str">
        <f t="shared" ref="AA650:AA667" si="725">AA649</f>
        <v/>
      </c>
      <c r="AB650" s="973" t="str">
        <f t="shared" ref="AB650:AB667" si="726">AB649</f>
        <v/>
      </c>
      <c r="AC650" s="973" t="str">
        <f t="shared" ref="AC650:AC667" si="727">AC649</f>
        <v/>
      </c>
      <c r="AD650" s="973" t="str">
        <f t="shared" ref="AD650:AD667" si="728">AD649</f>
        <v/>
      </c>
      <c r="AE650" s="973" t="str">
        <f t="shared" ref="AE650:AE667" si="729">AE649</f>
        <v/>
      </c>
    </row>
    <row r="651" spans="1:31">
      <c r="A651" s="973" t="str">
        <f t="shared" ref="A651:A667" si="730">A650</f>
        <v>MP-11</v>
      </c>
      <c r="B651" s="973" t="str">
        <f t="shared" si="652"/>
        <v>[weeks C]</v>
      </c>
      <c r="C651" s="973" t="str">
        <f t="shared" si="653"/>
        <v>Lipid#3</v>
      </c>
      <c r="D651" s="973" t="str">
        <f t="shared" si="654"/>
        <v>[diet C]</v>
      </c>
      <c r="E651" s="973" t="str">
        <f t="shared" si="655"/>
        <v>[treatment C]</v>
      </c>
      <c r="F651" s="973" t="str">
        <f t="shared" ref="F651:F667" si="731">F650</f>
        <v>[sex]</v>
      </c>
      <c r="G651" s="973" t="str">
        <f t="shared" ref="G651:G667" si="732">G650</f>
        <v>[body weight]</v>
      </c>
      <c r="H651" s="973">
        <f t="shared" si="675"/>
        <v>2.5</v>
      </c>
      <c r="I651" s="973"/>
      <c r="J651" s="973">
        <f>'plasma (Lipid#3)'!B230</f>
        <v>10</v>
      </c>
      <c r="K651" s="973" t="str">
        <f>'plasma (Lipid#3)'!C230</f>
        <v>bg 10</v>
      </c>
      <c r="L651" s="973" t="str">
        <f>'plasma (Lipid#3)'!E230</f>
        <v>gir 10</v>
      </c>
      <c r="M651" s="973"/>
      <c r="N651" s="973"/>
      <c r="O651" s="973"/>
      <c r="P651" s="973" t="str">
        <f t="shared" ref="P651:P667" si="733">P650</f>
        <v/>
      </c>
      <c r="Q651" s="973" t="str">
        <f t="shared" si="715"/>
        <v/>
      </c>
      <c r="R651" s="973" t="str">
        <f t="shared" si="716"/>
        <v/>
      </c>
      <c r="S651" s="973" t="str">
        <f t="shared" si="717"/>
        <v/>
      </c>
      <c r="T651" s="973" t="str">
        <f t="shared" si="718"/>
        <v/>
      </c>
      <c r="U651" s="973" t="str">
        <f t="shared" si="719"/>
        <v/>
      </c>
      <c r="V651" s="973" t="str">
        <f t="shared" si="720"/>
        <v/>
      </c>
      <c r="W651" s="973" t="str">
        <f t="shared" si="721"/>
        <v/>
      </c>
      <c r="X651" s="973" t="str">
        <f t="shared" si="722"/>
        <v/>
      </c>
      <c r="Y651" s="973" t="str">
        <f t="shared" si="723"/>
        <v/>
      </c>
      <c r="Z651" s="973" t="str">
        <f t="shared" si="724"/>
        <v/>
      </c>
      <c r="AA651" s="973" t="str">
        <f t="shared" si="725"/>
        <v/>
      </c>
      <c r="AB651" s="973" t="str">
        <f t="shared" si="726"/>
        <v/>
      </c>
      <c r="AC651" s="973" t="str">
        <f t="shared" si="727"/>
        <v/>
      </c>
      <c r="AD651" s="973" t="str">
        <f t="shared" si="728"/>
        <v/>
      </c>
      <c r="AE651" s="973" t="str">
        <f t="shared" si="729"/>
        <v/>
      </c>
    </row>
    <row r="652" spans="1:31">
      <c r="A652" s="973" t="str">
        <f t="shared" si="730"/>
        <v>MP-11</v>
      </c>
      <c r="B652" s="973" t="str">
        <f t="shared" si="652"/>
        <v>[weeks C]</v>
      </c>
      <c r="C652" s="973" t="str">
        <f t="shared" si="653"/>
        <v>Lipid#3</v>
      </c>
      <c r="D652" s="973" t="str">
        <f t="shared" si="654"/>
        <v>[diet C]</v>
      </c>
      <c r="E652" s="973" t="str">
        <f t="shared" si="655"/>
        <v>[treatment C]</v>
      </c>
      <c r="F652" s="973" t="str">
        <f t="shared" si="731"/>
        <v>[sex]</v>
      </c>
      <c r="G652" s="973" t="str">
        <f t="shared" si="732"/>
        <v>[body weight]</v>
      </c>
      <c r="H652" s="973">
        <f t="shared" si="675"/>
        <v>2.5</v>
      </c>
      <c r="I652" s="973"/>
      <c r="J652" s="973">
        <f>'plasma (Lipid#3)'!B231</f>
        <v>20</v>
      </c>
      <c r="K652" s="973" t="str">
        <f>'plasma (Lipid#3)'!C231</f>
        <v>bg 20</v>
      </c>
      <c r="L652" s="973" t="str">
        <f>'plasma (Lipid#3)'!E231</f>
        <v>gir 20</v>
      </c>
      <c r="M652" s="973"/>
      <c r="N652" s="973"/>
      <c r="O652" s="973"/>
      <c r="P652" s="973" t="str">
        <f t="shared" si="733"/>
        <v/>
      </c>
      <c r="Q652" s="973" t="str">
        <f t="shared" si="715"/>
        <v/>
      </c>
      <c r="R652" s="973" t="str">
        <f t="shared" si="716"/>
        <v/>
      </c>
      <c r="S652" s="973" t="str">
        <f t="shared" si="717"/>
        <v/>
      </c>
      <c r="T652" s="973" t="str">
        <f t="shared" si="718"/>
        <v/>
      </c>
      <c r="U652" s="973" t="str">
        <f t="shared" si="719"/>
        <v/>
      </c>
      <c r="V652" s="973" t="str">
        <f t="shared" si="720"/>
        <v/>
      </c>
      <c r="W652" s="973" t="str">
        <f t="shared" si="721"/>
        <v/>
      </c>
      <c r="X652" s="973" t="str">
        <f t="shared" si="722"/>
        <v/>
      </c>
      <c r="Y652" s="973" t="str">
        <f t="shared" si="723"/>
        <v/>
      </c>
      <c r="Z652" s="973" t="str">
        <f t="shared" si="724"/>
        <v/>
      </c>
      <c r="AA652" s="973" t="str">
        <f t="shared" si="725"/>
        <v/>
      </c>
      <c r="AB652" s="973" t="str">
        <f t="shared" si="726"/>
        <v/>
      </c>
      <c r="AC652" s="973" t="str">
        <f t="shared" si="727"/>
        <v/>
      </c>
      <c r="AD652" s="973" t="str">
        <f t="shared" si="728"/>
        <v/>
      </c>
      <c r="AE652" s="973" t="str">
        <f t="shared" si="729"/>
        <v/>
      </c>
    </row>
    <row r="653" spans="1:31">
      <c r="A653" s="973" t="str">
        <f t="shared" si="730"/>
        <v>MP-11</v>
      </c>
      <c r="B653" s="973" t="str">
        <f t="shared" ref="B653:B686" si="734">B652</f>
        <v>[weeks C]</v>
      </c>
      <c r="C653" s="973" t="str">
        <f t="shared" ref="C653:C686" si="735">C652</f>
        <v>Lipid#3</v>
      </c>
      <c r="D653" s="973" t="str">
        <f t="shared" ref="D653:D686" si="736">D652</f>
        <v>[diet C]</v>
      </c>
      <c r="E653" s="973" t="str">
        <f t="shared" ref="E653:E686" si="737">E652</f>
        <v>[treatment C]</v>
      </c>
      <c r="F653" s="973" t="str">
        <f t="shared" si="731"/>
        <v>[sex]</v>
      </c>
      <c r="G653" s="973" t="str">
        <f t="shared" si="732"/>
        <v>[body weight]</v>
      </c>
      <c r="H653" s="973">
        <f t="shared" si="675"/>
        <v>2.5</v>
      </c>
      <c r="I653" s="973"/>
      <c r="J653" s="973">
        <f>'plasma (Lipid#3)'!B232</f>
        <v>30</v>
      </c>
      <c r="K653" s="973" t="str">
        <f>'plasma (Lipid#3)'!C232</f>
        <v>bg 30</v>
      </c>
      <c r="L653" s="973" t="str">
        <f>'plasma (Lipid#3)'!E232</f>
        <v>gir 30</v>
      </c>
      <c r="M653" s="973"/>
      <c r="N653" s="973"/>
      <c r="O653" s="973"/>
      <c r="P653" s="973" t="str">
        <f t="shared" si="733"/>
        <v/>
      </c>
      <c r="Q653" s="973" t="str">
        <f t="shared" si="715"/>
        <v/>
      </c>
      <c r="R653" s="973" t="str">
        <f t="shared" si="716"/>
        <v/>
      </c>
      <c r="S653" s="973" t="str">
        <f t="shared" si="717"/>
        <v/>
      </c>
      <c r="T653" s="973" t="str">
        <f t="shared" si="718"/>
        <v/>
      </c>
      <c r="U653" s="973" t="str">
        <f t="shared" si="719"/>
        <v/>
      </c>
      <c r="V653" s="973" t="str">
        <f t="shared" si="720"/>
        <v/>
      </c>
      <c r="W653" s="973" t="str">
        <f t="shared" si="721"/>
        <v/>
      </c>
      <c r="X653" s="973" t="str">
        <f t="shared" si="722"/>
        <v/>
      </c>
      <c r="Y653" s="973" t="str">
        <f t="shared" si="723"/>
        <v/>
      </c>
      <c r="Z653" s="973" t="str">
        <f t="shared" si="724"/>
        <v/>
      </c>
      <c r="AA653" s="973" t="str">
        <f t="shared" si="725"/>
        <v/>
      </c>
      <c r="AB653" s="973" t="str">
        <f t="shared" si="726"/>
        <v/>
      </c>
      <c r="AC653" s="973" t="str">
        <f t="shared" si="727"/>
        <v/>
      </c>
      <c r="AD653" s="973" t="str">
        <f t="shared" si="728"/>
        <v/>
      </c>
      <c r="AE653" s="973" t="str">
        <f t="shared" si="729"/>
        <v/>
      </c>
    </row>
    <row r="654" spans="1:31">
      <c r="A654" s="973" t="str">
        <f t="shared" si="730"/>
        <v>MP-11</v>
      </c>
      <c r="B654" s="973" t="str">
        <f t="shared" si="734"/>
        <v>[weeks C]</v>
      </c>
      <c r="C654" s="973" t="str">
        <f t="shared" si="735"/>
        <v>Lipid#3</v>
      </c>
      <c r="D654" s="973" t="str">
        <f t="shared" si="736"/>
        <v>[diet C]</v>
      </c>
      <c r="E654" s="973" t="str">
        <f t="shared" si="737"/>
        <v>[treatment C]</v>
      </c>
      <c r="F654" s="973" t="str">
        <f t="shared" si="731"/>
        <v>[sex]</v>
      </c>
      <c r="G654" s="973" t="str">
        <f t="shared" si="732"/>
        <v>[body weight]</v>
      </c>
      <c r="H654" s="973">
        <f t="shared" si="675"/>
        <v>2.5</v>
      </c>
      <c r="I654" s="973"/>
      <c r="J654" s="973">
        <f>'plasma (Lipid#3)'!B233</f>
        <v>40</v>
      </c>
      <c r="K654" s="973" t="str">
        <f>'plasma (Lipid#3)'!C233</f>
        <v>bg 40</v>
      </c>
      <c r="L654" s="973" t="str">
        <f>'plasma (Lipid#3)'!E233</f>
        <v>gir 40</v>
      </c>
      <c r="M654" s="973"/>
      <c r="N654" s="973"/>
      <c r="O654" s="973"/>
      <c r="P654" s="973" t="str">
        <f t="shared" si="733"/>
        <v/>
      </c>
      <c r="Q654" s="973" t="str">
        <f t="shared" si="715"/>
        <v/>
      </c>
      <c r="R654" s="973" t="str">
        <f t="shared" si="716"/>
        <v/>
      </c>
      <c r="S654" s="973" t="str">
        <f t="shared" si="717"/>
        <v/>
      </c>
      <c r="T654" s="973" t="str">
        <f t="shared" si="718"/>
        <v/>
      </c>
      <c r="U654" s="973" t="str">
        <f t="shared" si="719"/>
        <v/>
      </c>
      <c r="V654" s="973" t="str">
        <f t="shared" si="720"/>
        <v/>
      </c>
      <c r="W654" s="973" t="str">
        <f t="shared" si="721"/>
        <v/>
      </c>
      <c r="X654" s="973" t="str">
        <f t="shared" si="722"/>
        <v/>
      </c>
      <c r="Y654" s="973" t="str">
        <f t="shared" si="723"/>
        <v/>
      </c>
      <c r="Z654" s="973" t="str">
        <f t="shared" si="724"/>
        <v/>
      </c>
      <c r="AA654" s="973" t="str">
        <f t="shared" si="725"/>
        <v/>
      </c>
      <c r="AB654" s="973" t="str">
        <f t="shared" si="726"/>
        <v/>
      </c>
      <c r="AC654" s="973" t="str">
        <f t="shared" si="727"/>
        <v/>
      </c>
      <c r="AD654" s="973" t="str">
        <f t="shared" si="728"/>
        <v/>
      </c>
      <c r="AE654" s="973" t="str">
        <f t="shared" si="729"/>
        <v/>
      </c>
    </row>
    <row r="655" spans="1:31">
      <c r="A655" s="973" t="str">
        <f t="shared" si="730"/>
        <v>MP-11</v>
      </c>
      <c r="B655" s="973" t="str">
        <f t="shared" si="734"/>
        <v>[weeks C]</v>
      </c>
      <c r="C655" s="973" t="str">
        <f t="shared" si="735"/>
        <v>Lipid#3</v>
      </c>
      <c r="D655" s="973" t="str">
        <f t="shared" si="736"/>
        <v>[diet C]</v>
      </c>
      <c r="E655" s="973" t="str">
        <f t="shared" si="737"/>
        <v>[treatment C]</v>
      </c>
      <c r="F655" s="973" t="str">
        <f t="shared" si="731"/>
        <v>[sex]</v>
      </c>
      <c r="G655" s="973" t="str">
        <f t="shared" si="732"/>
        <v>[body weight]</v>
      </c>
      <c r="H655" s="973">
        <f t="shared" si="675"/>
        <v>2.5</v>
      </c>
      <c r="I655" s="973"/>
      <c r="J655" s="973">
        <f>'plasma (Lipid#3)'!B234</f>
        <v>50</v>
      </c>
      <c r="K655" s="973" t="str">
        <f>'plasma (Lipid#3)'!C234</f>
        <v>bg 50</v>
      </c>
      <c r="L655" s="973" t="str">
        <f>'plasma (Lipid#3)'!E234</f>
        <v>gir 50</v>
      </c>
      <c r="M655" s="973"/>
      <c r="N655" s="973"/>
      <c r="O655" s="973"/>
      <c r="P655" s="973" t="str">
        <f t="shared" si="733"/>
        <v/>
      </c>
      <c r="Q655" s="973" t="str">
        <f t="shared" si="715"/>
        <v/>
      </c>
      <c r="R655" s="973" t="str">
        <f t="shared" si="716"/>
        <v/>
      </c>
      <c r="S655" s="973" t="str">
        <f t="shared" si="717"/>
        <v/>
      </c>
      <c r="T655" s="973" t="str">
        <f t="shared" si="718"/>
        <v/>
      </c>
      <c r="U655" s="973" t="str">
        <f t="shared" si="719"/>
        <v/>
      </c>
      <c r="V655" s="973" t="str">
        <f t="shared" si="720"/>
        <v/>
      </c>
      <c r="W655" s="973" t="str">
        <f t="shared" si="721"/>
        <v/>
      </c>
      <c r="X655" s="973" t="str">
        <f t="shared" si="722"/>
        <v/>
      </c>
      <c r="Y655" s="973" t="str">
        <f t="shared" si="723"/>
        <v/>
      </c>
      <c r="Z655" s="973" t="str">
        <f t="shared" si="724"/>
        <v/>
      </c>
      <c r="AA655" s="973" t="str">
        <f t="shared" si="725"/>
        <v/>
      </c>
      <c r="AB655" s="973" t="str">
        <f t="shared" si="726"/>
        <v/>
      </c>
      <c r="AC655" s="973" t="str">
        <f t="shared" si="727"/>
        <v/>
      </c>
      <c r="AD655" s="973" t="str">
        <f t="shared" si="728"/>
        <v/>
      </c>
      <c r="AE655" s="973" t="str">
        <f t="shared" si="729"/>
        <v/>
      </c>
    </row>
    <row r="656" spans="1:31">
      <c r="A656" s="973" t="str">
        <f t="shared" si="730"/>
        <v>MP-11</v>
      </c>
      <c r="B656" s="973" t="str">
        <f t="shared" si="734"/>
        <v>[weeks C]</v>
      </c>
      <c r="C656" s="973" t="str">
        <f t="shared" si="735"/>
        <v>Lipid#3</v>
      </c>
      <c r="D656" s="973" t="str">
        <f t="shared" si="736"/>
        <v>[diet C]</v>
      </c>
      <c r="E656" s="973" t="str">
        <f t="shared" si="737"/>
        <v>[treatment C]</v>
      </c>
      <c r="F656" s="973" t="str">
        <f t="shared" si="731"/>
        <v>[sex]</v>
      </c>
      <c r="G656" s="973" t="str">
        <f t="shared" si="732"/>
        <v>[body weight]</v>
      </c>
      <c r="H656" s="973">
        <f t="shared" si="675"/>
        <v>2.5</v>
      </c>
      <c r="I656" s="973"/>
      <c r="J656" s="973">
        <f>'plasma (Lipid#3)'!B235</f>
        <v>60</v>
      </c>
      <c r="K656" s="973" t="str">
        <f>'plasma (Lipid#3)'!C235</f>
        <v>bg 60</v>
      </c>
      <c r="L656" s="973" t="str">
        <f>'plasma (Lipid#3)'!E235</f>
        <v>gir 60</v>
      </c>
      <c r="M656" s="973"/>
      <c r="N656" s="973"/>
      <c r="O656" s="973"/>
      <c r="P656" s="973" t="str">
        <f t="shared" si="733"/>
        <v/>
      </c>
      <c r="Q656" s="973" t="str">
        <f t="shared" si="715"/>
        <v/>
      </c>
      <c r="R656" s="973" t="str">
        <f t="shared" si="716"/>
        <v/>
      </c>
      <c r="S656" s="973" t="str">
        <f t="shared" si="717"/>
        <v/>
      </c>
      <c r="T656" s="973" t="str">
        <f t="shared" si="718"/>
        <v/>
      </c>
      <c r="U656" s="973" t="str">
        <f t="shared" si="719"/>
        <v/>
      </c>
      <c r="V656" s="973" t="str">
        <f t="shared" si="720"/>
        <v/>
      </c>
      <c r="W656" s="973" t="str">
        <f t="shared" si="721"/>
        <v/>
      </c>
      <c r="X656" s="973" t="str">
        <f t="shared" si="722"/>
        <v/>
      </c>
      <c r="Y656" s="973" t="str">
        <f t="shared" si="723"/>
        <v/>
      </c>
      <c r="Z656" s="973" t="str">
        <f t="shared" si="724"/>
        <v/>
      </c>
      <c r="AA656" s="973" t="str">
        <f t="shared" si="725"/>
        <v/>
      </c>
      <c r="AB656" s="973" t="str">
        <f t="shared" si="726"/>
        <v/>
      </c>
      <c r="AC656" s="973" t="str">
        <f t="shared" si="727"/>
        <v/>
      </c>
      <c r="AD656" s="973" t="str">
        <f t="shared" si="728"/>
        <v/>
      </c>
      <c r="AE656" s="973" t="str">
        <f t="shared" si="729"/>
        <v/>
      </c>
    </row>
    <row r="657" spans="1:31">
      <c r="A657" s="973" t="str">
        <f t="shared" si="730"/>
        <v>MP-11</v>
      </c>
      <c r="B657" s="973" t="str">
        <f t="shared" si="734"/>
        <v>[weeks C]</v>
      </c>
      <c r="C657" s="973" t="str">
        <f t="shared" si="735"/>
        <v>Lipid#3</v>
      </c>
      <c r="D657" s="973" t="str">
        <f t="shared" si="736"/>
        <v>[diet C]</v>
      </c>
      <c r="E657" s="973" t="str">
        <f t="shared" si="737"/>
        <v>[treatment C]</v>
      </c>
      <c r="F657" s="973" t="str">
        <f t="shared" si="731"/>
        <v>[sex]</v>
      </c>
      <c r="G657" s="973" t="str">
        <f t="shared" si="732"/>
        <v>[body weight]</v>
      </c>
      <c r="H657" s="973">
        <f t="shared" si="675"/>
        <v>2.5</v>
      </c>
      <c r="I657" s="973"/>
      <c r="J657" s="973">
        <f>'plasma (Lipid#3)'!B236</f>
        <v>70</v>
      </c>
      <c r="K657" s="973" t="str">
        <f>'plasma (Lipid#3)'!C236</f>
        <v>bg 70</v>
      </c>
      <c r="L657" s="973" t="str">
        <f>'plasma (Lipid#3)'!E236</f>
        <v>gir 70</v>
      </c>
      <c r="M657" s="973"/>
      <c r="N657" s="973"/>
      <c r="O657" s="973"/>
      <c r="P657" s="973" t="str">
        <f t="shared" si="733"/>
        <v/>
      </c>
      <c r="Q657" s="973" t="str">
        <f t="shared" si="715"/>
        <v/>
      </c>
      <c r="R657" s="973" t="str">
        <f t="shared" si="716"/>
        <v/>
      </c>
      <c r="S657" s="973" t="str">
        <f t="shared" si="717"/>
        <v/>
      </c>
      <c r="T657" s="973" t="str">
        <f t="shared" si="718"/>
        <v/>
      </c>
      <c r="U657" s="973" t="str">
        <f t="shared" si="719"/>
        <v/>
      </c>
      <c r="V657" s="973" t="str">
        <f t="shared" si="720"/>
        <v/>
      </c>
      <c r="W657" s="973" t="str">
        <f t="shared" si="721"/>
        <v/>
      </c>
      <c r="X657" s="973" t="str">
        <f t="shared" si="722"/>
        <v/>
      </c>
      <c r="Y657" s="973" t="str">
        <f t="shared" si="723"/>
        <v/>
      </c>
      <c r="Z657" s="973" t="str">
        <f t="shared" si="724"/>
        <v/>
      </c>
      <c r="AA657" s="973" t="str">
        <f t="shared" si="725"/>
        <v/>
      </c>
      <c r="AB657" s="973" t="str">
        <f t="shared" si="726"/>
        <v/>
      </c>
      <c r="AC657" s="973" t="str">
        <f t="shared" si="727"/>
        <v/>
      </c>
      <c r="AD657" s="973" t="str">
        <f t="shared" si="728"/>
        <v/>
      </c>
      <c r="AE657" s="973" t="str">
        <f t="shared" si="729"/>
        <v/>
      </c>
    </row>
    <row r="658" spans="1:31">
      <c r="A658" s="973" t="str">
        <f t="shared" si="730"/>
        <v>MP-11</v>
      </c>
      <c r="B658" s="973" t="str">
        <f t="shared" si="734"/>
        <v>[weeks C]</v>
      </c>
      <c r="C658" s="973" t="str">
        <f t="shared" si="735"/>
        <v>Lipid#3</v>
      </c>
      <c r="D658" s="973" t="str">
        <f t="shared" si="736"/>
        <v>[diet C]</v>
      </c>
      <c r="E658" s="973" t="str">
        <f t="shared" si="737"/>
        <v>[treatment C]</v>
      </c>
      <c r="F658" s="973" t="str">
        <f t="shared" si="731"/>
        <v>[sex]</v>
      </c>
      <c r="G658" s="973" t="str">
        <f t="shared" si="732"/>
        <v>[body weight]</v>
      </c>
      <c r="H658" s="973">
        <f t="shared" si="675"/>
        <v>2.5</v>
      </c>
      <c r="I658" s="972"/>
      <c r="J658" s="973">
        <f>'plasma (Lipid#3)'!B237</f>
        <v>80</v>
      </c>
      <c r="K658" s="973" t="str">
        <f>'plasma (Lipid#3)'!C237</f>
        <v>bg 80</v>
      </c>
      <c r="L658" s="973" t="str">
        <f>'plasma (Lipid#3)'!E237</f>
        <v>gir 80</v>
      </c>
      <c r="M658" s="974" t="e">
        <f>'plasma (Lipid#3)'!X232</f>
        <v>#DIV/0!</v>
      </c>
      <c r="N658" s="974" t="e">
        <f>'plasma (Lipid#3)'!Y232</f>
        <v>#DIV/0!</v>
      </c>
      <c r="O658" s="973"/>
      <c r="P658" s="973" t="str">
        <f t="shared" si="733"/>
        <v/>
      </c>
      <c r="Q658" s="973" t="str">
        <f t="shared" si="715"/>
        <v/>
      </c>
      <c r="R658" s="973" t="str">
        <f t="shared" si="716"/>
        <v/>
      </c>
      <c r="S658" s="973" t="str">
        <f t="shared" si="717"/>
        <v/>
      </c>
      <c r="T658" s="973" t="str">
        <f t="shared" si="718"/>
        <v/>
      </c>
      <c r="U658" s="973" t="str">
        <f t="shared" si="719"/>
        <v/>
      </c>
      <c r="V658" s="973" t="str">
        <f t="shared" si="720"/>
        <v/>
      </c>
      <c r="W658" s="973" t="str">
        <f t="shared" si="721"/>
        <v/>
      </c>
      <c r="X658" s="973" t="str">
        <f t="shared" si="722"/>
        <v/>
      </c>
      <c r="Y658" s="973" t="str">
        <f t="shared" si="723"/>
        <v/>
      </c>
      <c r="Z658" s="973" t="str">
        <f t="shared" si="724"/>
        <v/>
      </c>
      <c r="AA658" s="973" t="str">
        <f t="shared" si="725"/>
        <v/>
      </c>
      <c r="AB658" s="973" t="str">
        <f t="shared" si="726"/>
        <v/>
      </c>
      <c r="AC658" s="973" t="str">
        <f t="shared" si="727"/>
        <v/>
      </c>
      <c r="AD658" s="973" t="str">
        <f t="shared" si="728"/>
        <v/>
      </c>
      <c r="AE658" s="973" t="str">
        <f t="shared" si="729"/>
        <v/>
      </c>
    </row>
    <row r="659" spans="1:31">
      <c r="A659" s="973" t="str">
        <f t="shared" si="730"/>
        <v>MP-11</v>
      </c>
      <c r="B659" s="973" t="str">
        <f t="shared" si="734"/>
        <v>[weeks C]</v>
      </c>
      <c r="C659" s="973" t="str">
        <f t="shared" si="735"/>
        <v>Lipid#3</v>
      </c>
      <c r="D659" s="973" t="str">
        <f t="shared" si="736"/>
        <v>[diet C]</v>
      </c>
      <c r="E659" s="973" t="str">
        <f t="shared" si="737"/>
        <v>[treatment C]</v>
      </c>
      <c r="F659" s="973" t="str">
        <f t="shared" si="731"/>
        <v>[sex]</v>
      </c>
      <c r="G659" s="973" t="str">
        <f t="shared" si="732"/>
        <v>[body weight]</v>
      </c>
      <c r="H659" s="973">
        <f t="shared" si="675"/>
        <v>2.5</v>
      </c>
      <c r="I659" s="972" t="str">
        <f>'plasma (Lipid#3)'!A241</f>
        <v>hct 90</v>
      </c>
      <c r="J659" s="973">
        <f>'plasma (Lipid#3)'!B238</f>
        <v>90</v>
      </c>
      <c r="K659" s="973" t="str">
        <f>'plasma (Lipid#3)'!C238</f>
        <v>bg 90</v>
      </c>
      <c r="L659" s="973" t="str">
        <f>'plasma (Lipid#3)'!E238</f>
        <v>gir 90</v>
      </c>
      <c r="M659" s="974" t="e">
        <f>'plasma (Lipid#3)'!X233</f>
        <v>#DIV/0!</v>
      </c>
      <c r="N659" s="974" t="e">
        <f>'plasma (Lipid#3)'!Y233</f>
        <v>#DIV/0!</v>
      </c>
      <c r="O659" s="973"/>
      <c r="P659" s="973" t="str">
        <f t="shared" si="733"/>
        <v/>
      </c>
      <c r="Q659" s="973" t="str">
        <f t="shared" si="715"/>
        <v/>
      </c>
      <c r="R659" s="973" t="str">
        <f t="shared" si="716"/>
        <v/>
      </c>
      <c r="S659" s="973" t="str">
        <f t="shared" si="717"/>
        <v/>
      </c>
      <c r="T659" s="973" t="str">
        <f t="shared" si="718"/>
        <v/>
      </c>
      <c r="U659" s="973" t="str">
        <f t="shared" si="719"/>
        <v/>
      </c>
      <c r="V659" s="973" t="str">
        <f t="shared" si="720"/>
        <v/>
      </c>
      <c r="W659" s="973" t="str">
        <f t="shared" si="721"/>
        <v/>
      </c>
      <c r="X659" s="973" t="str">
        <f t="shared" si="722"/>
        <v/>
      </c>
      <c r="Y659" s="973" t="str">
        <f t="shared" si="723"/>
        <v/>
      </c>
      <c r="Z659" s="973" t="str">
        <f t="shared" si="724"/>
        <v/>
      </c>
      <c r="AA659" s="973" t="str">
        <f t="shared" si="725"/>
        <v/>
      </c>
      <c r="AB659" s="973" t="str">
        <f t="shared" si="726"/>
        <v/>
      </c>
      <c r="AC659" s="973" t="str">
        <f t="shared" si="727"/>
        <v/>
      </c>
      <c r="AD659" s="973" t="str">
        <f t="shared" si="728"/>
        <v/>
      </c>
      <c r="AE659" s="973" t="str">
        <f t="shared" si="729"/>
        <v/>
      </c>
    </row>
    <row r="660" spans="1:31">
      <c r="A660" s="973" t="str">
        <f t="shared" si="730"/>
        <v>MP-11</v>
      </c>
      <c r="B660" s="973" t="str">
        <f t="shared" si="734"/>
        <v>[weeks C]</v>
      </c>
      <c r="C660" s="973" t="str">
        <f t="shared" si="735"/>
        <v>Lipid#3</v>
      </c>
      <c r="D660" s="973" t="str">
        <f t="shared" si="736"/>
        <v>[diet C]</v>
      </c>
      <c r="E660" s="973" t="str">
        <f t="shared" si="737"/>
        <v>[treatment C]</v>
      </c>
      <c r="F660" s="973" t="str">
        <f t="shared" si="731"/>
        <v>[sex]</v>
      </c>
      <c r="G660" s="973" t="str">
        <f t="shared" si="732"/>
        <v>[body weight]</v>
      </c>
      <c r="H660" s="973">
        <f t="shared" si="675"/>
        <v>2.5</v>
      </c>
      <c r="I660" s="973"/>
      <c r="J660" s="973">
        <f>'plasma (Lipid#3)'!B239</f>
        <v>100</v>
      </c>
      <c r="K660" s="973" t="str">
        <f>'plasma (Lipid#3)'!C239</f>
        <v>bg 100</v>
      </c>
      <c r="L660" s="973" t="str">
        <f>'plasma (Lipid#3)'!E239</f>
        <v>gir 100</v>
      </c>
      <c r="M660" s="974" t="e">
        <f>'plasma (Lipid#3)'!X234</f>
        <v>#DIV/0!</v>
      </c>
      <c r="N660" s="974" t="e">
        <f>'plasma (Lipid#3)'!Y234</f>
        <v>#DIV/0!</v>
      </c>
      <c r="O660" s="973" t="str">
        <f>'plasma (Lipid#3)'!M239</f>
        <v>i 100</v>
      </c>
      <c r="P660" s="973" t="str">
        <f t="shared" si="733"/>
        <v/>
      </c>
      <c r="Q660" s="973" t="str">
        <f t="shared" si="715"/>
        <v/>
      </c>
      <c r="R660" s="973" t="str">
        <f t="shared" si="716"/>
        <v/>
      </c>
      <c r="S660" s="973" t="str">
        <f t="shared" si="717"/>
        <v/>
      </c>
      <c r="T660" s="973" t="str">
        <f t="shared" si="718"/>
        <v/>
      </c>
      <c r="U660" s="973" t="str">
        <f t="shared" si="719"/>
        <v/>
      </c>
      <c r="V660" s="973" t="str">
        <f t="shared" si="720"/>
        <v/>
      </c>
      <c r="W660" s="973" t="str">
        <f t="shared" si="721"/>
        <v/>
      </c>
      <c r="X660" s="973" t="str">
        <f t="shared" si="722"/>
        <v/>
      </c>
      <c r="Y660" s="973" t="str">
        <f t="shared" si="723"/>
        <v/>
      </c>
      <c r="Z660" s="973" t="str">
        <f t="shared" si="724"/>
        <v/>
      </c>
      <c r="AA660" s="973" t="str">
        <f t="shared" si="725"/>
        <v/>
      </c>
      <c r="AB660" s="973" t="str">
        <f t="shared" si="726"/>
        <v/>
      </c>
      <c r="AC660" s="973" t="str">
        <f t="shared" si="727"/>
        <v/>
      </c>
      <c r="AD660" s="973" t="str">
        <f t="shared" si="728"/>
        <v/>
      </c>
      <c r="AE660" s="973" t="str">
        <f t="shared" si="729"/>
        <v/>
      </c>
    </row>
    <row r="661" spans="1:31">
      <c r="A661" s="973" t="str">
        <f t="shared" si="730"/>
        <v>MP-11</v>
      </c>
      <c r="B661" s="973" t="str">
        <f t="shared" si="734"/>
        <v>[weeks C]</v>
      </c>
      <c r="C661" s="973" t="str">
        <f t="shared" si="735"/>
        <v>Lipid#3</v>
      </c>
      <c r="D661" s="973" t="str">
        <f t="shared" si="736"/>
        <v>[diet C]</v>
      </c>
      <c r="E661" s="973" t="str">
        <f t="shared" si="737"/>
        <v>[treatment C]</v>
      </c>
      <c r="F661" s="973" t="str">
        <f t="shared" si="731"/>
        <v>[sex]</v>
      </c>
      <c r="G661" s="973" t="str">
        <f t="shared" si="732"/>
        <v>[body weight]</v>
      </c>
      <c r="H661" s="973">
        <f t="shared" si="675"/>
        <v>2.5</v>
      </c>
      <c r="I661" s="973"/>
      <c r="J661" s="973">
        <f>'plasma (Lipid#3)'!B240</f>
        <v>110</v>
      </c>
      <c r="K661" s="973" t="str">
        <f>'plasma (Lipid#3)'!C240</f>
        <v>bg 110</v>
      </c>
      <c r="L661" s="973" t="str">
        <f>'plasma (Lipid#3)'!E240</f>
        <v>gir 110</v>
      </c>
      <c r="M661" s="973"/>
      <c r="N661" s="973"/>
      <c r="O661" s="973"/>
      <c r="P661" s="973" t="str">
        <f t="shared" si="733"/>
        <v/>
      </c>
      <c r="Q661" s="973" t="str">
        <f t="shared" si="715"/>
        <v/>
      </c>
      <c r="R661" s="973" t="str">
        <f t="shared" si="716"/>
        <v/>
      </c>
      <c r="S661" s="973" t="str">
        <f t="shared" si="717"/>
        <v/>
      </c>
      <c r="T661" s="973" t="str">
        <f t="shared" si="718"/>
        <v/>
      </c>
      <c r="U661" s="973" t="str">
        <f t="shared" si="719"/>
        <v/>
      </c>
      <c r="V661" s="973" t="str">
        <f t="shared" si="720"/>
        <v/>
      </c>
      <c r="W661" s="973" t="str">
        <f t="shared" si="721"/>
        <v/>
      </c>
      <c r="X661" s="973" t="str">
        <f t="shared" si="722"/>
        <v/>
      </c>
      <c r="Y661" s="973" t="str">
        <f t="shared" si="723"/>
        <v/>
      </c>
      <c r="Z661" s="973" t="str">
        <f t="shared" si="724"/>
        <v/>
      </c>
      <c r="AA661" s="973" t="str">
        <f t="shared" si="725"/>
        <v/>
      </c>
      <c r="AB661" s="973" t="str">
        <f t="shared" si="726"/>
        <v/>
      </c>
      <c r="AC661" s="973" t="str">
        <f t="shared" si="727"/>
        <v/>
      </c>
      <c r="AD661" s="973" t="str">
        <f t="shared" si="728"/>
        <v/>
      </c>
      <c r="AE661" s="973" t="str">
        <f t="shared" si="729"/>
        <v/>
      </c>
    </row>
    <row r="662" spans="1:31">
      <c r="A662" s="973" t="str">
        <f t="shared" si="730"/>
        <v>MP-11</v>
      </c>
      <c r="B662" s="973" t="str">
        <f t="shared" si="734"/>
        <v>[weeks C]</v>
      </c>
      <c r="C662" s="973" t="str">
        <f t="shared" si="735"/>
        <v>Lipid#3</v>
      </c>
      <c r="D662" s="973" t="str">
        <f t="shared" si="736"/>
        <v>[diet C]</v>
      </c>
      <c r="E662" s="973" t="str">
        <f t="shared" si="737"/>
        <v>[treatment C]</v>
      </c>
      <c r="F662" s="973" t="str">
        <f t="shared" si="731"/>
        <v>[sex]</v>
      </c>
      <c r="G662" s="973" t="str">
        <f t="shared" si="732"/>
        <v>[body weight]</v>
      </c>
      <c r="H662" s="973">
        <f t="shared" si="675"/>
        <v>2.5</v>
      </c>
      <c r="I662" s="973"/>
      <c r="J662" s="973">
        <f>'plasma (Lipid#3)'!B241</f>
        <v>120</v>
      </c>
      <c r="K662" s="973" t="str">
        <f>'plasma (Lipid#3)'!C241</f>
        <v>bg 120</v>
      </c>
      <c r="L662" s="973" t="str">
        <f>'plasma (Lipid#3)'!E241</f>
        <v>gir 120</v>
      </c>
      <c r="M662" s="974" t="e">
        <f>'plasma (Lipid#3)'!X235</f>
        <v>#DIV/0!</v>
      </c>
      <c r="N662" s="974" t="e">
        <f>'plasma (Lipid#3)'!Y235</f>
        <v>#DIV/0!</v>
      </c>
      <c r="O662" s="973" t="str">
        <f>'plasma (Lipid#3)'!M241</f>
        <v>i 120</v>
      </c>
      <c r="P662" s="973" t="str">
        <f t="shared" si="733"/>
        <v/>
      </c>
      <c r="Q662" s="973" t="str">
        <f t="shared" si="715"/>
        <v/>
      </c>
      <c r="R662" s="973" t="str">
        <f t="shared" si="716"/>
        <v/>
      </c>
      <c r="S662" s="973" t="str">
        <f t="shared" si="717"/>
        <v/>
      </c>
      <c r="T662" s="973" t="str">
        <f t="shared" si="718"/>
        <v/>
      </c>
      <c r="U662" s="973" t="str">
        <f t="shared" si="719"/>
        <v/>
      </c>
      <c r="V662" s="973" t="str">
        <f t="shared" si="720"/>
        <v/>
      </c>
      <c r="W662" s="973" t="str">
        <f t="shared" si="721"/>
        <v/>
      </c>
      <c r="X662" s="973" t="str">
        <f t="shared" si="722"/>
        <v/>
      </c>
      <c r="Y662" s="973" t="str">
        <f t="shared" si="723"/>
        <v/>
      </c>
      <c r="Z662" s="973" t="str">
        <f t="shared" si="724"/>
        <v/>
      </c>
      <c r="AA662" s="973" t="str">
        <f t="shared" si="725"/>
        <v/>
      </c>
      <c r="AB662" s="973" t="str">
        <f t="shared" si="726"/>
        <v/>
      </c>
      <c r="AC662" s="973" t="str">
        <f t="shared" si="727"/>
        <v/>
      </c>
      <c r="AD662" s="973" t="str">
        <f t="shared" si="728"/>
        <v/>
      </c>
      <c r="AE662" s="973" t="str">
        <f t="shared" si="729"/>
        <v/>
      </c>
    </row>
    <row r="663" spans="1:31">
      <c r="A663" s="973" t="str">
        <f t="shared" si="730"/>
        <v>MP-11</v>
      </c>
      <c r="B663" s="973" t="str">
        <f t="shared" si="734"/>
        <v>[weeks C]</v>
      </c>
      <c r="C663" s="973" t="str">
        <f t="shared" si="735"/>
        <v>Lipid#3</v>
      </c>
      <c r="D663" s="973" t="str">
        <f t="shared" si="736"/>
        <v>[diet C]</v>
      </c>
      <c r="E663" s="973" t="str">
        <f t="shared" si="737"/>
        <v>[treatment C]</v>
      </c>
      <c r="F663" s="973" t="str">
        <f t="shared" si="731"/>
        <v>[sex]</v>
      </c>
      <c r="G663" s="973" t="str">
        <f t="shared" si="732"/>
        <v>[body weight]</v>
      </c>
      <c r="H663" s="973">
        <f t="shared" si="675"/>
        <v>2.5</v>
      </c>
      <c r="I663" s="973"/>
      <c r="J663" s="973">
        <v>122</v>
      </c>
      <c r="K663" s="973" t="str">
        <f>'plasma (Lipid#3)'!C242</f>
        <v>bg 2</v>
      </c>
      <c r="L663" s="973" t="str">
        <f>'plasma (Lipid#3)'!E242</f>
        <v>gir 2</v>
      </c>
      <c r="M663" s="974"/>
      <c r="N663" s="974"/>
      <c r="O663" s="973"/>
      <c r="P663" s="973" t="str">
        <f t="shared" si="733"/>
        <v/>
      </c>
      <c r="Q663" s="973" t="str">
        <f t="shared" si="715"/>
        <v/>
      </c>
      <c r="R663" s="973" t="str">
        <f t="shared" si="716"/>
        <v/>
      </c>
      <c r="S663" s="973" t="str">
        <f t="shared" si="717"/>
        <v/>
      </c>
      <c r="T663" s="973" t="str">
        <f t="shared" si="718"/>
        <v/>
      </c>
      <c r="U663" s="973" t="str">
        <f t="shared" si="719"/>
        <v/>
      </c>
      <c r="V663" s="973" t="str">
        <f t="shared" si="720"/>
        <v/>
      </c>
      <c r="W663" s="973" t="str">
        <f t="shared" si="721"/>
        <v/>
      </c>
      <c r="X663" s="973" t="str">
        <f t="shared" si="722"/>
        <v/>
      </c>
      <c r="Y663" s="973" t="str">
        <f t="shared" si="723"/>
        <v/>
      </c>
      <c r="Z663" s="973" t="str">
        <f t="shared" si="724"/>
        <v/>
      </c>
      <c r="AA663" s="973" t="str">
        <f t="shared" si="725"/>
        <v/>
      </c>
      <c r="AB663" s="973" t="str">
        <f t="shared" si="726"/>
        <v/>
      </c>
      <c r="AC663" s="973" t="str">
        <f t="shared" si="727"/>
        <v/>
      </c>
      <c r="AD663" s="973" t="str">
        <f t="shared" si="728"/>
        <v/>
      </c>
      <c r="AE663" s="973" t="str">
        <f t="shared" si="729"/>
        <v/>
      </c>
    </row>
    <row r="664" spans="1:31">
      <c r="A664" s="973" t="str">
        <f t="shared" si="730"/>
        <v>MP-11</v>
      </c>
      <c r="B664" s="973" t="str">
        <f t="shared" si="734"/>
        <v>[weeks C]</v>
      </c>
      <c r="C664" s="973" t="str">
        <f t="shared" si="735"/>
        <v>Lipid#3</v>
      </c>
      <c r="D664" s="973" t="str">
        <f t="shared" si="736"/>
        <v>[diet C]</v>
      </c>
      <c r="E664" s="973" t="str">
        <f t="shared" si="737"/>
        <v>[treatment C]</v>
      </c>
      <c r="F664" s="973" t="str">
        <f t="shared" si="731"/>
        <v>[sex]</v>
      </c>
      <c r="G664" s="973" t="str">
        <f t="shared" si="732"/>
        <v>[body weight]</v>
      </c>
      <c r="H664" s="973">
        <f t="shared" si="675"/>
        <v>2.5</v>
      </c>
      <c r="I664" s="973"/>
      <c r="J664" s="973">
        <v>125</v>
      </c>
      <c r="K664" s="973" t="str">
        <f>'plasma (Lipid#3)'!C243</f>
        <v>bg 5</v>
      </c>
      <c r="L664" s="973" t="str">
        <f>'plasma (Lipid#3)'!E243</f>
        <v>gir 5</v>
      </c>
      <c r="M664" s="974"/>
      <c r="N664" s="974"/>
      <c r="O664" s="973"/>
      <c r="P664" s="973" t="str">
        <f t="shared" si="733"/>
        <v/>
      </c>
      <c r="Q664" s="973" t="str">
        <f t="shared" si="715"/>
        <v/>
      </c>
      <c r="R664" s="973" t="str">
        <f t="shared" si="716"/>
        <v/>
      </c>
      <c r="S664" s="973" t="str">
        <f t="shared" si="717"/>
        <v/>
      </c>
      <c r="T664" s="973" t="str">
        <f t="shared" si="718"/>
        <v/>
      </c>
      <c r="U664" s="973" t="str">
        <f t="shared" si="719"/>
        <v/>
      </c>
      <c r="V664" s="973" t="str">
        <f t="shared" si="720"/>
        <v/>
      </c>
      <c r="W664" s="973" t="str">
        <f t="shared" si="721"/>
        <v/>
      </c>
      <c r="X664" s="973" t="str">
        <f t="shared" si="722"/>
        <v/>
      </c>
      <c r="Y664" s="973" t="str">
        <f t="shared" si="723"/>
        <v/>
      </c>
      <c r="Z664" s="973" t="str">
        <f t="shared" si="724"/>
        <v/>
      </c>
      <c r="AA664" s="973" t="str">
        <f t="shared" si="725"/>
        <v/>
      </c>
      <c r="AB664" s="973" t="str">
        <f t="shared" si="726"/>
        <v/>
      </c>
      <c r="AC664" s="973" t="str">
        <f t="shared" si="727"/>
        <v/>
      </c>
      <c r="AD664" s="973" t="str">
        <f t="shared" si="728"/>
        <v/>
      </c>
      <c r="AE664" s="973" t="str">
        <f t="shared" si="729"/>
        <v/>
      </c>
    </row>
    <row r="665" spans="1:31">
      <c r="A665" s="973" t="str">
        <f t="shared" si="730"/>
        <v>MP-11</v>
      </c>
      <c r="B665" s="973" t="str">
        <f t="shared" si="734"/>
        <v>[weeks C]</v>
      </c>
      <c r="C665" s="973" t="str">
        <f t="shared" si="735"/>
        <v>Lipid#3</v>
      </c>
      <c r="D665" s="973" t="str">
        <f t="shared" si="736"/>
        <v>[diet C]</v>
      </c>
      <c r="E665" s="973" t="str">
        <f t="shared" si="737"/>
        <v>[treatment C]</v>
      </c>
      <c r="F665" s="973" t="str">
        <f t="shared" si="731"/>
        <v>[sex]</v>
      </c>
      <c r="G665" s="973" t="str">
        <f t="shared" si="732"/>
        <v>[body weight]</v>
      </c>
      <c r="H665" s="973">
        <f t="shared" si="675"/>
        <v>2.5</v>
      </c>
      <c r="I665" s="973"/>
      <c r="J665" s="973">
        <v>130</v>
      </c>
      <c r="K665" s="973" t="str">
        <f>'plasma (Lipid#3)'!C244</f>
        <v>bg 10</v>
      </c>
      <c r="L665" s="973" t="str">
        <f>'plasma (Lipid#3)'!E244</f>
        <v>gir 10</v>
      </c>
      <c r="M665" s="974"/>
      <c r="N665" s="974"/>
      <c r="O665" s="973"/>
      <c r="P665" s="973" t="str">
        <f t="shared" si="733"/>
        <v/>
      </c>
      <c r="Q665" s="973" t="str">
        <f t="shared" si="715"/>
        <v/>
      </c>
      <c r="R665" s="973" t="str">
        <f t="shared" si="716"/>
        <v/>
      </c>
      <c r="S665" s="973" t="str">
        <f t="shared" si="717"/>
        <v/>
      </c>
      <c r="T665" s="973" t="str">
        <f t="shared" si="718"/>
        <v/>
      </c>
      <c r="U665" s="973" t="str">
        <f t="shared" si="719"/>
        <v/>
      </c>
      <c r="V665" s="973" t="str">
        <f t="shared" si="720"/>
        <v/>
      </c>
      <c r="W665" s="973" t="str">
        <f t="shared" si="721"/>
        <v/>
      </c>
      <c r="X665" s="973" t="str">
        <f t="shared" si="722"/>
        <v/>
      </c>
      <c r="Y665" s="973" t="str">
        <f t="shared" si="723"/>
        <v/>
      </c>
      <c r="Z665" s="973" t="str">
        <f t="shared" si="724"/>
        <v/>
      </c>
      <c r="AA665" s="973" t="str">
        <f t="shared" si="725"/>
        <v/>
      </c>
      <c r="AB665" s="973" t="str">
        <f t="shared" si="726"/>
        <v/>
      </c>
      <c r="AC665" s="973" t="str">
        <f t="shared" si="727"/>
        <v/>
      </c>
      <c r="AD665" s="973" t="str">
        <f t="shared" si="728"/>
        <v/>
      </c>
      <c r="AE665" s="973" t="str">
        <f t="shared" si="729"/>
        <v/>
      </c>
    </row>
    <row r="666" spans="1:31">
      <c r="A666" s="973" t="str">
        <f t="shared" si="730"/>
        <v>MP-11</v>
      </c>
      <c r="B666" s="973" t="str">
        <f t="shared" si="734"/>
        <v>[weeks C]</v>
      </c>
      <c r="C666" s="973" t="str">
        <f t="shared" si="735"/>
        <v>Lipid#3</v>
      </c>
      <c r="D666" s="973" t="str">
        <f t="shared" si="736"/>
        <v>[diet C]</v>
      </c>
      <c r="E666" s="973" t="str">
        <f t="shared" si="737"/>
        <v>[treatment C]</v>
      </c>
      <c r="F666" s="973" t="str">
        <f t="shared" si="731"/>
        <v>[sex]</v>
      </c>
      <c r="G666" s="973" t="str">
        <f t="shared" si="732"/>
        <v>[body weight]</v>
      </c>
      <c r="H666" s="973">
        <f t="shared" si="675"/>
        <v>2.5</v>
      </c>
      <c r="I666" s="973"/>
      <c r="J666" s="973">
        <v>135</v>
      </c>
      <c r="K666" s="973" t="str">
        <f>'plasma (Lipid#3)'!C245</f>
        <v>bg 15</v>
      </c>
      <c r="L666" s="973" t="str">
        <f>'plasma (Lipid#3)'!E245</f>
        <v>gir 15</v>
      </c>
      <c r="M666" s="974"/>
      <c r="N666" s="974"/>
      <c r="O666" s="973"/>
      <c r="P666" s="973" t="str">
        <f t="shared" si="733"/>
        <v/>
      </c>
      <c r="Q666" s="973" t="str">
        <f t="shared" si="715"/>
        <v/>
      </c>
      <c r="R666" s="973" t="str">
        <f t="shared" si="716"/>
        <v/>
      </c>
      <c r="S666" s="973" t="str">
        <f t="shared" si="717"/>
        <v/>
      </c>
      <c r="T666" s="973" t="str">
        <f t="shared" si="718"/>
        <v/>
      </c>
      <c r="U666" s="973" t="str">
        <f t="shared" si="719"/>
        <v/>
      </c>
      <c r="V666" s="973" t="str">
        <f t="shared" si="720"/>
        <v/>
      </c>
      <c r="W666" s="973" t="str">
        <f t="shared" si="721"/>
        <v/>
      </c>
      <c r="X666" s="973" t="str">
        <f t="shared" si="722"/>
        <v/>
      </c>
      <c r="Y666" s="973" t="str">
        <f t="shared" si="723"/>
        <v/>
      </c>
      <c r="Z666" s="973" t="str">
        <f t="shared" si="724"/>
        <v/>
      </c>
      <c r="AA666" s="973" t="str">
        <f t="shared" si="725"/>
        <v/>
      </c>
      <c r="AB666" s="973" t="str">
        <f t="shared" si="726"/>
        <v/>
      </c>
      <c r="AC666" s="973" t="str">
        <f t="shared" si="727"/>
        <v/>
      </c>
      <c r="AD666" s="973" t="str">
        <f t="shared" si="728"/>
        <v/>
      </c>
      <c r="AE666" s="973" t="str">
        <f t="shared" si="729"/>
        <v/>
      </c>
    </row>
    <row r="667" spans="1:31">
      <c r="A667" s="973" t="str">
        <f t="shared" si="730"/>
        <v>MP-11</v>
      </c>
      <c r="B667" s="973" t="str">
        <f t="shared" si="734"/>
        <v>[weeks C]</v>
      </c>
      <c r="C667" s="973" t="str">
        <f t="shared" si="735"/>
        <v>Lipid#3</v>
      </c>
      <c r="D667" s="973" t="str">
        <f t="shared" si="736"/>
        <v>[diet C]</v>
      </c>
      <c r="E667" s="973" t="str">
        <f t="shared" si="737"/>
        <v>[treatment C]</v>
      </c>
      <c r="F667" s="973" t="str">
        <f t="shared" si="731"/>
        <v>[sex]</v>
      </c>
      <c r="G667" s="973" t="str">
        <f t="shared" si="732"/>
        <v>[body weight]</v>
      </c>
      <c r="H667" s="973">
        <f t="shared" si="675"/>
        <v>2.5</v>
      </c>
      <c r="I667" s="973"/>
      <c r="J667" s="973">
        <v>145</v>
      </c>
      <c r="K667" s="973" t="str">
        <f>'plasma (Lipid#3)'!C246</f>
        <v>bg 25</v>
      </c>
      <c r="L667" s="973" t="str">
        <f>'plasma (Lipid#3)'!E246</f>
        <v>gir 25</v>
      </c>
      <c r="M667" s="974"/>
      <c r="N667" s="974"/>
      <c r="O667" s="973"/>
      <c r="P667" s="973" t="str">
        <f t="shared" si="733"/>
        <v/>
      </c>
      <c r="Q667" s="973" t="str">
        <f t="shared" si="715"/>
        <v/>
      </c>
      <c r="R667" s="973" t="str">
        <f t="shared" si="716"/>
        <v/>
      </c>
      <c r="S667" s="973" t="str">
        <f t="shared" si="717"/>
        <v/>
      </c>
      <c r="T667" s="973" t="str">
        <f t="shared" si="718"/>
        <v/>
      </c>
      <c r="U667" s="973" t="str">
        <f t="shared" si="719"/>
        <v/>
      </c>
      <c r="V667" s="973" t="str">
        <f t="shared" si="720"/>
        <v/>
      </c>
      <c r="W667" s="973" t="str">
        <f t="shared" si="721"/>
        <v/>
      </c>
      <c r="X667" s="973" t="str">
        <f t="shared" si="722"/>
        <v/>
      </c>
      <c r="Y667" s="973" t="str">
        <f t="shared" si="723"/>
        <v/>
      </c>
      <c r="Z667" s="973" t="str">
        <f t="shared" si="724"/>
        <v/>
      </c>
      <c r="AA667" s="973" t="str">
        <f t="shared" si="725"/>
        <v/>
      </c>
      <c r="AB667" s="973" t="str">
        <f t="shared" si="726"/>
        <v/>
      </c>
      <c r="AC667" s="973" t="str">
        <f t="shared" si="727"/>
        <v/>
      </c>
      <c r="AD667" s="973" t="str">
        <f t="shared" si="728"/>
        <v/>
      </c>
      <c r="AE667" s="973" t="str">
        <f t="shared" si="729"/>
        <v/>
      </c>
    </row>
    <row r="668" spans="1:31">
      <c r="A668" s="976" t="str">
        <f>'plasma (Lipid#3)'!A249</f>
        <v>MP-12</v>
      </c>
      <c r="B668" s="976" t="str">
        <f t="shared" si="734"/>
        <v>[weeks C]</v>
      </c>
      <c r="C668" s="976" t="str">
        <f t="shared" si="735"/>
        <v>Lipid#3</v>
      </c>
      <c r="D668" s="976" t="str">
        <f t="shared" si="736"/>
        <v>[diet C]</v>
      </c>
      <c r="E668" s="976" t="str">
        <f t="shared" si="737"/>
        <v>[treatment C]</v>
      </c>
      <c r="F668" s="976" t="str">
        <f>'plasma (Lipid#3)'!A254</f>
        <v>[sex]</v>
      </c>
      <c r="G668" s="976" t="str">
        <f>'plasma (Lipid#3)'!A250</f>
        <v>[body weight]</v>
      </c>
      <c r="H668" s="976">
        <f t="shared" si="675"/>
        <v>0</v>
      </c>
      <c r="I668" s="976" t="str">
        <f>'plasma (Lipid#3)'!A259</f>
        <v>hct -10</v>
      </c>
      <c r="J668" s="976">
        <f>'plasma (Lipid#3)'!B248</f>
        <v>-10</v>
      </c>
      <c r="K668" s="976" t="str">
        <f>'plasma (Lipid#3)'!C248</f>
        <v>bg -10</v>
      </c>
      <c r="L668" s="976" t="str">
        <f>'plasma (Lipid#3)'!E248</f>
        <v>gir -10</v>
      </c>
      <c r="M668" s="977" t="e">
        <f>'plasma (Lipid#3)'!X250</f>
        <v>#DIV/0!</v>
      </c>
      <c r="N668" s="977" t="e">
        <f>'plasma (Lipid#3)'!Y250</f>
        <v>#DIV/0!</v>
      </c>
      <c r="O668" s="976" t="str">
        <f>'plasma (Lipid#3)'!M248</f>
        <v>i -10</v>
      </c>
      <c r="P668" s="976" t="str">
        <f>'tissues (Lipid#3)'!O101</f>
        <v/>
      </c>
      <c r="Q668" s="976" t="str">
        <f>'tissues (Lipid#3)'!O102</f>
        <v/>
      </c>
      <c r="R668" s="976" t="str">
        <f>'tissues (Lipid#3)'!O103</f>
        <v/>
      </c>
      <c r="S668" s="976" t="str">
        <f>'tissues (Lipid#3)'!O104</f>
        <v/>
      </c>
      <c r="T668" s="976" t="str">
        <f>'tissues (Lipid#3)'!O105</f>
        <v/>
      </c>
      <c r="U668" s="976" t="str">
        <f>'tissues (Lipid#3)'!O106</f>
        <v/>
      </c>
      <c r="V668" s="976" t="str">
        <f>'tissues (Lipid#3)'!O107</f>
        <v/>
      </c>
      <c r="W668" s="976" t="str">
        <f>'tissues (Lipid#3)'!O108</f>
        <v/>
      </c>
      <c r="X668" s="976" t="str">
        <f>'tissues (Lipid#3)'!P101</f>
        <v/>
      </c>
      <c r="Y668" s="976" t="str">
        <f>'tissues (Lipid#3)'!P102</f>
        <v/>
      </c>
      <c r="Z668" s="976" t="str">
        <f>'tissues (Lipid#3)'!P103</f>
        <v/>
      </c>
      <c r="AA668" s="976" t="str">
        <f>'tissues (Lipid#3)'!P104</f>
        <v/>
      </c>
      <c r="AB668" s="976" t="str">
        <f>'tissues (Lipid#3)'!P105</f>
        <v/>
      </c>
      <c r="AC668" s="976" t="str">
        <f>'tissues (Lipid#3)'!P106</f>
        <v/>
      </c>
      <c r="AD668" s="976" t="str">
        <f>'tissues (Lipid#3)'!P107</f>
        <v/>
      </c>
      <c r="AE668" s="976" t="str">
        <f>'tissues (Lipid#3)'!P108</f>
        <v/>
      </c>
    </row>
    <row r="669" spans="1:31">
      <c r="A669" s="976" t="str">
        <f>A668</f>
        <v>MP-12</v>
      </c>
      <c r="B669" s="976" t="str">
        <f t="shared" si="734"/>
        <v>[weeks C]</v>
      </c>
      <c r="C669" s="976" t="str">
        <f t="shared" si="735"/>
        <v>Lipid#3</v>
      </c>
      <c r="D669" s="976" t="str">
        <f t="shared" si="736"/>
        <v>[diet C]</v>
      </c>
      <c r="E669" s="976" t="str">
        <f t="shared" si="737"/>
        <v>[treatment C]</v>
      </c>
      <c r="F669" s="976" t="str">
        <f>F668</f>
        <v>[sex]</v>
      </c>
      <c r="G669" s="976" t="str">
        <f>G668</f>
        <v>[body weight]</v>
      </c>
      <c r="H669" s="976">
        <f t="shared" si="675"/>
        <v>0</v>
      </c>
      <c r="I669" s="664"/>
      <c r="J669" s="976">
        <f>'plasma (Lipid#3)'!B249</f>
        <v>0</v>
      </c>
      <c r="K669" s="976" t="str">
        <f>'plasma (Lipid#3)'!C249</f>
        <v>bg 0</v>
      </c>
      <c r="L669" s="976" t="str">
        <f>'plasma (Lipid#3)'!E249</f>
        <v>gir 0</v>
      </c>
      <c r="M669" s="977" t="e">
        <f>'plasma (Lipid#3)'!X251</f>
        <v>#DIV/0!</v>
      </c>
      <c r="N669" s="977" t="e">
        <f>'plasma (Lipid#3)'!Y251</f>
        <v>#DIV/0!</v>
      </c>
      <c r="O669" s="976"/>
      <c r="P669" s="976" t="str">
        <f>P668</f>
        <v/>
      </c>
      <c r="Q669" s="976" t="str">
        <f t="shared" ref="Q669:Q686" si="738">Q668</f>
        <v/>
      </c>
      <c r="R669" s="976" t="str">
        <f t="shared" ref="R669:R686" si="739">R668</f>
        <v/>
      </c>
      <c r="S669" s="976" t="str">
        <f t="shared" ref="S669:S686" si="740">S668</f>
        <v/>
      </c>
      <c r="T669" s="976" t="str">
        <f t="shared" ref="T669:T686" si="741">T668</f>
        <v/>
      </c>
      <c r="U669" s="976" t="str">
        <f t="shared" ref="U669:U686" si="742">U668</f>
        <v/>
      </c>
      <c r="V669" s="976" t="str">
        <f t="shared" ref="V669:V686" si="743">V668</f>
        <v/>
      </c>
      <c r="W669" s="976" t="str">
        <f t="shared" ref="W669:W686" si="744">W668</f>
        <v/>
      </c>
      <c r="X669" s="976" t="str">
        <f t="shared" ref="X669:X686" si="745">X668</f>
        <v/>
      </c>
      <c r="Y669" s="976" t="str">
        <f t="shared" ref="Y669:Y686" si="746">Y668</f>
        <v/>
      </c>
      <c r="Z669" s="976" t="str">
        <f t="shared" ref="Z669:Z686" si="747">Z668</f>
        <v/>
      </c>
      <c r="AA669" s="976" t="str">
        <f t="shared" ref="AA669:AA686" si="748">AA668</f>
        <v/>
      </c>
      <c r="AB669" s="976" t="str">
        <f t="shared" ref="AB669:AB686" si="749">AB668</f>
        <v/>
      </c>
      <c r="AC669" s="976" t="str">
        <f t="shared" ref="AC669:AC686" si="750">AC668</f>
        <v/>
      </c>
      <c r="AD669" s="976" t="str">
        <f t="shared" ref="AD669:AD686" si="751">AD668</f>
        <v/>
      </c>
      <c r="AE669" s="976" t="str">
        <f t="shared" ref="AE669:AE686" si="752">AE668</f>
        <v/>
      </c>
    </row>
    <row r="670" spans="1:31">
      <c r="A670" s="976" t="str">
        <f t="shared" ref="A670:A686" si="753">A669</f>
        <v>MP-12</v>
      </c>
      <c r="B670" s="976" t="str">
        <f t="shared" si="734"/>
        <v>[weeks C]</v>
      </c>
      <c r="C670" s="976" t="str">
        <f t="shared" si="735"/>
        <v>Lipid#3</v>
      </c>
      <c r="D670" s="976" t="str">
        <f t="shared" si="736"/>
        <v>[diet C]</v>
      </c>
      <c r="E670" s="976" t="str">
        <f t="shared" si="737"/>
        <v>[treatment C]</v>
      </c>
      <c r="F670" s="976" t="str">
        <f t="shared" ref="F670:F686" si="754">F669</f>
        <v>[sex]</v>
      </c>
      <c r="G670" s="976" t="str">
        <f t="shared" ref="G670:G686" si="755">G669</f>
        <v>[body weight]</v>
      </c>
      <c r="H670" s="976">
        <f t="shared" si="675"/>
        <v>2.5</v>
      </c>
      <c r="I670" s="664"/>
      <c r="J670" s="976">
        <f>'plasma (Lipid#3)'!B250</f>
        <v>10</v>
      </c>
      <c r="K670" s="976" t="str">
        <f>'plasma (Lipid#3)'!C250</f>
        <v>bg 10</v>
      </c>
      <c r="L670" s="976" t="str">
        <f>'plasma (Lipid#3)'!E250</f>
        <v>gir 10</v>
      </c>
      <c r="M670" s="664"/>
      <c r="N670" s="664"/>
      <c r="O670" s="976"/>
      <c r="P670" s="976" t="str">
        <f t="shared" ref="P670:P686" si="756">P669</f>
        <v/>
      </c>
      <c r="Q670" s="976" t="str">
        <f t="shared" si="738"/>
        <v/>
      </c>
      <c r="R670" s="976" t="str">
        <f t="shared" si="739"/>
        <v/>
      </c>
      <c r="S670" s="976" t="str">
        <f t="shared" si="740"/>
        <v/>
      </c>
      <c r="T670" s="976" t="str">
        <f t="shared" si="741"/>
        <v/>
      </c>
      <c r="U670" s="976" t="str">
        <f t="shared" si="742"/>
        <v/>
      </c>
      <c r="V670" s="976" t="str">
        <f t="shared" si="743"/>
        <v/>
      </c>
      <c r="W670" s="976" t="str">
        <f t="shared" si="744"/>
        <v/>
      </c>
      <c r="X670" s="976" t="str">
        <f t="shared" si="745"/>
        <v/>
      </c>
      <c r="Y670" s="976" t="str">
        <f t="shared" si="746"/>
        <v/>
      </c>
      <c r="Z670" s="976" t="str">
        <f t="shared" si="747"/>
        <v/>
      </c>
      <c r="AA670" s="976" t="str">
        <f t="shared" si="748"/>
        <v/>
      </c>
      <c r="AB670" s="976" t="str">
        <f t="shared" si="749"/>
        <v/>
      </c>
      <c r="AC670" s="976" t="str">
        <f t="shared" si="750"/>
        <v/>
      </c>
      <c r="AD670" s="976" t="str">
        <f t="shared" si="751"/>
        <v/>
      </c>
      <c r="AE670" s="976" t="str">
        <f t="shared" si="752"/>
        <v/>
      </c>
    </row>
    <row r="671" spans="1:31">
      <c r="A671" s="976" t="str">
        <f t="shared" si="753"/>
        <v>MP-12</v>
      </c>
      <c r="B671" s="976" t="str">
        <f t="shared" si="734"/>
        <v>[weeks C]</v>
      </c>
      <c r="C671" s="976" t="str">
        <f t="shared" si="735"/>
        <v>Lipid#3</v>
      </c>
      <c r="D671" s="976" t="str">
        <f t="shared" si="736"/>
        <v>[diet C]</v>
      </c>
      <c r="E671" s="976" t="str">
        <f t="shared" si="737"/>
        <v>[treatment C]</v>
      </c>
      <c r="F671" s="976" t="str">
        <f t="shared" si="754"/>
        <v>[sex]</v>
      </c>
      <c r="G671" s="976" t="str">
        <f t="shared" si="755"/>
        <v>[body weight]</v>
      </c>
      <c r="H671" s="976">
        <f t="shared" ref="H671:H686" si="757">H652</f>
        <v>2.5</v>
      </c>
      <c r="I671" s="664"/>
      <c r="J671" s="976">
        <f>'plasma (Lipid#3)'!B251</f>
        <v>20</v>
      </c>
      <c r="K671" s="976" t="str">
        <f>'plasma (Lipid#3)'!C251</f>
        <v>bg 20</v>
      </c>
      <c r="L671" s="976" t="str">
        <f>'plasma (Lipid#3)'!E251</f>
        <v>gir 20</v>
      </c>
      <c r="M671" s="664"/>
      <c r="N671" s="664"/>
      <c r="O671" s="976"/>
      <c r="P671" s="976" t="str">
        <f t="shared" si="756"/>
        <v/>
      </c>
      <c r="Q671" s="976" t="str">
        <f t="shared" si="738"/>
        <v/>
      </c>
      <c r="R671" s="976" t="str">
        <f t="shared" si="739"/>
        <v/>
      </c>
      <c r="S671" s="976" t="str">
        <f t="shared" si="740"/>
        <v/>
      </c>
      <c r="T671" s="976" t="str">
        <f t="shared" si="741"/>
        <v/>
      </c>
      <c r="U671" s="976" t="str">
        <f t="shared" si="742"/>
        <v/>
      </c>
      <c r="V671" s="976" t="str">
        <f t="shared" si="743"/>
        <v/>
      </c>
      <c r="W671" s="976" t="str">
        <f t="shared" si="744"/>
        <v/>
      </c>
      <c r="X671" s="976" t="str">
        <f t="shared" si="745"/>
        <v/>
      </c>
      <c r="Y671" s="976" t="str">
        <f t="shared" si="746"/>
        <v/>
      </c>
      <c r="Z671" s="976" t="str">
        <f t="shared" si="747"/>
        <v/>
      </c>
      <c r="AA671" s="976" t="str">
        <f t="shared" si="748"/>
        <v/>
      </c>
      <c r="AB671" s="976" t="str">
        <f t="shared" si="749"/>
        <v/>
      </c>
      <c r="AC671" s="976" t="str">
        <f t="shared" si="750"/>
        <v/>
      </c>
      <c r="AD671" s="976" t="str">
        <f t="shared" si="751"/>
        <v/>
      </c>
      <c r="AE671" s="976" t="str">
        <f t="shared" si="752"/>
        <v/>
      </c>
    </row>
    <row r="672" spans="1:31">
      <c r="A672" s="976" t="str">
        <f t="shared" si="753"/>
        <v>MP-12</v>
      </c>
      <c r="B672" s="976" t="str">
        <f t="shared" si="734"/>
        <v>[weeks C]</v>
      </c>
      <c r="C672" s="976" t="str">
        <f t="shared" si="735"/>
        <v>Lipid#3</v>
      </c>
      <c r="D672" s="976" t="str">
        <f t="shared" si="736"/>
        <v>[diet C]</v>
      </c>
      <c r="E672" s="976" t="str">
        <f t="shared" si="737"/>
        <v>[treatment C]</v>
      </c>
      <c r="F672" s="976" t="str">
        <f t="shared" si="754"/>
        <v>[sex]</v>
      </c>
      <c r="G672" s="976" t="str">
        <f t="shared" si="755"/>
        <v>[body weight]</v>
      </c>
      <c r="H672" s="976">
        <f t="shared" si="757"/>
        <v>2.5</v>
      </c>
      <c r="I672" s="664"/>
      <c r="J672" s="976">
        <f>'plasma (Lipid#3)'!B252</f>
        <v>30</v>
      </c>
      <c r="K672" s="976" t="str">
        <f>'plasma (Lipid#3)'!C252</f>
        <v>bg 30</v>
      </c>
      <c r="L672" s="976" t="str">
        <f>'plasma (Lipid#3)'!E252</f>
        <v>gir 30</v>
      </c>
      <c r="M672" s="664"/>
      <c r="N672" s="664"/>
      <c r="O672" s="976"/>
      <c r="P672" s="976" t="str">
        <f t="shared" si="756"/>
        <v/>
      </c>
      <c r="Q672" s="976" t="str">
        <f t="shared" si="738"/>
        <v/>
      </c>
      <c r="R672" s="976" t="str">
        <f t="shared" si="739"/>
        <v/>
      </c>
      <c r="S672" s="976" t="str">
        <f t="shared" si="740"/>
        <v/>
      </c>
      <c r="T672" s="976" t="str">
        <f t="shared" si="741"/>
        <v/>
      </c>
      <c r="U672" s="976" t="str">
        <f t="shared" si="742"/>
        <v/>
      </c>
      <c r="V672" s="976" t="str">
        <f t="shared" si="743"/>
        <v/>
      </c>
      <c r="W672" s="976" t="str">
        <f t="shared" si="744"/>
        <v/>
      </c>
      <c r="X672" s="976" t="str">
        <f t="shared" si="745"/>
        <v/>
      </c>
      <c r="Y672" s="976" t="str">
        <f t="shared" si="746"/>
        <v/>
      </c>
      <c r="Z672" s="976" t="str">
        <f t="shared" si="747"/>
        <v/>
      </c>
      <c r="AA672" s="976" t="str">
        <f t="shared" si="748"/>
        <v/>
      </c>
      <c r="AB672" s="976" t="str">
        <f t="shared" si="749"/>
        <v/>
      </c>
      <c r="AC672" s="976" t="str">
        <f t="shared" si="750"/>
        <v/>
      </c>
      <c r="AD672" s="976" t="str">
        <f t="shared" si="751"/>
        <v/>
      </c>
      <c r="AE672" s="976" t="str">
        <f t="shared" si="752"/>
        <v/>
      </c>
    </row>
    <row r="673" spans="1:31">
      <c r="A673" s="976" t="str">
        <f t="shared" si="753"/>
        <v>MP-12</v>
      </c>
      <c r="B673" s="976" t="str">
        <f t="shared" si="734"/>
        <v>[weeks C]</v>
      </c>
      <c r="C673" s="976" t="str">
        <f t="shared" si="735"/>
        <v>Lipid#3</v>
      </c>
      <c r="D673" s="976" t="str">
        <f t="shared" si="736"/>
        <v>[diet C]</v>
      </c>
      <c r="E673" s="976" t="str">
        <f t="shared" si="737"/>
        <v>[treatment C]</v>
      </c>
      <c r="F673" s="976" t="str">
        <f t="shared" si="754"/>
        <v>[sex]</v>
      </c>
      <c r="G673" s="976" t="str">
        <f t="shared" si="755"/>
        <v>[body weight]</v>
      </c>
      <c r="H673" s="976">
        <f t="shared" si="757"/>
        <v>2.5</v>
      </c>
      <c r="I673" s="664"/>
      <c r="J673" s="976">
        <f>'plasma (Lipid#3)'!B253</f>
        <v>40</v>
      </c>
      <c r="K673" s="976" t="str">
        <f>'plasma (Lipid#3)'!C253</f>
        <v>bg 40</v>
      </c>
      <c r="L673" s="976" t="str">
        <f>'plasma (Lipid#3)'!E253</f>
        <v>gir 40</v>
      </c>
      <c r="M673" s="664"/>
      <c r="N673" s="664"/>
      <c r="O673" s="976"/>
      <c r="P673" s="976" t="str">
        <f t="shared" si="756"/>
        <v/>
      </c>
      <c r="Q673" s="976" t="str">
        <f t="shared" si="738"/>
        <v/>
      </c>
      <c r="R673" s="976" t="str">
        <f t="shared" si="739"/>
        <v/>
      </c>
      <c r="S673" s="976" t="str">
        <f t="shared" si="740"/>
        <v/>
      </c>
      <c r="T673" s="976" t="str">
        <f t="shared" si="741"/>
        <v/>
      </c>
      <c r="U673" s="976" t="str">
        <f t="shared" si="742"/>
        <v/>
      </c>
      <c r="V673" s="976" t="str">
        <f t="shared" si="743"/>
        <v/>
      </c>
      <c r="W673" s="976" t="str">
        <f t="shared" si="744"/>
        <v/>
      </c>
      <c r="X673" s="976" t="str">
        <f t="shared" si="745"/>
        <v/>
      </c>
      <c r="Y673" s="976" t="str">
        <f t="shared" si="746"/>
        <v/>
      </c>
      <c r="Z673" s="976" t="str">
        <f t="shared" si="747"/>
        <v/>
      </c>
      <c r="AA673" s="976" t="str">
        <f t="shared" si="748"/>
        <v/>
      </c>
      <c r="AB673" s="976" t="str">
        <f t="shared" si="749"/>
        <v/>
      </c>
      <c r="AC673" s="976" t="str">
        <f t="shared" si="750"/>
        <v/>
      </c>
      <c r="AD673" s="976" t="str">
        <f t="shared" si="751"/>
        <v/>
      </c>
      <c r="AE673" s="976" t="str">
        <f t="shared" si="752"/>
        <v/>
      </c>
    </row>
    <row r="674" spans="1:31">
      <c r="A674" s="976" t="str">
        <f t="shared" si="753"/>
        <v>MP-12</v>
      </c>
      <c r="B674" s="976" t="str">
        <f t="shared" si="734"/>
        <v>[weeks C]</v>
      </c>
      <c r="C674" s="976" t="str">
        <f t="shared" si="735"/>
        <v>Lipid#3</v>
      </c>
      <c r="D674" s="976" t="str">
        <f t="shared" si="736"/>
        <v>[diet C]</v>
      </c>
      <c r="E674" s="976" t="str">
        <f t="shared" si="737"/>
        <v>[treatment C]</v>
      </c>
      <c r="F674" s="976" t="str">
        <f t="shared" si="754"/>
        <v>[sex]</v>
      </c>
      <c r="G674" s="976" t="str">
        <f t="shared" si="755"/>
        <v>[body weight]</v>
      </c>
      <c r="H674" s="976">
        <f t="shared" si="757"/>
        <v>2.5</v>
      </c>
      <c r="I674" s="664"/>
      <c r="J674" s="976">
        <f>'plasma (Lipid#3)'!B254</f>
        <v>50</v>
      </c>
      <c r="K674" s="976" t="str">
        <f>'plasma (Lipid#3)'!C254</f>
        <v>bg 50</v>
      </c>
      <c r="L674" s="976" t="str">
        <f>'plasma (Lipid#3)'!E254</f>
        <v>gir 50</v>
      </c>
      <c r="M674" s="664"/>
      <c r="N674" s="664"/>
      <c r="O674" s="976"/>
      <c r="P674" s="976" t="str">
        <f t="shared" si="756"/>
        <v/>
      </c>
      <c r="Q674" s="976" t="str">
        <f t="shared" si="738"/>
        <v/>
      </c>
      <c r="R674" s="976" t="str">
        <f t="shared" si="739"/>
        <v/>
      </c>
      <c r="S674" s="976" t="str">
        <f t="shared" si="740"/>
        <v/>
      </c>
      <c r="T674" s="976" t="str">
        <f t="shared" si="741"/>
        <v/>
      </c>
      <c r="U674" s="976" t="str">
        <f t="shared" si="742"/>
        <v/>
      </c>
      <c r="V674" s="976" t="str">
        <f t="shared" si="743"/>
        <v/>
      </c>
      <c r="W674" s="976" t="str">
        <f t="shared" si="744"/>
        <v/>
      </c>
      <c r="X674" s="976" t="str">
        <f t="shared" si="745"/>
        <v/>
      </c>
      <c r="Y674" s="976" t="str">
        <f t="shared" si="746"/>
        <v/>
      </c>
      <c r="Z674" s="976" t="str">
        <f t="shared" si="747"/>
        <v/>
      </c>
      <c r="AA674" s="976" t="str">
        <f t="shared" si="748"/>
        <v/>
      </c>
      <c r="AB674" s="976" t="str">
        <f t="shared" si="749"/>
        <v/>
      </c>
      <c r="AC674" s="976" t="str">
        <f t="shared" si="750"/>
        <v/>
      </c>
      <c r="AD674" s="976" t="str">
        <f t="shared" si="751"/>
        <v/>
      </c>
      <c r="AE674" s="976" t="str">
        <f t="shared" si="752"/>
        <v/>
      </c>
    </row>
    <row r="675" spans="1:31">
      <c r="A675" s="976" t="str">
        <f t="shared" si="753"/>
        <v>MP-12</v>
      </c>
      <c r="B675" s="976" t="str">
        <f t="shared" si="734"/>
        <v>[weeks C]</v>
      </c>
      <c r="C675" s="976" t="str">
        <f t="shared" si="735"/>
        <v>Lipid#3</v>
      </c>
      <c r="D675" s="976" t="str">
        <f t="shared" si="736"/>
        <v>[diet C]</v>
      </c>
      <c r="E675" s="976" t="str">
        <f t="shared" si="737"/>
        <v>[treatment C]</v>
      </c>
      <c r="F675" s="976" t="str">
        <f t="shared" si="754"/>
        <v>[sex]</v>
      </c>
      <c r="G675" s="976" t="str">
        <f t="shared" si="755"/>
        <v>[body weight]</v>
      </c>
      <c r="H675" s="976">
        <f t="shared" si="757"/>
        <v>2.5</v>
      </c>
      <c r="I675" s="664"/>
      <c r="J675" s="976">
        <f>'plasma (Lipid#3)'!B255</f>
        <v>60</v>
      </c>
      <c r="K675" s="976" t="str">
        <f>'plasma (Lipid#3)'!C255</f>
        <v>bg 60</v>
      </c>
      <c r="L675" s="976" t="str">
        <f>'plasma (Lipid#3)'!E255</f>
        <v>gir 60</v>
      </c>
      <c r="M675" s="664"/>
      <c r="N675" s="664"/>
      <c r="O675" s="976"/>
      <c r="P675" s="976" t="str">
        <f t="shared" si="756"/>
        <v/>
      </c>
      <c r="Q675" s="976" t="str">
        <f t="shared" si="738"/>
        <v/>
      </c>
      <c r="R675" s="976" t="str">
        <f t="shared" si="739"/>
        <v/>
      </c>
      <c r="S675" s="976" t="str">
        <f t="shared" si="740"/>
        <v/>
      </c>
      <c r="T675" s="976" t="str">
        <f t="shared" si="741"/>
        <v/>
      </c>
      <c r="U675" s="976" t="str">
        <f t="shared" si="742"/>
        <v/>
      </c>
      <c r="V675" s="976" t="str">
        <f t="shared" si="743"/>
        <v/>
      </c>
      <c r="W675" s="976" t="str">
        <f t="shared" si="744"/>
        <v/>
      </c>
      <c r="X675" s="976" t="str">
        <f t="shared" si="745"/>
        <v/>
      </c>
      <c r="Y675" s="976" t="str">
        <f t="shared" si="746"/>
        <v/>
      </c>
      <c r="Z675" s="976" t="str">
        <f t="shared" si="747"/>
        <v/>
      </c>
      <c r="AA675" s="976" t="str">
        <f t="shared" si="748"/>
        <v/>
      </c>
      <c r="AB675" s="976" t="str">
        <f t="shared" si="749"/>
        <v/>
      </c>
      <c r="AC675" s="976" t="str">
        <f t="shared" si="750"/>
        <v/>
      </c>
      <c r="AD675" s="976" t="str">
        <f t="shared" si="751"/>
        <v/>
      </c>
      <c r="AE675" s="976" t="str">
        <f t="shared" si="752"/>
        <v/>
      </c>
    </row>
    <row r="676" spans="1:31">
      <c r="A676" s="976" t="str">
        <f t="shared" si="753"/>
        <v>MP-12</v>
      </c>
      <c r="B676" s="976" t="str">
        <f t="shared" si="734"/>
        <v>[weeks C]</v>
      </c>
      <c r="C676" s="976" t="str">
        <f t="shared" si="735"/>
        <v>Lipid#3</v>
      </c>
      <c r="D676" s="976" t="str">
        <f t="shared" si="736"/>
        <v>[diet C]</v>
      </c>
      <c r="E676" s="976" t="str">
        <f t="shared" si="737"/>
        <v>[treatment C]</v>
      </c>
      <c r="F676" s="976" t="str">
        <f t="shared" si="754"/>
        <v>[sex]</v>
      </c>
      <c r="G676" s="976" t="str">
        <f t="shared" si="755"/>
        <v>[body weight]</v>
      </c>
      <c r="H676" s="976">
        <f t="shared" si="757"/>
        <v>2.5</v>
      </c>
      <c r="I676" s="664"/>
      <c r="J676" s="976">
        <f>'plasma (Lipid#3)'!B256</f>
        <v>70</v>
      </c>
      <c r="K676" s="976" t="str">
        <f>'plasma (Lipid#3)'!C256</f>
        <v>bg 70</v>
      </c>
      <c r="L676" s="976" t="str">
        <f>'plasma (Lipid#3)'!E256</f>
        <v>gir 70</v>
      </c>
      <c r="M676" s="664"/>
      <c r="N676" s="664"/>
      <c r="O676" s="976"/>
      <c r="P676" s="976" t="str">
        <f t="shared" si="756"/>
        <v/>
      </c>
      <c r="Q676" s="976" t="str">
        <f t="shared" si="738"/>
        <v/>
      </c>
      <c r="R676" s="976" t="str">
        <f t="shared" si="739"/>
        <v/>
      </c>
      <c r="S676" s="976" t="str">
        <f t="shared" si="740"/>
        <v/>
      </c>
      <c r="T676" s="976" t="str">
        <f t="shared" si="741"/>
        <v/>
      </c>
      <c r="U676" s="976" t="str">
        <f t="shared" si="742"/>
        <v/>
      </c>
      <c r="V676" s="976" t="str">
        <f t="shared" si="743"/>
        <v/>
      </c>
      <c r="W676" s="976" t="str">
        <f t="shared" si="744"/>
        <v/>
      </c>
      <c r="X676" s="976" t="str">
        <f t="shared" si="745"/>
        <v/>
      </c>
      <c r="Y676" s="976" t="str">
        <f t="shared" si="746"/>
        <v/>
      </c>
      <c r="Z676" s="976" t="str">
        <f t="shared" si="747"/>
        <v/>
      </c>
      <c r="AA676" s="976" t="str">
        <f t="shared" si="748"/>
        <v/>
      </c>
      <c r="AB676" s="976" t="str">
        <f t="shared" si="749"/>
        <v/>
      </c>
      <c r="AC676" s="976" t="str">
        <f t="shared" si="750"/>
        <v/>
      </c>
      <c r="AD676" s="976" t="str">
        <f t="shared" si="751"/>
        <v/>
      </c>
      <c r="AE676" s="976" t="str">
        <f t="shared" si="752"/>
        <v/>
      </c>
    </row>
    <row r="677" spans="1:31">
      <c r="A677" s="976" t="str">
        <f t="shared" si="753"/>
        <v>MP-12</v>
      </c>
      <c r="B677" s="976" t="str">
        <f t="shared" si="734"/>
        <v>[weeks C]</v>
      </c>
      <c r="C677" s="976" t="str">
        <f t="shared" si="735"/>
        <v>Lipid#3</v>
      </c>
      <c r="D677" s="976" t="str">
        <f t="shared" si="736"/>
        <v>[diet C]</v>
      </c>
      <c r="E677" s="976" t="str">
        <f t="shared" si="737"/>
        <v>[treatment C]</v>
      </c>
      <c r="F677" s="976" t="str">
        <f t="shared" si="754"/>
        <v>[sex]</v>
      </c>
      <c r="G677" s="976" t="str">
        <f t="shared" si="755"/>
        <v>[body weight]</v>
      </c>
      <c r="H677" s="976">
        <f t="shared" si="757"/>
        <v>2.5</v>
      </c>
      <c r="I677" s="664"/>
      <c r="J677" s="976">
        <f>'plasma (Lipid#3)'!B257</f>
        <v>80</v>
      </c>
      <c r="K677" s="976" t="str">
        <f>'plasma (Lipid#3)'!C257</f>
        <v>bg 80</v>
      </c>
      <c r="L677" s="976" t="str">
        <f>'plasma (Lipid#3)'!E257</f>
        <v>gir 80</v>
      </c>
      <c r="M677" s="977" t="e">
        <f>'plasma (Lipid#3)'!X252</f>
        <v>#DIV/0!</v>
      </c>
      <c r="N677" s="977" t="e">
        <f>'plasma (Lipid#3)'!Y252</f>
        <v>#DIV/0!</v>
      </c>
      <c r="O677" s="976"/>
      <c r="P677" s="976" t="str">
        <f t="shared" si="756"/>
        <v/>
      </c>
      <c r="Q677" s="976" t="str">
        <f t="shared" si="738"/>
        <v/>
      </c>
      <c r="R677" s="976" t="str">
        <f t="shared" si="739"/>
        <v/>
      </c>
      <c r="S677" s="976" t="str">
        <f t="shared" si="740"/>
        <v/>
      </c>
      <c r="T677" s="976" t="str">
        <f t="shared" si="741"/>
        <v/>
      </c>
      <c r="U677" s="976" t="str">
        <f t="shared" si="742"/>
        <v/>
      </c>
      <c r="V677" s="976" t="str">
        <f t="shared" si="743"/>
        <v/>
      </c>
      <c r="W677" s="976" t="str">
        <f t="shared" si="744"/>
        <v/>
      </c>
      <c r="X677" s="976" t="str">
        <f t="shared" si="745"/>
        <v/>
      </c>
      <c r="Y677" s="976" t="str">
        <f t="shared" si="746"/>
        <v/>
      </c>
      <c r="Z677" s="976" t="str">
        <f t="shared" si="747"/>
        <v/>
      </c>
      <c r="AA677" s="976" t="str">
        <f t="shared" si="748"/>
        <v/>
      </c>
      <c r="AB677" s="976" t="str">
        <f t="shared" si="749"/>
        <v/>
      </c>
      <c r="AC677" s="976" t="str">
        <f t="shared" si="750"/>
        <v/>
      </c>
      <c r="AD677" s="976" t="str">
        <f t="shared" si="751"/>
        <v/>
      </c>
      <c r="AE677" s="976" t="str">
        <f t="shared" si="752"/>
        <v/>
      </c>
    </row>
    <row r="678" spans="1:31">
      <c r="A678" s="976" t="str">
        <f t="shared" si="753"/>
        <v>MP-12</v>
      </c>
      <c r="B678" s="976" t="str">
        <f t="shared" si="734"/>
        <v>[weeks C]</v>
      </c>
      <c r="C678" s="976" t="str">
        <f t="shared" si="735"/>
        <v>Lipid#3</v>
      </c>
      <c r="D678" s="976" t="str">
        <f t="shared" si="736"/>
        <v>[diet C]</v>
      </c>
      <c r="E678" s="976" t="str">
        <f t="shared" si="737"/>
        <v>[treatment C]</v>
      </c>
      <c r="F678" s="976" t="str">
        <f t="shared" si="754"/>
        <v>[sex]</v>
      </c>
      <c r="G678" s="976" t="str">
        <f t="shared" si="755"/>
        <v>[body weight]</v>
      </c>
      <c r="H678" s="976">
        <f t="shared" si="757"/>
        <v>2.5</v>
      </c>
      <c r="I678" s="976" t="str">
        <f>'plasma (Lipid#3)'!A261</f>
        <v>hct 90</v>
      </c>
      <c r="J678" s="976">
        <f>'plasma (Lipid#3)'!B258</f>
        <v>90</v>
      </c>
      <c r="K678" s="976" t="str">
        <f>'plasma (Lipid#3)'!C258</f>
        <v>bg 90</v>
      </c>
      <c r="L678" s="976" t="str">
        <f>'plasma (Lipid#3)'!E258</f>
        <v>gir 90</v>
      </c>
      <c r="M678" s="977" t="e">
        <f>'plasma (Lipid#3)'!X253</f>
        <v>#DIV/0!</v>
      </c>
      <c r="N678" s="977" t="e">
        <f>'plasma (Lipid#3)'!Y253</f>
        <v>#DIV/0!</v>
      </c>
      <c r="O678" s="976"/>
      <c r="P678" s="976" t="str">
        <f t="shared" si="756"/>
        <v/>
      </c>
      <c r="Q678" s="976" t="str">
        <f t="shared" si="738"/>
        <v/>
      </c>
      <c r="R678" s="976" t="str">
        <f t="shared" si="739"/>
        <v/>
      </c>
      <c r="S678" s="976" t="str">
        <f t="shared" si="740"/>
        <v/>
      </c>
      <c r="T678" s="976" t="str">
        <f t="shared" si="741"/>
        <v/>
      </c>
      <c r="U678" s="976" t="str">
        <f t="shared" si="742"/>
        <v/>
      </c>
      <c r="V678" s="976" t="str">
        <f t="shared" si="743"/>
        <v/>
      </c>
      <c r="W678" s="976" t="str">
        <f t="shared" si="744"/>
        <v/>
      </c>
      <c r="X678" s="976" t="str">
        <f t="shared" si="745"/>
        <v/>
      </c>
      <c r="Y678" s="976" t="str">
        <f t="shared" si="746"/>
        <v/>
      </c>
      <c r="Z678" s="976" t="str">
        <f t="shared" si="747"/>
        <v/>
      </c>
      <c r="AA678" s="976" t="str">
        <f t="shared" si="748"/>
        <v/>
      </c>
      <c r="AB678" s="976" t="str">
        <f t="shared" si="749"/>
        <v/>
      </c>
      <c r="AC678" s="976" t="str">
        <f t="shared" si="750"/>
        <v/>
      </c>
      <c r="AD678" s="976" t="str">
        <f t="shared" si="751"/>
        <v/>
      </c>
      <c r="AE678" s="976" t="str">
        <f t="shared" si="752"/>
        <v/>
      </c>
    </row>
    <row r="679" spans="1:31">
      <c r="A679" s="976" t="str">
        <f t="shared" si="753"/>
        <v>MP-12</v>
      </c>
      <c r="B679" s="976" t="str">
        <f t="shared" si="734"/>
        <v>[weeks C]</v>
      </c>
      <c r="C679" s="976" t="str">
        <f t="shared" si="735"/>
        <v>Lipid#3</v>
      </c>
      <c r="D679" s="976" t="str">
        <f t="shared" si="736"/>
        <v>[diet C]</v>
      </c>
      <c r="E679" s="976" t="str">
        <f t="shared" si="737"/>
        <v>[treatment C]</v>
      </c>
      <c r="F679" s="976" t="str">
        <f t="shared" si="754"/>
        <v>[sex]</v>
      </c>
      <c r="G679" s="976" t="str">
        <f t="shared" si="755"/>
        <v>[body weight]</v>
      </c>
      <c r="H679" s="976">
        <f t="shared" si="757"/>
        <v>2.5</v>
      </c>
      <c r="I679" s="664"/>
      <c r="J679" s="976">
        <f>'plasma (Lipid#3)'!B259</f>
        <v>100</v>
      </c>
      <c r="K679" s="976" t="str">
        <f>'plasma (Lipid#3)'!C259</f>
        <v>bg 100</v>
      </c>
      <c r="L679" s="976" t="str">
        <f>'plasma (Lipid#3)'!E259</f>
        <v>gir 100</v>
      </c>
      <c r="M679" s="977" t="e">
        <f>'plasma (Lipid#3)'!X254</f>
        <v>#DIV/0!</v>
      </c>
      <c r="N679" s="977" t="e">
        <f>'plasma (Lipid#3)'!Y254</f>
        <v>#DIV/0!</v>
      </c>
      <c r="O679" s="976" t="str">
        <f>'plasma (Lipid#3)'!M259</f>
        <v>i 100</v>
      </c>
      <c r="P679" s="976" t="str">
        <f t="shared" si="756"/>
        <v/>
      </c>
      <c r="Q679" s="976" t="str">
        <f t="shared" si="738"/>
        <v/>
      </c>
      <c r="R679" s="976" t="str">
        <f t="shared" si="739"/>
        <v/>
      </c>
      <c r="S679" s="976" t="str">
        <f t="shared" si="740"/>
        <v/>
      </c>
      <c r="T679" s="976" t="str">
        <f t="shared" si="741"/>
        <v/>
      </c>
      <c r="U679" s="976" t="str">
        <f t="shared" si="742"/>
        <v/>
      </c>
      <c r="V679" s="976" t="str">
        <f t="shared" si="743"/>
        <v/>
      </c>
      <c r="W679" s="976" t="str">
        <f t="shared" si="744"/>
        <v/>
      </c>
      <c r="X679" s="976" t="str">
        <f t="shared" si="745"/>
        <v/>
      </c>
      <c r="Y679" s="976" t="str">
        <f t="shared" si="746"/>
        <v/>
      </c>
      <c r="Z679" s="976" t="str">
        <f t="shared" si="747"/>
        <v/>
      </c>
      <c r="AA679" s="976" t="str">
        <f t="shared" si="748"/>
        <v/>
      </c>
      <c r="AB679" s="976" t="str">
        <f t="shared" si="749"/>
        <v/>
      </c>
      <c r="AC679" s="976" t="str">
        <f t="shared" si="750"/>
        <v/>
      </c>
      <c r="AD679" s="976" t="str">
        <f t="shared" si="751"/>
        <v/>
      </c>
      <c r="AE679" s="976" t="str">
        <f t="shared" si="752"/>
        <v/>
      </c>
    </row>
    <row r="680" spans="1:31">
      <c r="A680" s="976" t="str">
        <f t="shared" si="753"/>
        <v>MP-12</v>
      </c>
      <c r="B680" s="976" t="str">
        <f t="shared" si="734"/>
        <v>[weeks C]</v>
      </c>
      <c r="C680" s="976" t="str">
        <f t="shared" si="735"/>
        <v>Lipid#3</v>
      </c>
      <c r="D680" s="976" t="str">
        <f t="shared" si="736"/>
        <v>[diet C]</v>
      </c>
      <c r="E680" s="976" t="str">
        <f t="shared" si="737"/>
        <v>[treatment C]</v>
      </c>
      <c r="F680" s="976" t="str">
        <f t="shared" si="754"/>
        <v>[sex]</v>
      </c>
      <c r="G680" s="976" t="str">
        <f t="shared" si="755"/>
        <v>[body weight]</v>
      </c>
      <c r="H680" s="976">
        <f t="shared" si="757"/>
        <v>2.5</v>
      </c>
      <c r="I680" s="664"/>
      <c r="J680" s="976">
        <f>'plasma (Lipid#3)'!B260</f>
        <v>110</v>
      </c>
      <c r="K680" s="976" t="str">
        <f>'plasma (Lipid#3)'!C260</f>
        <v>bg 110</v>
      </c>
      <c r="L680" s="976" t="str">
        <f>'plasma (Lipid#3)'!E260</f>
        <v>gir 110</v>
      </c>
      <c r="M680" s="664"/>
      <c r="N680" s="664"/>
      <c r="O680" s="976"/>
      <c r="P680" s="976" t="str">
        <f t="shared" si="756"/>
        <v/>
      </c>
      <c r="Q680" s="976" t="str">
        <f t="shared" si="738"/>
        <v/>
      </c>
      <c r="R680" s="976" t="str">
        <f t="shared" si="739"/>
        <v/>
      </c>
      <c r="S680" s="976" t="str">
        <f t="shared" si="740"/>
        <v/>
      </c>
      <c r="T680" s="976" t="str">
        <f t="shared" si="741"/>
        <v/>
      </c>
      <c r="U680" s="976" t="str">
        <f t="shared" si="742"/>
        <v/>
      </c>
      <c r="V680" s="976" t="str">
        <f t="shared" si="743"/>
        <v/>
      </c>
      <c r="W680" s="976" t="str">
        <f t="shared" si="744"/>
        <v/>
      </c>
      <c r="X680" s="976" t="str">
        <f t="shared" si="745"/>
        <v/>
      </c>
      <c r="Y680" s="976" t="str">
        <f t="shared" si="746"/>
        <v/>
      </c>
      <c r="Z680" s="976" t="str">
        <f t="shared" si="747"/>
        <v/>
      </c>
      <c r="AA680" s="976" t="str">
        <f t="shared" si="748"/>
        <v/>
      </c>
      <c r="AB680" s="976" t="str">
        <f t="shared" si="749"/>
        <v/>
      </c>
      <c r="AC680" s="976" t="str">
        <f t="shared" si="750"/>
        <v/>
      </c>
      <c r="AD680" s="976" t="str">
        <f t="shared" si="751"/>
        <v/>
      </c>
      <c r="AE680" s="976" t="str">
        <f t="shared" si="752"/>
        <v/>
      </c>
    </row>
    <row r="681" spans="1:31">
      <c r="A681" s="976" t="str">
        <f t="shared" si="753"/>
        <v>MP-12</v>
      </c>
      <c r="B681" s="976" t="str">
        <f t="shared" si="734"/>
        <v>[weeks C]</v>
      </c>
      <c r="C681" s="976" t="str">
        <f t="shared" si="735"/>
        <v>Lipid#3</v>
      </c>
      <c r="D681" s="976" t="str">
        <f t="shared" si="736"/>
        <v>[diet C]</v>
      </c>
      <c r="E681" s="976" t="str">
        <f t="shared" si="737"/>
        <v>[treatment C]</v>
      </c>
      <c r="F681" s="976" t="str">
        <f t="shared" si="754"/>
        <v>[sex]</v>
      </c>
      <c r="G681" s="976" t="str">
        <f t="shared" si="755"/>
        <v>[body weight]</v>
      </c>
      <c r="H681" s="976">
        <f t="shared" si="757"/>
        <v>2.5</v>
      </c>
      <c r="I681" s="664"/>
      <c r="J681" s="976">
        <f>'plasma (Lipid#3)'!B261</f>
        <v>120</v>
      </c>
      <c r="K681" s="976" t="str">
        <f>'plasma (Lipid#3)'!C261</f>
        <v>bg 120</v>
      </c>
      <c r="L681" s="976" t="str">
        <f>'plasma (Lipid#3)'!E261</f>
        <v>gir 120</v>
      </c>
      <c r="M681" s="977" t="e">
        <f>'plasma (Lipid#3)'!X255</f>
        <v>#DIV/0!</v>
      </c>
      <c r="N681" s="977" t="e">
        <f>'plasma (Lipid#3)'!Y255</f>
        <v>#DIV/0!</v>
      </c>
      <c r="O681" s="976" t="str">
        <f>'plasma (Lipid#3)'!M261</f>
        <v>i 120</v>
      </c>
      <c r="P681" s="976" t="str">
        <f t="shared" si="756"/>
        <v/>
      </c>
      <c r="Q681" s="976" t="str">
        <f t="shared" si="738"/>
        <v/>
      </c>
      <c r="R681" s="976" t="str">
        <f t="shared" si="739"/>
        <v/>
      </c>
      <c r="S681" s="976" t="str">
        <f t="shared" si="740"/>
        <v/>
      </c>
      <c r="T681" s="976" t="str">
        <f t="shared" si="741"/>
        <v/>
      </c>
      <c r="U681" s="976" t="str">
        <f t="shared" si="742"/>
        <v/>
      </c>
      <c r="V681" s="976" t="str">
        <f t="shared" si="743"/>
        <v/>
      </c>
      <c r="W681" s="976" t="str">
        <f t="shared" si="744"/>
        <v/>
      </c>
      <c r="X681" s="976" t="str">
        <f t="shared" si="745"/>
        <v/>
      </c>
      <c r="Y681" s="976" t="str">
        <f t="shared" si="746"/>
        <v/>
      </c>
      <c r="Z681" s="976" t="str">
        <f t="shared" si="747"/>
        <v/>
      </c>
      <c r="AA681" s="976" t="str">
        <f t="shared" si="748"/>
        <v/>
      </c>
      <c r="AB681" s="976" t="str">
        <f t="shared" si="749"/>
        <v/>
      </c>
      <c r="AC681" s="976" t="str">
        <f t="shared" si="750"/>
        <v/>
      </c>
      <c r="AD681" s="976" t="str">
        <f t="shared" si="751"/>
        <v/>
      </c>
      <c r="AE681" s="976" t="str">
        <f t="shared" si="752"/>
        <v/>
      </c>
    </row>
    <row r="682" spans="1:31">
      <c r="A682" s="976" t="str">
        <f t="shared" si="753"/>
        <v>MP-12</v>
      </c>
      <c r="B682" s="976" t="str">
        <f t="shared" si="734"/>
        <v>[weeks C]</v>
      </c>
      <c r="C682" s="976" t="str">
        <f t="shared" si="735"/>
        <v>Lipid#3</v>
      </c>
      <c r="D682" s="976" t="str">
        <f t="shared" si="736"/>
        <v>[diet C]</v>
      </c>
      <c r="E682" s="976" t="str">
        <f t="shared" si="737"/>
        <v>[treatment C]</v>
      </c>
      <c r="F682" s="976" t="str">
        <f t="shared" si="754"/>
        <v>[sex]</v>
      </c>
      <c r="G682" s="976" t="str">
        <f t="shared" si="755"/>
        <v>[body weight]</v>
      </c>
      <c r="H682" s="976">
        <f t="shared" si="757"/>
        <v>2.5</v>
      </c>
      <c r="I682" s="664"/>
      <c r="J682" s="976">
        <v>122</v>
      </c>
      <c r="K682" s="976" t="str">
        <f>'plasma (Lipid#3)'!C262</f>
        <v>bg 2</v>
      </c>
      <c r="L682" s="976" t="str">
        <f>'plasma (Lipid#3)'!E262</f>
        <v>gir 2</v>
      </c>
      <c r="M682" s="664"/>
      <c r="N682" s="664"/>
      <c r="O682" s="976"/>
      <c r="P682" s="976" t="str">
        <f t="shared" si="756"/>
        <v/>
      </c>
      <c r="Q682" s="976" t="str">
        <f t="shared" si="738"/>
        <v/>
      </c>
      <c r="R682" s="976" t="str">
        <f t="shared" si="739"/>
        <v/>
      </c>
      <c r="S682" s="976" t="str">
        <f t="shared" si="740"/>
        <v/>
      </c>
      <c r="T682" s="976" t="str">
        <f t="shared" si="741"/>
        <v/>
      </c>
      <c r="U682" s="976" t="str">
        <f t="shared" si="742"/>
        <v/>
      </c>
      <c r="V682" s="976" t="str">
        <f t="shared" si="743"/>
        <v/>
      </c>
      <c r="W682" s="976" t="str">
        <f t="shared" si="744"/>
        <v/>
      </c>
      <c r="X682" s="976" t="str">
        <f t="shared" si="745"/>
        <v/>
      </c>
      <c r="Y682" s="976" t="str">
        <f t="shared" si="746"/>
        <v/>
      </c>
      <c r="Z682" s="976" t="str">
        <f t="shared" si="747"/>
        <v/>
      </c>
      <c r="AA682" s="976" t="str">
        <f t="shared" si="748"/>
        <v/>
      </c>
      <c r="AB682" s="976" t="str">
        <f t="shared" si="749"/>
        <v/>
      </c>
      <c r="AC682" s="976" t="str">
        <f t="shared" si="750"/>
        <v/>
      </c>
      <c r="AD682" s="976" t="str">
        <f t="shared" si="751"/>
        <v/>
      </c>
      <c r="AE682" s="976" t="str">
        <f t="shared" si="752"/>
        <v/>
      </c>
    </row>
    <row r="683" spans="1:31">
      <c r="A683" s="976" t="str">
        <f t="shared" si="753"/>
        <v>MP-12</v>
      </c>
      <c r="B683" s="976" t="str">
        <f t="shared" si="734"/>
        <v>[weeks C]</v>
      </c>
      <c r="C683" s="976" t="str">
        <f t="shared" si="735"/>
        <v>Lipid#3</v>
      </c>
      <c r="D683" s="976" t="str">
        <f t="shared" si="736"/>
        <v>[diet C]</v>
      </c>
      <c r="E683" s="976" t="str">
        <f t="shared" si="737"/>
        <v>[treatment C]</v>
      </c>
      <c r="F683" s="976" t="str">
        <f t="shared" si="754"/>
        <v>[sex]</v>
      </c>
      <c r="G683" s="976" t="str">
        <f t="shared" si="755"/>
        <v>[body weight]</v>
      </c>
      <c r="H683" s="976">
        <f t="shared" si="757"/>
        <v>2.5</v>
      </c>
      <c r="I683" s="664"/>
      <c r="J683" s="976">
        <v>125</v>
      </c>
      <c r="K683" s="976" t="str">
        <f>'plasma (Lipid#3)'!C263</f>
        <v>bg 5</v>
      </c>
      <c r="L683" s="976" t="str">
        <f>'plasma (Lipid#3)'!E263</f>
        <v>gir 5</v>
      </c>
      <c r="M683" s="664"/>
      <c r="N683" s="664"/>
      <c r="O683" s="976"/>
      <c r="P683" s="976" t="str">
        <f t="shared" si="756"/>
        <v/>
      </c>
      <c r="Q683" s="976" t="str">
        <f t="shared" si="738"/>
        <v/>
      </c>
      <c r="R683" s="976" t="str">
        <f t="shared" si="739"/>
        <v/>
      </c>
      <c r="S683" s="976" t="str">
        <f t="shared" si="740"/>
        <v/>
      </c>
      <c r="T683" s="976" t="str">
        <f t="shared" si="741"/>
        <v/>
      </c>
      <c r="U683" s="976" t="str">
        <f t="shared" si="742"/>
        <v/>
      </c>
      <c r="V683" s="976" t="str">
        <f t="shared" si="743"/>
        <v/>
      </c>
      <c r="W683" s="976" t="str">
        <f t="shared" si="744"/>
        <v/>
      </c>
      <c r="X683" s="976" t="str">
        <f t="shared" si="745"/>
        <v/>
      </c>
      <c r="Y683" s="976" t="str">
        <f t="shared" si="746"/>
        <v/>
      </c>
      <c r="Z683" s="976" t="str">
        <f t="shared" si="747"/>
        <v/>
      </c>
      <c r="AA683" s="976" t="str">
        <f t="shared" si="748"/>
        <v/>
      </c>
      <c r="AB683" s="976" t="str">
        <f t="shared" si="749"/>
        <v/>
      </c>
      <c r="AC683" s="976" t="str">
        <f t="shared" si="750"/>
        <v/>
      </c>
      <c r="AD683" s="976" t="str">
        <f t="shared" si="751"/>
        <v/>
      </c>
      <c r="AE683" s="976" t="str">
        <f t="shared" si="752"/>
        <v/>
      </c>
    </row>
    <row r="684" spans="1:31">
      <c r="A684" s="976" t="str">
        <f t="shared" si="753"/>
        <v>MP-12</v>
      </c>
      <c r="B684" s="976" t="str">
        <f t="shared" si="734"/>
        <v>[weeks C]</v>
      </c>
      <c r="C684" s="976" t="str">
        <f t="shared" si="735"/>
        <v>Lipid#3</v>
      </c>
      <c r="D684" s="976" t="str">
        <f t="shared" si="736"/>
        <v>[diet C]</v>
      </c>
      <c r="E684" s="976" t="str">
        <f t="shared" si="737"/>
        <v>[treatment C]</v>
      </c>
      <c r="F684" s="976" t="str">
        <f t="shared" si="754"/>
        <v>[sex]</v>
      </c>
      <c r="G684" s="976" t="str">
        <f t="shared" si="755"/>
        <v>[body weight]</v>
      </c>
      <c r="H684" s="976">
        <f t="shared" si="757"/>
        <v>2.5</v>
      </c>
      <c r="I684" s="664"/>
      <c r="J684" s="976">
        <v>130</v>
      </c>
      <c r="K684" s="976" t="str">
        <f>'plasma (Lipid#3)'!C264</f>
        <v>bg 10</v>
      </c>
      <c r="L684" s="976" t="str">
        <f>'plasma (Lipid#3)'!E264</f>
        <v>gir 10</v>
      </c>
      <c r="M684" s="664"/>
      <c r="N684" s="664"/>
      <c r="O684" s="976"/>
      <c r="P684" s="976" t="str">
        <f t="shared" si="756"/>
        <v/>
      </c>
      <c r="Q684" s="976" t="str">
        <f t="shared" si="738"/>
        <v/>
      </c>
      <c r="R684" s="976" t="str">
        <f t="shared" si="739"/>
        <v/>
      </c>
      <c r="S684" s="976" t="str">
        <f t="shared" si="740"/>
        <v/>
      </c>
      <c r="T684" s="976" t="str">
        <f t="shared" si="741"/>
        <v/>
      </c>
      <c r="U684" s="976" t="str">
        <f t="shared" si="742"/>
        <v/>
      </c>
      <c r="V684" s="976" t="str">
        <f t="shared" si="743"/>
        <v/>
      </c>
      <c r="W684" s="976" t="str">
        <f t="shared" si="744"/>
        <v/>
      </c>
      <c r="X684" s="976" t="str">
        <f t="shared" si="745"/>
        <v/>
      </c>
      <c r="Y684" s="976" t="str">
        <f t="shared" si="746"/>
        <v/>
      </c>
      <c r="Z684" s="976" t="str">
        <f t="shared" si="747"/>
        <v/>
      </c>
      <c r="AA684" s="976" t="str">
        <f t="shared" si="748"/>
        <v/>
      </c>
      <c r="AB684" s="976" t="str">
        <f t="shared" si="749"/>
        <v/>
      </c>
      <c r="AC684" s="976" t="str">
        <f t="shared" si="750"/>
        <v/>
      </c>
      <c r="AD684" s="976" t="str">
        <f t="shared" si="751"/>
        <v/>
      </c>
      <c r="AE684" s="976" t="str">
        <f t="shared" si="752"/>
        <v/>
      </c>
    </row>
    <row r="685" spans="1:31">
      <c r="A685" s="976" t="str">
        <f t="shared" si="753"/>
        <v>MP-12</v>
      </c>
      <c r="B685" s="976" t="str">
        <f t="shared" si="734"/>
        <v>[weeks C]</v>
      </c>
      <c r="C685" s="976" t="str">
        <f t="shared" si="735"/>
        <v>Lipid#3</v>
      </c>
      <c r="D685" s="976" t="str">
        <f t="shared" si="736"/>
        <v>[diet C]</v>
      </c>
      <c r="E685" s="976" t="str">
        <f t="shared" si="737"/>
        <v>[treatment C]</v>
      </c>
      <c r="F685" s="976" t="str">
        <f t="shared" si="754"/>
        <v>[sex]</v>
      </c>
      <c r="G685" s="976" t="str">
        <f t="shared" si="755"/>
        <v>[body weight]</v>
      </c>
      <c r="H685" s="976">
        <f t="shared" si="757"/>
        <v>2.5</v>
      </c>
      <c r="I685" s="664"/>
      <c r="J685" s="976">
        <v>135</v>
      </c>
      <c r="K685" s="976" t="str">
        <f>'plasma (Lipid#3)'!C265</f>
        <v>bg 15</v>
      </c>
      <c r="L685" s="976" t="str">
        <f>'plasma (Lipid#3)'!E265</f>
        <v>gir 15</v>
      </c>
      <c r="M685" s="664"/>
      <c r="N685" s="664"/>
      <c r="O685" s="976"/>
      <c r="P685" s="976" t="str">
        <f t="shared" si="756"/>
        <v/>
      </c>
      <c r="Q685" s="976" t="str">
        <f t="shared" si="738"/>
        <v/>
      </c>
      <c r="R685" s="976" t="str">
        <f t="shared" si="739"/>
        <v/>
      </c>
      <c r="S685" s="976" t="str">
        <f t="shared" si="740"/>
        <v/>
      </c>
      <c r="T685" s="976" t="str">
        <f t="shared" si="741"/>
        <v/>
      </c>
      <c r="U685" s="976" t="str">
        <f t="shared" si="742"/>
        <v/>
      </c>
      <c r="V685" s="976" t="str">
        <f t="shared" si="743"/>
        <v/>
      </c>
      <c r="W685" s="976" t="str">
        <f t="shared" si="744"/>
        <v/>
      </c>
      <c r="X685" s="976" t="str">
        <f t="shared" si="745"/>
        <v/>
      </c>
      <c r="Y685" s="976" t="str">
        <f t="shared" si="746"/>
        <v/>
      </c>
      <c r="Z685" s="976" t="str">
        <f t="shared" si="747"/>
        <v/>
      </c>
      <c r="AA685" s="976" t="str">
        <f t="shared" si="748"/>
        <v/>
      </c>
      <c r="AB685" s="976" t="str">
        <f t="shared" si="749"/>
        <v/>
      </c>
      <c r="AC685" s="976" t="str">
        <f t="shared" si="750"/>
        <v/>
      </c>
      <c r="AD685" s="976" t="str">
        <f t="shared" si="751"/>
        <v/>
      </c>
      <c r="AE685" s="976" t="str">
        <f>AE684</f>
        <v/>
      </c>
    </row>
    <row r="686" spans="1:31" s="946" customFormat="1">
      <c r="A686" s="976" t="str">
        <f t="shared" si="753"/>
        <v>MP-12</v>
      </c>
      <c r="B686" s="976" t="str">
        <f t="shared" si="734"/>
        <v>[weeks C]</v>
      </c>
      <c r="C686" s="976" t="str">
        <f t="shared" si="735"/>
        <v>Lipid#3</v>
      </c>
      <c r="D686" s="976" t="str">
        <f t="shared" si="736"/>
        <v>[diet C]</v>
      </c>
      <c r="E686" s="976" t="str">
        <f t="shared" si="737"/>
        <v>[treatment C]</v>
      </c>
      <c r="F686" s="976" t="str">
        <f t="shared" si="754"/>
        <v>[sex]</v>
      </c>
      <c r="G686" s="976" t="str">
        <f t="shared" si="755"/>
        <v>[body weight]</v>
      </c>
      <c r="H686" s="976">
        <f t="shared" si="757"/>
        <v>2.5</v>
      </c>
      <c r="I686" s="664"/>
      <c r="J686" s="976">
        <v>145</v>
      </c>
      <c r="K686" s="976" t="str">
        <f>'plasma (Lipid#3)'!C266</f>
        <v>bg 25</v>
      </c>
      <c r="L686" s="976" t="str">
        <f>'plasma (Lipid#3)'!E266</f>
        <v>gir 25</v>
      </c>
      <c r="M686" s="664"/>
      <c r="N686" s="664"/>
      <c r="O686" s="976"/>
      <c r="P686" s="976" t="str">
        <f t="shared" si="756"/>
        <v/>
      </c>
      <c r="Q686" s="976" t="str">
        <f t="shared" si="738"/>
        <v/>
      </c>
      <c r="R686" s="976" t="str">
        <f t="shared" si="739"/>
        <v/>
      </c>
      <c r="S686" s="976" t="str">
        <f t="shared" si="740"/>
        <v/>
      </c>
      <c r="T686" s="976" t="str">
        <f t="shared" si="741"/>
        <v/>
      </c>
      <c r="U686" s="976" t="str">
        <f t="shared" si="742"/>
        <v/>
      </c>
      <c r="V686" s="976" t="str">
        <f t="shared" si="743"/>
        <v/>
      </c>
      <c r="W686" s="976" t="str">
        <f t="shared" si="744"/>
        <v/>
      </c>
      <c r="X686" s="976" t="str">
        <f t="shared" si="745"/>
        <v/>
      </c>
      <c r="Y686" s="976" t="str">
        <f t="shared" si="746"/>
        <v/>
      </c>
      <c r="Z686" s="976" t="str">
        <f t="shared" si="747"/>
        <v/>
      </c>
      <c r="AA686" s="976" t="str">
        <f t="shared" si="748"/>
        <v/>
      </c>
      <c r="AB686" s="976" t="str">
        <f t="shared" si="749"/>
        <v/>
      </c>
      <c r="AC686" s="976" t="str">
        <f t="shared" si="750"/>
        <v/>
      </c>
      <c r="AD686" s="976" t="str">
        <f t="shared" si="751"/>
        <v/>
      </c>
      <c r="AE686" s="976" t="str">
        <f t="shared" si="752"/>
        <v/>
      </c>
    </row>
    <row r="687" spans="1:31" s="79" customFormat="1">
      <c r="A687" s="978" t="str">
        <f>'Plasma (D)'!A29</f>
        <v>MP-1</v>
      </c>
      <c r="B687" s="978" t="str">
        <f>'Plasma (D)'!H4</f>
        <v>[weeks D]</v>
      </c>
      <c r="C687" s="978" t="str">
        <f>'Plasma (D)'!A31</f>
        <v>[genotype D]</v>
      </c>
      <c r="D687" s="978" t="str">
        <f>'Plasma (D)'!A32</f>
        <v>[diet D]</v>
      </c>
      <c r="E687" s="978" t="str">
        <f>'Plasma (D)'!A33</f>
        <v>[treatment D]</v>
      </c>
      <c r="F687" s="978" t="str">
        <f>'Plasma (D)'!A34</f>
        <v>[sex]</v>
      </c>
      <c r="G687" s="978" t="str">
        <f>'Plasma (D)'!A30</f>
        <v>[body weight]</v>
      </c>
      <c r="H687" s="978">
        <f>'Plasma (D)'!K2</f>
        <v>0</v>
      </c>
      <c r="I687" s="978" t="str">
        <f>'Plasma (D)'!A39</f>
        <v>hct -10</v>
      </c>
      <c r="J687" s="978">
        <f>'Plasma (D)'!B28</f>
        <v>-10</v>
      </c>
      <c r="K687" s="978" t="str">
        <f>'Plasma (D)'!C28</f>
        <v>bg -10</v>
      </c>
      <c r="L687" s="978" t="str">
        <f>'Plasma (D)'!E28</f>
        <v>gir -10</v>
      </c>
      <c r="M687" s="979" t="e">
        <f>'Plasma (D)'!X30</f>
        <v>#DIV/0!</v>
      </c>
      <c r="N687" s="979" t="e">
        <f>'Plasma (D)'!Y30</f>
        <v>#DIV/0!</v>
      </c>
      <c r="O687" s="978" t="str">
        <f>'Plasma (D)'!M28</f>
        <v>i -10</v>
      </c>
      <c r="P687" s="978" t="str">
        <f>'tissues (D)'!O13</f>
        <v/>
      </c>
      <c r="Q687" s="978" t="str">
        <f>'tissues (D)'!O14</f>
        <v/>
      </c>
      <c r="R687" s="978" t="str">
        <f>'tissues (D)'!O15</f>
        <v/>
      </c>
      <c r="S687" s="978" t="str">
        <f>'tissues (D)'!O16</f>
        <v/>
      </c>
      <c r="T687" s="978" t="str">
        <f>'tissues (D)'!O17</f>
        <v/>
      </c>
      <c r="U687" s="978" t="str">
        <f>'tissues (D)'!O18</f>
        <v/>
      </c>
      <c r="V687" s="978" t="str">
        <f>'tissues (D)'!O19</f>
        <v/>
      </c>
      <c r="W687" s="978" t="str">
        <f>'tissues (D)'!O20</f>
        <v/>
      </c>
      <c r="X687" s="978" t="str">
        <f>'tissues (D)'!P13</f>
        <v/>
      </c>
      <c r="Y687" s="980" t="str">
        <f>'tissues (D)'!P14</f>
        <v/>
      </c>
      <c r="Z687" s="978" t="str">
        <f>'tissues (D)'!P15</f>
        <v/>
      </c>
      <c r="AA687" s="978" t="str">
        <f>'tissues (D)'!P16</f>
        <v/>
      </c>
      <c r="AB687" s="978" t="str">
        <f>'tissues (D)'!P17</f>
        <v/>
      </c>
      <c r="AC687" s="978" t="str">
        <f>'tissues (D)'!P18</f>
        <v/>
      </c>
      <c r="AD687" s="978" t="str">
        <f>'tissues (D)'!P19</f>
        <v/>
      </c>
      <c r="AE687" s="978" t="str">
        <f>'tissues (D)'!P20</f>
        <v/>
      </c>
    </row>
    <row r="688" spans="1:31" s="79" customFormat="1">
      <c r="A688" s="978" t="str">
        <f>A687</f>
        <v>MP-1</v>
      </c>
      <c r="B688" s="978" t="str">
        <f>B687</f>
        <v>[weeks D]</v>
      </c>
      <c r="C688" s="978" t="str">
        <f t="shared" ref="C688:E688" si="758">C687</f>
        <v>[genotype D]</v>
      </c>
      <c r="D688" s="978" t="str">
        <f t="shared" si="758"/>
        <v>[diet D]</v>
      </c>
      <c r="E688" s="978" t="str">
        <f t="shared" si="758"/>
        <v>[treatment D]</v>
      </c>
      <c r="F688" s="978" t="str">
        <f>F687</f>
        <v>[sex]</v>
      </c>
      <c r="G688" s="978" t="str">
        <f>G687</f>
        <v>[body weight]</v>
      </c>
      <c r="H688" s="978">
        <f>'Plasma (D)'!K2</f>
        <v>0</v>
      </c>
      <c r="I688" s="978"/>
      <c r="J688" s="978">
        <f>'Plasma (D)'!B29</f>
        <v>0</v>
      </c>
      <c r="K688" s="978" t="str">
        <f>'Plasma (D)'!C29</f>
        <v>bg 0</v>
      </c>
      <c r="L688" s="978" t="str">
        <f>'Plasma (D)'!E29</f>
        <v>gir 0</v>
      </c>
      <c r="M688" s="979" t="e">
        <f>'Plasma (D)'!X31</f>
        <v>#DIV/0!</v>
      </c>
      <c r="N688" s="979" t="e">
        <f>'Plasma (D)'!Y31</f>
        <v>#DIV/0!</v>
      </c>
      <c r="O688" s="978"/>
      <c r="P688" s="978" t="str">
        <f>P687</f>
        <v/>
      </c>
      <c r="Q688" s="978" t="str">
        <f t="shared" ref="Q688:AE688" si="759">Q687</f>
        <v/>
      </c>
      <c r="R688" s="978" t="str">
        <f t="shared" si="759"/>
        <v/>
      </c>
      <c r="S688" s="978" t="str">
        <f t="shared" si="759"/>
        <v/>
      </c>
      <c r="T688" s="978" t="str">
        <f t="shared" si="759"/>
        <v/>
      </c>
      <c r="U688" s="978" t="str">
        <f t="shared" si="759"/>
        <v/>
      </c>
      <c r="V688" s="978" t="str">
        <f t="shared" si="759"/>
        <v/>
      </c>
      <c r="W688" s="978" t="str">
        <f t="shared" si="759"/>
        <v/>
      </c>
      <c r="X688" s="978" t="str">
        <f t="shared" si="759"/>
        <v/>
      </c>
      <c r="Y688" s="978" t="str">
        <f t="shared" si="759"/>
        <v/>
      </c>
      <c r="Z688" s="978" t="str">
        <f t="shared" si="759"/>
        <v/>
      </c>
      <c r="AA688" s="978" t="str">
        <f t="shared" si="759"/>
        <v/>
      </c>
      <c r="AB688" s="978" t="str">
        <f t="shared" si="759"/>
        <v/>
      </c>
      <c r="AC688" s="978" t="str">
        <f t="shared" si="759"/>
        <v/>
      </c>
      <c r="AD688" s="978" t="str">
        <f t="shared" si="759"/>
        <v/>
      </c>
      <c r="AE688" s="978" t="str">
        <f t="shared" si="759"/>
        <v/>
      </c>
    </row>
    <row r="689" spans="1:31" s="79" customFormat="1">
      <c r="A689" s="978" t="str">
        <f t="shared" ref="A689:A705" si="760">A688</f>
        <v>MP-1</v>
      </c>
      <c r="B689" s="978" t="str">
        <f t="shared" ref="B689:B752" si="761">B688</f>
        <v>[weeks D]</v>
      </c>
      <c r="C689" s="978" t="str">
        <f t="shared" ref="C689:C752" si="762">C688</f>
        <v>[genotype D]</v>
      </c>
      <c r="D689" s="978" t="str">
        <f t="shared" ref="D689:D752" si="763">D688</f>
        <v>[diet D]</v>
      </c>
      <c r="E689" s="978" t="str">
        <f t="shared" ref="E689:E752" si="764">E688</f>
        <v>[treatment D]</v>
      </c>
      <c r="F689" s="978" t="str">
        <f t="shared" ref="F689:F705" si="765">F688</f>
        <v>[sex]</v>
      </c>
      <c r="G689" s="978" t="str">
        <f t="shared" ref="G689:G705" si="766">G688</f>
        <v>[body weight]</v>
      </c>
      <c r="H689" s="978" t="str">
        <f>'Plasma (D)'!K3</f>
        <v>[insul inf rate D]</v>
      </c>
      <c r="I689" s="978"/>
      <c r="J689" s="978">
        <f>'Plasma (D)'!B30</f>
        <v>10</v>
      </c>
      <c r="K689" s="978" t="str">
        <f>'Plasma (D)'!C30</f>
        <v>bg 10</v>
      </c>
      <c r="L689" s="978" t="str">
        <f>'Plasma (D)'!E30</f>
        <v>gir 10</v>
      </c>
      <c r="M689" s="978"/>
      <c r="N689" s="978"/>
      <c r="O689" s="978"/>
      <c r="P689" s="978" t="str">
        <f t="shared" ref="P689:P705" si="767">P688</f>
        <v/>
      </c>
      <c r="Q689" s="978" t="str">
        <f t="shared" ref="Q689:Q705" si="768">Q688</f>
        <v/>
      </c>
      <c r="R689" s="978" t="str">
        <f t="shared" ref="R689:R705" si="769">R688</f>
        <v/>
      </c>
      <c r="S689" s="978" t="str">
        <f t="shared" ref="S689:S705" si="770">S688</f>
        <v/>
      </c>
      <c r="T689" s="978" t="str">
        <f t="shared" ref="T689:T705" si="771">T688</f>
        <v/>
      </c>
      <c r="U689" s="978" t="str">
        <f t="shared" ref="U689:U705" si="772">U688</f>
        <v/>
      </c>
      <c r="V689" s="978" t="str">
        <f t="shared" ref="V689:V705" si="773">V688</f>
        <v/>
      </c>
      <c r="W689" s="978" t="str">
        <f t="shared" ref="W689:W705" si="774">W688</f>
        <v/>
      </c>
      <c r="X689" s="978" t="str">
        <f t="shared" ref="X689:X705" si="775">X688</f>
        <v/>
      </c>
      <c r="Y689" s="978" t="str">
        <f t="shared" ref="Y689:Y705" si="776">Y688</f>
        <v/>
      </c>
      <c r="Z689" s="978" t="str">
        <f t="shared" ref="Z689:Z705" si="777">Z688</f>
        <v/>
      </c>
      <c r="AA689" s="978" t="str">
        <f t="shared" ref="AA689:AA705" si="778">AA688</f>
        <v/>
      </c>
      <c r="AB689" s="978" t="str">
        <f t="shared" ref="AB689:AB705" si="779">AB688</f>
        <v/>
      </c>
      <c r="AC689" s="978" t="str">
        <f t="shared" ref="AC689:AC705" si="780">AC688</f>
        <v/>
      </c>
      <c r="AD689" s="978" t="str">
        <f t="shared" ref="AD689:AD705" si="781">AD688</f>
        <v/>
      </c>
      <c r="AE689" s="978" t="str">
        <f t="shared" ref="AE689:AE705" si="782">AE688</f>
        <v/>
      </c>
    </row>
    <row r="690" spans="1:31" s="79" customFormat="1">
      <c r="A690" s="978" t="str">
        <f t="shared" si="760"/>
        <v>MP-1</v>
      </c>
      <c r="B690" s="978" t="str">
        <f t="shared" si="761"/>
        <v>[weeks D]</v>
      </c>
      <c r="C690" s="978" t="str">
        <f t="shared" si="762"/>
        <v>[genotype D]</v>
      </c>
      <c r="D690" s="978" t="str">
        <f t="shared" si="763"/>
        <v>[diet D]</v>
      </c>
      <c r="E690" s="978" t="str">
        <f t="shared" si="764"/>
        <v>[treatment D]</v>
      </c>
      <c r="F690" s="978" t="str">
        <f t="shared" si="765"/>
        <v>[sex]</v>
      </c>
      <c r="G690" s="978" t="str">
        <f t="shared" si="766"/>
        <v>[body weight]</v>
      </c>
      <c r="H690" s="978" t="str">
        <f>H689</f>
        <v>[insul inf rate D]</v>
      </c>
      <c r="I690" s="978"/>
      <c r="J690" s="978">
        <f>'Plasma (D)'!B31</f>
        <v>20</v>
      </c>
      <c r="K690" s="978" t="str">
        <f>'Plasma (D)'!C31</f>
        <v>bg 20</v>
      </c>
      <c r="L690" s="978" t="str">
        <f>'Plasma (D)'!E31</f>
        <v>gir 20</v>
      </c>
      <c r="M690" s="978"/>
      <c r="N690" s="978"/>
      <c r="O690" s="978"/>
      <c r="P690" s="978" t="str">
        <f t="shared" si="767"/>
        <v/>
      </c>
      <c r="Q690" s="978" t="str">
        <f t="shared" si="768"/>
        <v/>
      </c>
      <c r="R690" s="978" t="str">
        <f t="shared" si="769"/>
        <v/>
      </c>
      <c r="S690" s="978" t="str">
        <f t="shared" si="770"/>
        <v/>
      </c>
      <c r="T690" s="978" t="str">
        <f t="shared" si="771"/>
        <v/>
      </c>
      <c r="U690" s="978" t="str">
        <f t="shared" si="772"/>
        <v/>
      </c>
      <c r="V690" s="978" t="str">
        <f t="shared" si="773"/>
        <v/>
      </c>
      <c r="W690" s="978" t="str">
        <f t="shared" si="774"/>
        <v/>
      </c>
      <c r="X690" s="978" t="str">
        <f t="shared" si="775"/>
        <v/>
      </c>
      <c r="Y690" s="978" t="str">
        <f t="shared" si="776"/>
        <v/>
      </c>
      <c r="Z690" s="978" t="str">
        <f t="shared" si="777"/>
        <v/>
      </c>
      <c r="AA690" s="978" t="str">
        <f t="shared" si="778"/>
        <v/>
      </c>
      <c r="AB690" s="978" t="str">
        <f t="shared" si="779"/>
        <v/>
      </c>
      <c r="AC690" s="978" t="str">
        <f t="shared" si="780"/>
        <v/>
      </c>
      <c r="AD690" s="978" t="str">
        <f t="shared" si="781"/>
        <v/>
      </c>
      <c r="AE690" s="978" t="str">
        <f t="shared" si="782"/>
        <v/>
      </c>
    </row>
    <row r="691" spans="1:31" s="79" customFormat="1">
      <c r="A691" s="978" t="str">
        <f t="shared" si="760"/>
        <v>MP-1</v>
      </c>
      <c r="B691" s="978" t="str">
        <f t="shared" si="761"/>
        <v>[weeks D]</v>
      </c>
      <c r="C691" s="978" t="str">
        <f t="shared" si="762"/>
        <v>[genotype D]</v>
      </c>
      <c r="D691" s="978" t="str">
        <f t="shared" si="763"/>
        <v>[diet D]</v>
      </c>
      <c r="E691" s="978" t="str">
        <f t="shared" si="764"/>
        <v>[treatment D]</v>
      </c>
      <c r="F691" s="978" t="str">
        <f t="shared" si="765"/>
        <v>[sex]</v>
      </c>
      <c r="G691" s="978" t="str">
        <f t="shared" si="766"/>
        <v>[body weight]</v>
      </c>
      <c r="H691" s="978" t="str">
        <f t="shared" ref="H691:H705" si="783">H690</f>
        <v>[insul inf rate D]</v>
      </c>
      <c r="I691" s="978"/>
      <c r="J691" s="978">
        <f>'Plasma (D)'!B32</f>
        <v>30</v>
      </c>
      <c r="K691" s="978" t="str">
        <f>'Plasma (D)'!C32</f>
        <v>bg 30</v>
      </c>
      <c r="L691" s="978" t="str">
        <f>'Plasma (D)'!E32</f>
        <v>gir 30</v>
      </c>
      <c r="M691" s="978"/>
      <c r="N691" s="978"/>
      <c r="O691" s="978"/>
      <c r="P691" s="978" t="str">
        <f t="shared" si="767"/>
        <v/>
      </c>
      <c r="Q691" s="978" t="str">
        <f t="shared" si="768"/>
        <v/>
      </c>
      <c r="R691" s="978" t="str">
        <f t="shared" si="769"/>
        <v/>
      </c>
      <c r="S691" s="978" t="str">
        <f t="shared" si="770"/>
        <v/>
      </c>
      <c r="T691" s="978" t="str">
        <f t="shared" si="771"/>
        <v/>
      </c>
      <c r="U691" s="978" t="str">
        <f t="shared" si="772"/>
        <v/>
      </c>
      <c r="V691" s="978" t="str">
        <f t="shared" si="773"/>
        <v/>
      </c>
      <c r="W691" s="978" t="str">
        <f t="shared" si="774"/>
        <v/>
      </c>
      <c r="X691" s="978" t="str">
        <f t="shared" si="775"/>
        <v/>
      </c>
      <c r="Y691" s="978" t="str">
        <f t="shared" si="776"/>
        <v/>
      </c>
      <c r="Z691" s="978" t="str">
        <f t="shared" si="777"/>
        <v/>
      </c>
      <c r="AA691" s="978" t="str">
        <f t="shared" si="778"/>
        <v/>
      </c>
      <c r="AB691" s="978" t="str">
        <f t="shared" si="779"/>
        <v/>
      </c>
      <c r="AC691" s="978" t="str">
        <f t="shared" si="780"/>
        <v/>
      </c>
      <c r="AD691" s="978" t="str">
        <f t="shared" si="781"/>
        <v/>
      </c>
      <c r="AE691" s="978" t="str">
        <f t="shared" si="782"/>
        <v/>
      </c>
    </row>
    <row r="692" spans="1:31" s="79" customFormat="1">
      <c r="A692" s="978" t="str">
        <f t="shared" si="760"/>
        <v>MP-1</v>
      </c>
      <c r="B692" s="978" t="str">
        <f t="shared" si="761"/>
        <v>[weeks D]</v>
      </c>
      <c r="C692" s="978" t="str">
        <f t="shared" si="762"/>
        <v>[genotype D]</v>
      </c>
      <c r="D692" s="978" t="str">
        <f t="shared" si="763"/>
        <v>[diet D]</v>
      </c>
      <c r="E692" s="978" t="str">
        <f t="shared" si="764"/>
        <v>[treatment D]</v>
      </c>
      <c r="F692" s="978" t="str">
        <f t="shared" si="765"/>
        <v>[sex]</v>
      </c>
      <c r="G692" s="978" t="str">
        <f t="shared" si="766"/>
        <v>[body weight]</v>
      </c>
      <c r="H692" s="978" t="str">
        <f t="shared" si="783"/>
        <v>[insul inf rate D]</v>
      </c>
      <c r="I692" s="978"/>
      <c r="J692" s="978">
        <f>'Plasma (D)'!B33</f>
        <v>40</v>
      </c>
      <c r="K692" s="978" t="str">
        <f>'Plasma (D)'!C33</f>
        <v>bg 40</v>
      </c>
      <c r="L692" s="978" t="str">
        <f>'Plasma (D)'!E33</f>
        <v>gir 40</v>
      </c>
      <c r="M692" s="978"/>
      <c r="N692" s="978"/>
      <c r="O692" s="978"/>
      <c r="P692" s="978" t="str">
        <f t="shared" si="767"/>
        <v/>
      </c>
      <c r="Q692" s="978" t="str">
        <f t="shared" si="768"/>
        <v/>
      </c>
      <c r="R692" s="978" t="str">
        <f t="shared" si="769"/>
        <v/>
      </c>
      <c r="S692" s="978" t="str">
        <f t="shared" si="770"/>
        <v/>
      </c>
      <c r="T692" s="978" t="str">
        <f t="shared" si="771"/>
        <v/>
      </c>
      <c r="U692" s="978" t="str">
        <f t="shared" si="772"/>
        <v/>
      </c>
      <c r="V692" s="978" t="str">
        <f t="shared" si="773"/>
        <v/>
      </c>
      <c r="W692" s="978" t="str">
        <f t="shared" si="774"/>
        <v/>
      </c>
      <c r="X692" s="978" t="str">
        <f t="shared" si="775"/>
        <v/>
      </c>
      <c r="Y692" s="978" t="str">
        <f t="shared" si="776"/>
        <v/>
      </c>
      <c r="Z692" s="978" t="str">
        <f t="shared" si="777"/>
        <v/>
      </c>
      <c r="AA692" s="978" t="str">
        <f t="shared" si="778"/>
        <v/>
      </c>
      <c r="AB692" s="978" t="str">
        <f t="shared" si="779"/>
        <v/>
      </c>
      <c r="AC692" s="978" t="str">
        <f t="shared" si="780"/>
        <v/>
      </c>
      <c r="AD692" s="978" t="str">
        <f t="shared" si="781"/>
        <v/>
      </c>
      <c r="AE692" s="978" t="str">
        <f t="shared" si="782"/>
        <v/>
      </c>
    </row>
    <row r="693" spans="1:31" s="79" customFormat="1">
      <c r="A693" s="978" t="str">
        <f t="shared" si="760"/>
        <v>MP-1</v>
      </c>
      <c r="B693" s="978" t="str">
        <f t="shared" si="761"/>
        <v>[weeks D]</v>
      </c>
      <c r="C693" s="978" t="str">
        <f t="shared" si="762"/>
        <v>[genotype D]</v>
      </c>
      <c r="D693" s="978" t="str">
        <f t="shared" si="763"/>
        <v>[diet D]</v>
      </c>
      <c r="E693" s="978" t="str">
        <f t="shared" si="764"/>
        <v>[treatment D]</v>
      </c>
      <c r="F693" s="978" t="str">
        <f t="shared" si="765"/>
        <v>[sex]</v>
      </c>
      <c r="G693" s="978" t="str">
        <f t="shared" si="766"/>
        <v>[body weight]</v>
      </c>
      <c r="H693" s="978" t="str">
        <f t="shared" si="783"/>
        <v>[insul inf rate D]</v>
      </c>
      <c r="I693" s="978"/>
      <c r="J693" s="978">
        <f>'Plasma (D)'!B34</f>
        <v>50</v>
      </c>
      <c r="K693" s="978" t="str">
        <f>'Plasma (D)'!C34</f>
        <v>bg 50</v>
      </c>
      <c r="L693" s="978" t="str">
        <f>'Plasma (D)'!E34</f>
        <v>gir 50</v>
      </c>
      <c r="M693" s="978"/>
      <c r="N693" s="978"/>
      <c r="O693" s="978"/>
      <c r="P693" s="978" t="str">
        <f t="shared" si="767"/>
        <v/>
      </c>
      <c r="Q693" s="978" t="str">
        <f t="shared" si="768"/>
        <v/>
      </c>
      <c r="R693" s="978" t="str">
        <f t="shared" si="769"/>
        <v/>
      </c>
      <c r="S693" s="978" t="str">
        <f t="shared" si="770"/>
        <v/>
      </c>
      <c r="T693" s="978" t="str">
        <f t="shared" si="771"/>
        <v/>
      </c>
      <c r="U693" s="978" t="str">
        <f t="shared" si="772"/>
        <v/>
      </c>
      <c r="V693" s="978" t="str">
        <f t="shared" si="773"/>
        <v/>
      </c>
      <c r="W693" s="978" t="str">
        <f t="shared" si="774"/>
        <v/>
      </c>
      <c r="X693" s="978" t="str">
        <f t="shared" si="775"/>
        <v/>
      </c>
      <c r="Y693" s="978" t="str">
        <f t="shared" si="776"/>
        <v/>
      </c>
      <c r="Z693" s="978" t="str">
        <f t="shared" si="777"/>
        <v/>
      </c>
      <c r="AA693" s="978" t="str">
        <f t="shared" si="778"/>
        <v/>
      </c>
      <c r="AB693" s="978" t="str">
        <f t="shared" si="779"/>
        <v/>
      </c>
      <c r="AC693" s="978" t="str">
        <f t="shared" si="780"/>
        <v/>
      </c>
      <c r="AD693" s="978" t="str">
        <f t="shared" si="781"/>
        <v/>
      </c>
      <c r="AE693" s="978" t="str">
        <f t="shared" si="782"/>
        <v/>
      </c>
    </row>
    <row r="694" spans="1:31" s="79" customFormat="1">
      <c r="A694" s="978" t="str">
        <f t="shared" si="760"/>
        <v>MP-1</v>
      </c>
      <c r="B694" s="978" t="str">
        <f t="shared" si="761"/>
        <v>[weeks D]</v>
      </c>
      <c r="C694" s="978" t="str">
        <f t="shared" si="762"/>
        <v>[genotype D]</v>
      </c>
      <c r="D694" s="978" t="str">
        <f t="shared" si="763"/>
        <v>[diet D]</v>
      </c>
      <c r="E694" s="978" t="str">
        <f t="shared" si="764"/>
        <v>[treatment D]</v>
      </c>
      <c r="F694" s="978" t="str">
        <f t="shared" si="765"/>
        <v>[sex]</v>
      </c>
      <c r="G694" s="978" t="str">
        <f t="shared" si="766"/>
        <v>[body weight]</v>
      </c>
      <c r="H694" s="978" t="str">
        <f t="shared" si="783"/>
        <v>[insul inf rate D]</v>
      </c>
      <c r="I694" s="978"/>
      <c r="J694" s="978">
        <f>'Plasma (D)'!B35</f>
        <v>60</v>
      </c>
      <c r="K694" s="978" t="str">
        <f>'Plasma (D)'!C35</f>
        <v>bg 60</v>
      </c>
      <c r="L694" s="978" t="str">
        <f>'Plasma (D)'!E35</f>
        <v>gir 60</v>
      </c>
      <c r="M694" s="978"/>
      <c r="N694" s="978"/>
      <c r="O694" s="978"/>
      <c r="P694" s="978" t="str">
        <f t="shared" si="767"/>
        <v/>
      </c>
      <c r="Q694" s="978" t="str">
        <f t="shared" si="768"/>
        <v/>
      </c>
      <c r="R694" s="978" t="str">
        <f t="shared" si="769"/>
        <v/>
      </c>
      <c r="S694" s="978" t="str">
        <f t="shared" si="770"/>
        <v/>
      </c>
      <c r="T694" s="978" t="str">
        <f t="shared" si="771"/>
        <v/>
      </c>
      <c r="U694" s="978" t="str">
        <f t="shared" si="772"/>
        <v/>
      </c>
      <c r="V694" s="978" t="str">
        <f t="shared" si="773"/>
        <v/>
      </c>
      <c r="W694" s="978" t="str">
        <f t="shared" si="774"/>
        <v/>
      </c>
      <c r="X694" s="978" t="str">
        <f t="shared" si="775"/>
        <v/>
      </c>
      <c r="Y694" s="978" t="str">
        <f t="shared" si="776"/>
        <v/>
      </c>
      <c r="Z694" s="978" t="str">
        <f t="shared" si="777"/>
        <v/>
      </c>
      <c r="AA694" s="978" t="str">
        <f t="shared" si="778"/>
        <v/>
      </c>
      <c r="AB694" s="978" t="str">
        <f t="shared" si="779"/>
        <v/>
      </c>
      <c r="AC694" s="978" t="str">
        <f t="shared" si="780"/>
        <v/>
      </c>
      <c r="AD694" s="978" t="str">
        <f t="shared" si="781"/>
        <v/>
      </c>
      <c r="AE694" s="978" t="str">
        <f t="shared" si="782"/>
        <v/>
      </c>
    </row>
    <row r="695" spans="1:31" s="79" customFormat="1">
      <c r="A695" s="978" t="str">
        <f t="shared" si="760"/>
        <v>MP-1</v>
      </c>
      <c r="B695" s="978" t="str">
        <f t="shared" si="761"/>
        <v>[weeks D]</v>
      </c>
      <c r="C695" s="978" t="str">
        <f t="shared" si="762"/>
        <v>[genotype D]</v>
      </c>
      <c r="D695" s="978" t="str">
        <f t="shared" si="763"/>
        <v>[diet D]</v>
      </c>
      <c r="E695" s="978" t="str">
        <f t="shared" si="764"/>
        <v>[treatment D]</v>
      </c>
      <c r="F695" s="978" t="str">
        <f t="shared" si="765"/>
        <v>[sex]</v>
      </c>
      <c r="G695" s="978" t="str">
        <f t="shared" si="766"/>
        <v>[body weight]</v>
      </c>
      <c r="H695" s="978" t="str">
        <f t="shared" si="783"/>
        <v>[insul inf rate D]</v>
      </c>
      <c r="I695" s="978"/>
      <c r="J695" s="978">
        <f>'Plasma (D)'!B36</f>
        <v>70</v>
      </c>
      <c r="K695" s="978" t="str">
        <f>'Plasma (D)'!C36</f>
        <v>bg 70</v>
      </c>
      <c r="L695" s="978" t="str">
        <f>'Plasma (D)'!E36</f>
        <v>gir 70</v>
      </c>
      <c r="M695" s="978"/>
      <c r="N695" s="978"/>
      <c r="O695" s="978"/>
      <c r="P695" s="978" t="str">
        <f t="shared" si="767"/>
        <v/>
      </c>
      <c r="Q695" s="978" t="str">
        <f t="shared" si="768"/>
        <v/>
      </c>
      <c r="R695" s="978" t="str">
        <f t="shared" si="769"/>
        <v/>
      </c>
      <c r="S695" s="978" t="str">
        <f t="shared" si="770"/>
        <v/>
      </c>
      <c r="T695" s="978" t="str">
        <f t="shared" si="771"/>
        <v/>
      </c>
      <c r="U695" s="978" t="str">
        <f t="shared" si="772"/>
        <v/>
      </c>
      <c r="V695" s="978" t="str">
        <f t="shared" si="773"/>
        <v/>
      </c>
      <c r="W695" s="978" t="str">
        <f t="shared" si="774"/>
        <v/>
      </c>
      <c r="X695" s="978" t="str">
        <f t="shared" si="775"/>
        <v/>
      </c>
      <c r="Y695" s="978" t="str">
        <f t="shared" si="776"/>
        <v/>
      </c>
      <c r="Z695" s="978" t="str">
        <f t="shared" si="777"/>
        <v/>
      </c>
      <c r="AA695" s="978" t="str">
        <f t="shared" si="778"/>
        <v/>
      </c>
      <c r="AB695" s="978" t="str">
        <f t="shared" si="779"/>
        <v/>
      </c>
      <c r="AC695" s="978" t="str">
        <f t="shared" si="780"/>
        <v/>
      </c>
      <c r="AD695" s="978" t="str">
        <f t="shared" si="781"/>
        <v/>
      </c>
      <c r="AE695" s="978" t="str">
        <f t="shared" si="782"/>
        <v/>
      </c>
    </row>
    <row r="696" spans="1:31" s="79" customFormat="1">
      <c r="A696" s="978" t="str">
        <f t="shared" si="760"/>
        <v>MP-1</v>
      </c>
      <c r="B696" s="978" t="str">
        <f t="shared" si="761"/>
        <v>[weeks D]</v>
      </c>
      <c r="C696" s="978" t="str">
        <f t="shared" si="762"/>
        <v>[genotype D]</v>
      </c>
      <c r="D696" s="978" t="str">
        <f t="shared" si="763"/>
        <v>[diet D]</v>
      </c>
      <c r="E696" s="978" t="str">
        <f t="shared" si="764"/>
        <v>[treatment D]</v>
      </c>
      <c r="F696" s="978" t="str">
        <f t="shared" si="765"/>
        <v>[sex]</v>
      </c>
      <c r="G696" s="978" t="str">
        <f t="shared" si="766"/>
        <v>[body weight]</v>
      </c>
      <c r="H696" s="978" t="str">
        <f t="shared" si="783"/>
        <v>[insul inf rate D]</v>
      </c>
      <c r="I696" s="981"/>
      <c r="J696" s="978">
        <f>'Plasma (D)'!B37</f>
        <v>80</v>
      </c>
      <c r="K696" s="978" t="str">
        <f>'Plasma (D)'!C37</f>
        <v>bg 80</v>
      </c>
      <c r="L696" s="978" t="str">
        <f>'Plasma (D)'!E37</f>
        <v>gir 80</v>
      </c>
      <c r="M696" s="979" t="e">
        <f>'Plasma (D)'!X32</f>
        <v>#DIV/0!</v>
      </c>
      <c r="N696" s="979" t="e">
        <f>'Plasma (D)'!Y32</f>
        <v>#DIV/0!</v>
      </c>
      <c r="O696" s="978"/>
      <c r="P696" s="978" t="str">
        <f t="shared" si="767"/>
        <v/>
      </c>
      <c r="Q696" s="978" t="str">
        <f t="shared" si="768"/>
        <v/>
      </c>
      <c r="R696" s="978" t="str">
        <f t="shared" si="769"/>
        <v/>
      </c>
      <c r="S696" s="978" t="str">
        <f t="shared" si="770"/>
        <v/>
      </c>
      <c r="T696" s="978" t="str">
        <f t="shared" si="771"/>
        <v/>
      </c>
      <c r="U696" s="978" t="str">
        <f t="shared" si="772"/>
        <v/>
      </c>
      <c r="V696" s="978" t="str">
        <f t="shared" si="773"/>
        <v/>
      </c>
      <c r="W696" s="978" t="str">
        <f t="shared" si="774"/>
        <v/>
      </c>
      <c r="X696" s="978" t="str">
        <f t="shared" si="775"/>
        <v/>
      </c>
      <c r="Y696" s="978" t="str">
        <f t="shared" si="776"/>
        <v/>
      </c>
      <c r="Z696" s="978" t="str">
        <f t="shared" si="777"/>
        <v/>
      </c>
      <c r="AA696" s="978" t="str">
        <f t="shared" si="778"/>
        <v/>
      </c>
      <c r="AB696" s="978" t="str">
        <f t="shared" si="779"/>
        <v/>
      </c>
      <c r="AC696" s="978" t="str">
        <f t="shared" si="780"/>
        <v/>
      </c>
      <c r="AD696" s="978" t="str">
        <f t="shared" si="781"/>
        <v/>
      </c>
      <c r="AE696" s="978" t="str">
        <f t="shared" si="782"/>
        <v/>
      </c>
    </row>
    <row r="697" spans="1:31" s="79" customFormat="1">
      <c r="A697" s="978" t="str">
        <f t="shared" si="760"/>
        <v>MP-1</v>
      </c>
      <c r="B697" s="978" t="str">
        <f t="shared" si="761"/>
        <v>[weeks D]</v>
      </c>
      <c r="C697" s="978" t="str">
        <f t="shared" si="762"/>
        <v>[genotype D]</v>
      </c>
      <c r="D697" s="978" t="str">
        <f t="shared" si="763"/>
        <v>[diet D]</v>
      </c>
      <c r="E697" s="978" t="str">
        <f t="shared" si="764"/>
        <v>[treatment D]</v>
      </c>
      <c r="F697" s="978" t="str">
        <f t="shared" si="765"/>
        <v>[sex]</v>
      </c>
      <c r="G697" s="978" t="str">
        <f t="shared" si="766"/>
        <v>[body weight]</v>
      </c>
      <c r="H697" s="978" t="str">
        <f t="shared" si="783"/>
        <v>[insul inf rate D]</v>
      </c>
      <c r="I697" s="981" t="str">
        <f>'Plasma (D)'!A41</f>
        <v>hct 90</v>
      </c>
      <c r="J697" s="978">
        <f>'Plasma (D)'!B38</f>
        <v>90</v>
      </c>
      <c r="K697" s="978" t="str">
        <f>'Plasma (D)'!C38</f>
        <v>bg 90</v>
      </c>
      <c r="L697" s="978" t="str">
        <f>'Plasma (D)'!E38</f>
        <v>gir 90</v>
      </c>
      <c r="M697" s="979" t="e">
        <f>'Plasma (D)'!X33</f>
        <v>#DIV/0!</v>
      </c>
      <c r="N697" s="979" t="e">
        <f>'Plasma (D)'!Y33</f>
        <v>#DIV/0!</v>
      </c>
      <c r="O697" s="978"/>
      <c r="P697" s="978" t="str">
        <f t="shared" si="767"/>
        <v/>
      </c>
      <c r="Q697" s="978" t="str">
        <f t="shared" si="768"/>
        <v/>
      </c>
      <c r="R697" s="978" t="str">
        <f t="shared" si="769"/>
        <v/>
      </c>
      <c r="S697" s="978" t="str">
        <f t="shared" si="770"/>
        <v/>
      </c>
      <c r="T697" s="978" t="str">
        <f t="shared" si="771"/>
        <v/>
      </c>
      <c r="U697" s="978" t="str">
        <f t="shared" si="772"/>
        <v/>
      </c>
      <c r="V697" s="978" t="str">
        <f t="shared" si="773"/>
        <v/>
      </c>
      <c r="W697" s="978" t="str">
        <f t="shared" si="774"/>
        <v/>
      </c>
      <c r="X697" s="978" t="str">
        <f t="shared" si="775"/>
        <v/>
      </c>
      <c r="Y697" s="978" t="str">
        <f t="shared" si="776"/>
        <v/>
      </c>
      <c r="Z697" s="978" t="str">
        <f t="shared" si="777"/>
        <v/>
      </c>
      <c r="AA697" s="978" t="str">
        <f t="shared" si="778"/>
        <v/>
      </c>
      <c r="AB697" s="978" t="str">
        <f t="shared" si="779"/>
        <v/>
      </c>
      <c r="AC697" s="978" t="str">
        <f t="shared" si="780"/>
        <v/>
      </c>
      <c r="AD697" s="978" t="str">
        <f t="shared" si="781"/>
        <v/>
      </c>
      <c r="AE697" s="978" t="str">
        <f t="shared" si="782"/>
        <v/>
      </c>
    </row>
    <row r="698" spans="1:31" s="79" customFormat="1">
      <c r="A698" s="978" t="str">
        <f t="shared" si="760"/>
        <v>MP-1</v>
      </c>
      <c r="B698" s="978" t="str">
        <f t="shared" si="761"/>
        <v>[weeks D]</v>
      </c>
      <c r="C698" s="978" t="str">
        <f t="shared" si="762"/>
        <v>[genotype D]</v>
      </c>
      <c r="D698" s="978" t="str">
        <f t="shared" si="763"/>
        <v>[diet D]</v>
      </c>
      <c r="E698" s="978" t="str">
        <f t="shared" si="764"/>
        <v>[treatment D]</v>
      </c>
      <c r="F698" s="978" t="str">
        <f t="shared" si="765"/>
        <v>[sex]</v>
      </c>
      <c r="G698" s="978" t="str">
        <f t="shared" si="766"/>
        <v>[body weight]</v>
      </c>
      <c r="H698" s="978" t="str">
        <f t="shared" si="783"/>
        <v>[insul inf rate D]</v>
      </c>
      <c r="I698" s="978"/>
      <c r="J698" s="978">
        <f>'Plasma (D)'!B39</f>
        <v>100</v>
      </c>
      <c r="K698" s="978" t="str">
        <f>'Plasma (D)'!C39</f>
        <v>bg 100</v>
      </c>
      <c r="L698" s="978" t="str">
        <f>'Plasma (D)'!E39</f>
        <v>gir 100</v>
      </c>
      <c r="M698" s="979" t="e">
        <f>'Plasma (D)'!X34</f>
        <v>#DIV/0!</v>
      </c>
      <c r="N698" s="979" t="e">
        <f>'Plasma (D)'!Y34</f>
        <v>#DIV/0!</v>
      </c>
      <c r="O698" s="978" t="str">
        <f>'Plasma (D)'!M39</f>
        <v>i 100</v>
      </c>
      <c r="P698" s="978" t="str">
        <f t="shared" si="767"/>
        <v/>
      </c>
      <c r="Q698" s="978" t="str">
        <f t="shared" si="768"/>
        <v/>
      </c>
      <c r="R698" s="978" t="str">
        <f t="shared" si="769"/>
        <v/>
      </c>
      <c r="S698" s="978" t="str">
        <f t="shared" si="770"/>
        <v/>
      </c>
      <c r="T698" s="978" t="str">
        <f t="shared" si="771"/>
        <v/>
      </c>
      <c r="U698" s="978" t="str">
        <f t="shared" si="772"/>
        <v/>
      </c>
      <c r="V698" s="978" t="str">
        <f t="shared" si="773"/>
        <v/>
      </c>
      <c r="W698" s="978" t="str">
        <f t="shared" si="774"/>
        <v/>
      </c>
      <c r="X698" s="978" t="str">
        <f t="shared" si="775"/>
        <v/>
      </c>
      <c r="Y698" s="978" t="str">
        <f t="shared" si="776"/>
        <v/>
      </c>
      <c r="Z698" s="978" t="str">
        <f t="shared" si="777"/>
        <v/>
      </c>
      <c r="AA698" s="978" t="str">
        <f t="shared" si="778"/>
        <v/>
      </c>
      <c r="AB698" s="978" t="str">
        <f t="shared" si="779"/>
        <v/>
      </c>
      <c r="AC698" s="978" t="str">
        <f t="shared" si="780"/>
        <v/>
      </c>
      <c r="AD698" s="978" t="str">
        <f t="shared" si="781"/>
        <v/>
      </c>
      <c r="AE698" s="978" t="str">
        <f t="shared" si="782"/>
        <v/>
      </c>
    </row>
    <row r="699" spans="1:31" s="79" customFormat="1">
      <c r="A699" s="978" t="str">
        <f t="shared" si="760"/>
        <v>MP-1</v>
      </c>
      <c r="B699" s="978" t="str">
        <f t="shared" si="761"/>
        <v>[weeks D]</v>
      </c>
      <c r="C699" s="978" t="str">
        <f t="shared" si="762"/>
        <v>[genotype D]</v>
      </c>
      <c r="D699" s="978" t="str">
        <f t="shared" si="763"/>
        <v>[diet D]</v>
      </c>
      <c r="E699" s="978" t="str">
        <f t="shared" si="764"/>
        <v>[treatment D]</v>
      </c>
      <c r="F699" s="978" t="str">
        <f t="shared" si="765"/>
        <v>[sex]</v>
      </c>
      <c r="G699" s="978" t="str">
        <f t="shared" si="766"/>
        <v>[body weight]</v>
      </c>
      <c r="H699" s="978" t="str">
        <f t="shared" si="783"/>
        <v>[insul inf rate D]</v>
      </c>
      <c r="I699" s="978"/>
      <c r="J699" s="978">
        <f>'Plasma (D)'!B40</f>
        <v>110</v>
      </c>
      <c r="K699" s="978" t="str">
        <f>'Plasma (D)'!C40</f>
        <v>bg 110</v>
      </c>
      <c r="L699" s="978" t="str">
        <f>'Plasma (D)'!E40</f>
        <v>gir 110</v>
      </c>
      <c r="M699" s="978"/>
      <c r="N699" s="978"/>
      <c r="O699" s="978"/>
      <c r="P699" s="978" t="str">
        <f t="shared" si="767"/>
        <v/>
      </c>
      <c r="Q699" s="978" t="str">
        <f t="shared" si="768"/>
        <v/>
      </c>
      <c r="R699" s="978" t="str">
        <f t="shared" si="769"/>
        <v/>
      </c>
      <c r="S699" s="978" t="str">
        <f t="shared" si="770"/>
        <v/>
      </c>
      <c r="T699" s="978" t="str">
        <f t="shared" si="771"/>
        <v/>
      </c>
      <c r="U699" s="978" t="str">
        <f t="shared" si="772"/>
        <v/>
      </c>
      <c r="V699" s="978" t="str">
        <f t="shared" si="773"/>
        <v/>
      </c>
      <c r="W699" s="978" t="str">
        <f t="shared" si="774"/>
        <v/>
      </c>
      <c r="X699" s="978" t="str">
        <f t="shared" si="775"/>
        <v/>
      </c>
      <c r="Y699" s="978" t="str">
        <f t="shared" si="776"/>
        <v/>
      </c>
      <c r="Z699" s="978" t="str">
        <f t="shared" si="777"/>
        <v/>
      </c>
      <c r="AA699" s="978" t="str">
        <f t="shared" si="778"/>
        <v/>
      </c>
      <c r="AB699" s="978" t="str">
        <f t="shared" si="779"/>
        <v/>
      </c>
      <c r="AC699" s="978" t="str">
        <f t="shared" si="780"/>
        <v/>
      </c>
      <c r="AD699" s="978" t="str">
        <f t="shared" si="781"/>
        <v/>
      </c>
      <c r="AE699" s="978" t="str">
        <f t="shared" si="782"/>
        <v/>
      </c>
    </row>
    <row r="700" spans="1:31" s="79" customFormat="1">
      <c r="A700" s="978" t="str">
        <f t="shared" si="760"/>
        <v>MP-1</v>
      </c>
      <c r="B700" s="978" t="str">
        <f t="shared" si="761"/>
        <v>[weeks D]</v>
      </c>
      <c r="C700" s="978" t="str">
        <f t="shared" si="762"/>
        <v>[genotype D]</v>
      </c>
      <c r="D700" s="978" t="str">
        <f t="shared" si="763"/>
        <v>[diet D]</v>
      </c>
      <c r="E700" s="978" t="str">
        <f t="shared" si="764"/>
        <v>[treatment D]</v>
      </c>
      <c r="F700" s="978" t="str">
        <f t="shared" si="765"/>
        <v>[sex]</v>
      </c>
      <c r="G700" s="978" t="str">
        <f t="shared" si="766"/>
        <v>[body weight]</v>
      </c>
      <c r="H700" s="978" t="str">
        <f t="shared" si="783"/>
        <v>[insul inf rate D]</v>
      </c>
      <c r="I700" s="978"/>
      <c r="J700" s="978">
        <f>'Plasma (D)'!B41</f>
        <v>120</v>
      </c>
      <c r="K700" s="978" t="str">
        <f>'Plasma (D)'!C41</f>
        <v>bg 120</v>
      </c>
      <c r="L700" s="978" t="str">
        <f>'Plasma (D)'!E41</f>
        <v>gir 120</v>
      </c>
      <c r="M700" s="979" t="e">
        <f>'Plasma (D)'!X35</f>
        <v>#DIV/0!</v>
      </c>
      <c r="N700" s="979" t="e">
        <f>'Plasma (D)'!Y35</f>
        <v>#DIV/0!</v>
      </c>
      <c r="O700" s="978" t="str">
        <f>'Plasma (D)'!M41</f>
        <v>i 120</v>
      </c>
      <c r="P700" s="978" t="str">
        <f t="shared" si="767"/>
        <v/>
      </c>
      <c r="Q700" s="978" t="str">
        <f t="shared" si="768"/>
        <v/>
      </c>
      <c r="R700" s="978" t="str">
        <f t="shared" si="769"/>
        <v/>
      </c>
      <c r="S700" s="978" t="str">
        <f t="shared" si="770"/>
        <v/>
      </c>
      <c r="T700" s="978" t="str">
        <f t="shared" si="771"/>
        <v/>
      </c>
      <c r="U700" s="978" t="str">
        <f t="shared" si="772"/>
        <v/>
      </c>
      <c r="V700" s="978" t="str">
        <f t="shared" si="773"/>
        <v/>
      </c>
      <c r="W700" s="978" t="str">
        <f t="shared" si="774"/>
        <v/>
      </c>
      <c r="X700" s="978" t="str">
        <f t="shared" si="775"/>
        <v/>
      </c>
      <c r="Y700" s="978" t="str">
        <f t="shared" si="776"/>
        <v/>
      </c>
      <c r="Z700" s="978" t="str">
        <f t="shared" si="777"/>
        <v/>
      </c>
      <c r="AA700" s="978" t="str">
        <f t="shared" si="778"/>
        <v/>
      </c>
      <c r="AB700" s="978" t="str">
        <f t="shared" si="779"/>
        <v/>
      </c>
      <c r="AC700" s="978" t="str">
        <f t="shared" si="780"/>
        <v/>
      </c>
      <c r="AD700" s="978" t="str">
        <f t="shared" si="781"/>
        <v/>
      </c>
      <c r="AE700" s="978" t="str">
        <f t="shared" si="782"/>
        <v/>
      </c>
    </row>
    <row r="701" spans="1:31" s="79" customFormat="1">
      <c r="A701" s="978" t="str">
        <f t="shared" si="760"/>
        <v>MP-1</v>
      </c>
      <c r="B701" s="978" t="str">
        <f t="shared" si="761"/>
        <v>[weeks D]</v>
      </c>
      <c r="C701" s="978" t="str">
        <f t="shared" si="762"/>
        <v>[genotype D]</v>
      </c>
      <c r="D701" s="978" t="str">
        <f t="shared" si="763"/>
        <v>[diet D]</v>
      </c>
      <c r="E701" s="978" t="str">
        <f t="shared" si="764"/>
        <v>[treatment D]</v>
      </c>
      <c r="F701" s="978" t="str">
        <f t="shared" si="765"/>
        <v>[sex]</v>
      </c>
      <c r="G701" s="978" t="str">
        <f t="shared" si="766"/>
        <v>[body weight]</v>
      </c>
      <c r="H701" s="978" t="str">
        <f t="shared" si="783"/>
        <v>[insul inf rate D]</v>
      </c>
      <c r="I701" s="978"/>
      <c r="J701" s="978">
        <v>122</v>
      </c>
      <c r="K701" s="978" t="str">
        <f>'Plasma (D)'!C42</f>
        <v>bg 2</v>
      </c>
      <c r="L701" s="978" t="str">
        <f>'Plasma (D)'!E42</f>
        <v>gir 2</v>
      </c>
      <c r="M701" s="979"/>
      <c r="N701" s="979"/>
      <c r="O701" s="978"/>
      <c r="P701" s="978" t="str">
        <f t="shared" si="767"/>
        <v/>
      </c>
      <c r="Q701" s="978" t="str">
        <f t="shared" si="768"/>
        <v/>
      </c>
      <c r="R701" s="978" t="str">
        <f t="shared" si="769"/>
        <v/>
      </c>
      <c r="S701" s="978" t="str">
        <f t="shared" si="770"/>
        <v/>
      </c>
      <c r="T701" s="978" t="str">
        <f t="shared" si="771"/>
        <v/>
      </c>
      <c r="U701" s="978" t="str">
        <f t="shared" si="772"/>
        <v/>
      </c>
      <c r="V701" s="978" t="str">
        <f t="shared" si="773"/>
        <v/>
      </c>
      <c r="W701" s="978" t="str">
        <f t="shared" si="774"/>
        <v/>
      </c>
      <c r="X701" s="978" t="str">
        <f t="shared" si="775"/>
        <v/>
      </c>
      <c r="Y701" s="978" t="str">
        <f t="shared" si="776"/>
        <v/>
      </c>
      <c r="Z701" s="978" t="str">
        <f t="shared" si="777"/>
        <v/>
      </c>
      <c r="AA701" s="978" t="str">
        <f t="shared" si="778"/>
        <v/>
      </c>
      <c r="AB701" s="978" t="str">
        <f t="shared" si="779"/>
        <v/>
      </c>
      <c r="AC701" s="978" t="str">
        <f t="shared" si="780"/>
        <v/>
      </c>
      <c r="AD701" s="978" t="str">
        <f t="shared" si="781"/>
        <v/>
      </c>
      <c r="AE701" s="978" t="str">
        <f t="shared" si="782"/>
        <v/>
      </c>
    </row>
    <row r="702" spans="1:31" s="79" customFormat="1">
      <c r="A702" s="978" t="str">
        <f t="shared" si="760"/>
        <v>MP-1</v>
      </c>
      <c r="B702" s="978" t="str">
        <f t="shared" si="761"/>
        <v>[weeks D]</v>
      </c>
      <c r="C702" s="978" t="str">
        <f t="shared" si="762"/>
        <v>[genotype D]</v>
      </c>
      <c r="D702" s="978" t="str">
        <f t="shared" si="763"/>
        <v>[diet D]</v>
      </c>
      <c r="E702" s="978" t="str">
        <f t="shared" si="764"/>
        <v>[treatment D]</v>
      </c>
      <c r="F702" s="978" t="str">
        <f t="shared" si="765"/>
        <v>[sex]</v>
      </c>
      <c r="G702" s="978" t="str">
        <f t="shared" si="766"/>
        <v>[body weight]</v>
      </c>
      <c r="H702" s="978" t="str">
        <f t="shared" si="783"/>
        <v>[insul inf rate D]</v>
      </c>
      <c r="I702" s="978"/>
      <c r="J702" s="978">
        <v>125</v>
      </c>
      <c r="K702" s="978" t="str">
        <f>'Plasma (D)'!C43</f>
        <v>bg 5</v>
      </c>
      <c r="L702" s="978" t="str">
        <f>'Plasma (D)'!E43</f>
        <v>gir 5</v>
      </c>
      <c r="M702" s="979"/>
      <c r="N702" s="979"/>
      <c r="O702" s="978"/>
      <c r="P702" s="978" t="str">
        <f t="shared" si="767"/>
        <v/>
      </c>
      <c r="Q702" s="978" t="str">
        <f t="shared" si="768"/>
        <v/>
      </c>
      <c r="R702" s="978" t="str">
        <f t="shared" si="769"/>
        <v/>
      </c>
      <c r="S702" s="978" t="str">
        <f t="shared" si="770"/>
        <v/>
      </c>
      <c r="T702" s="978" t="str">
        <f t="shared" si="771"/>
        <v/>
      </c>
      <c r="U702" s="978" t="str">
        <f t="shared" si="772"/>
        <v/>
      </c>
      <c r="V702" s="978" t="str">
        <f t="shared" si="773"/>
        <v/>
      </c>
      <c r="W702" s="978" t="str">
        <f t="shared" si="774"/>
        <v/>
      </c>
      <c r="X702" s="978" t="str">
        <f t="shared" si="775"/>
        <v/>
      </c>
      <c r="Y702" s="978" t="str">
        <f t="shared" si="776"/>
        <v/>
      </c>
      <c r="Z702" s="978" t="str">
        <f t="shared" si="777"/>
        <v/>
      </c>
      <c r="AA702" s="978" t="str">
        <f t="shared" si="778"/>
        <v/>
      </c>
      <c r="AB702" s="978" t="str">
        <f t="shared" si="779"/>
        <v/>
      </c>
      <c r="AC702" s="978" t="str">
        <f t="shared" si="780"/>
        <v/>
      </c>
      <c r="AD702" s="978" t="str">
        <f t="shared" si="781"/>
        <v/>
      </c>
      <c r="AE702" s="978" t="str">
        <f t="shared" si="782"/>
        <v/>
      </c>
    </row>
    <row r="703" spans="1:31" s="79" customFormat="1">
      <c r="A703" s="978" t="str">
        <f t="shared" si="760"/>
        <v>MP-1</v>
      </c>
      <c r="B703" s="978" t="str">
        <f t="shared" si="761"/>
        <v>[weeks D]</v>
      </c>
      <c r="C703" s="978" t="str">
        <f t="shared" si="762"/>
        <v>[genotype D]</v>
      </c>
      <c r="D703" s="978" t="str">
        <f t="shared" si="763"/>
        <v>[diet D]</v>
      </c>
      <c r="E703" s="978" t="str">
        <f t="shared" si="764"/>
        <v>[treatment D]</v>
      </c>
      <c r="F703" s="978" t="str">
        <f t="shared" si="765"/>
        <v>[sex]</v>
      </c>
      <c r="G703" s="978" t="str">
        <f t="shared" si="766"/>
        <v>[body weight]</v>
      </c>
      <c r="H703" s="978" t="str">
        <f t="shared" si="783"/>
        <v>[insul inf rate D]</v>
      </c>
      <c r="I703" s="978"/>
      <c r="J703" s="978">
        <v>130</v>
      </c>
      <c r="K703" s="978" t="str">
        <f>'Plasma (D)'!C44</f>
        <v>bg 10</v>
      </c>
      <c r="L703" s="978" t="str">
        <f>'Plasma (D)'!E44</f>
        <v>gir 10</v>
      </c>
      <c r="M703" s="979"/>
      <c r="N703" s="979"/>
      <c r="O703" s="978"/>
      <c r="P703" s="978" t="str">
        <f t="shared" si="767"/>
        <v/>
      </c>
      <c r="Q703" s="978" t="str">
        <f t="shared" si="768"/>
        <v/>
      </c>
      <c r="R703" s="978" t="str">
        <f t="shared" si="769"/>
        <v/>
      </c>
      <c r="S703" s="978" t="str">
        <f t="shared" si="770"/>
        <v/>
      </c>
      <c r="T703" s="978" t="str">
        <f t="shared" si="771"/>
        <v/>
      </c>
      <c r="U703" s="978" t="str">
        <f t="shared" si="772"/>
        <v/>
      </c>
      <c r="V703" s="978" t="str">
        <f t="shared" si="773"/>
        <v/>
      </c>
      <c r="W703" s="978" t="str">
        <f t="shared" si="774"/>
        <v/>
      </c>
      <c r="X703" s="978" t="str">
        <f t="shared" si="775"/>
        <v/>
      </c>
      <c r="Y703" s="978" t="str">
        <f t="shared" si="776"/>
        <v/>
      </c>
      <c r="Z703" s="978" t="str">
        <f t="shared" si="777"/>
        <v/>
      </c>
      <c r="AA703" s="978" t="str">
        <f t="shared" si="778"/>
        <v/>
      </c>
      <c r="AB703" s="978" t="str">
        <f t="shared" si="779"/>
        <v/>
      </c>
      <c r="AC703" s="978" t="str">
        <f t="shared" si="780"/>
        <v/>
      </c>
      <c r="AD703" s="978" t="str">
        <f t="shared" si="781"/>
        <v/>
      </c>
      <c r="AE703" s="978" t="str">
        <f t="shared" si="782"/>
        <v/>
      </c>
    </row>
    <row r="704" spans="1:31" s="79" customFormat="1">
      <c r="A704" s="978" t="str">
        <f t="shared" si="760"/>
        <v>MP-1</v>
      </c>
      <c r="B704" s="978" t="str">
        <f t="shared" si="761"/>
        <v>[weeks D]</v>
      </c>
      <c r="C704" s="978" t="str">
        <f t="shared" si="762"/>
        <v>[genotype D]</v>
      </c>
      <c r="D704" s="978" t="str">
        <f t="shared" si="763"/>
        <v>[diet D]</v>
      </c>
      <c r="E704" s="978" t="str">
        <f t="shared" si="764"/>
        <v>[treatment D]</v>
      </c>
      <c r="F704" s="978" t="str">
        <f t="shared" si="765"/>
        <v>[sex]</v>
      </c>
      <c r="G704" s="978" t="str">
        <f t="shared" si="766"/>
        <v>[body weight]</v>
      </c>
      <c r="H704" s="978" t="str">
        <f t="shared" si="783"/>
        <v>[insul inf rate D]</v>
      </c>
      <c r="I704" s="978"/>
      <c r="J704" s="978">
        <v>135</v>
      </c>
      <c r="K704" s="978" t="str">
        <f>'Plasma (D)'!C45</f>
        <v>bg 15</v>
      </c>
      <c r="L704" s="978" t="str">
        <f>'Plasma (D)'!E45</f>
        <v>gir 15</v>
      </c>
      <c r="M704" s="979"/>
      <c r="N704" s="979"/>
      <c r="O704" s="978"/>
      <c r="P704" s="978" t="str">
        <f t="shared" si="767"/>
        <v/>
      </c>
      <c r="Q704" s="978" t="str">
        <f t="shared" si="768"/>
        <v/>
      </c>
      <c r="R704" s="978" t="str">
        <f t="shared" si="769"/>
        <v/>
      </c>
      <c r="S704" s="978" t="str">
        <f t="shared" si="770"/>
        <v/>
      </c>
      <c r="T704" s="978" t="str">
        <f t="shared" si="771"/>
        <v/>
      </c>
      <c r="U704" s="978" t="str">
        <f t="shared" si="772"/>
        <v/>
      </c>
      <c r="V704" s="978" t="str">
        <f t="shared" si="773"/>
        <v/>
      </c>
      <c r="W704" s="978" t="str">
        <f t="shared" si="774"/>
        <v/>
      </c>
      <c r="X704" s="978" t="str">
        <f t="shared" si="775"/>
        <v/>
      </c>
      <c r="Y704" s="978" t="str">
        <f t="shared" si="776"/>
        <v/>
      </c>
      <c r="Z704" s="978" t="str">
        <f t="shared" si="777"/>
        <v/>
      </c>
      <c r="AA704" s="978" t="str">
        <f t="shared" si="778"/>
        <v/>
      </c>
      <c r="AB704" s="978" t="str">
        <f t="shared" si="779"/>
        <v/>
      </c>
      <c r="AC704" s="978" t="str">
        <f t="shared" si="780"/>
        <v/>
      </c>
      <c r="AD704" s="978" t="str">
        <f t="shared" si="781"/>
        <v/>
      </c>
      <c r="AE704" s="978" t="str">
        <f t="shared" si="782"/>
        <v/>
      </c>
    </row>
    <row r="705" spans="1:36" s="79" customFormat="1">
      <c r="A705" s="978" t="str">
        <f t="shared" si="760"/>
        <v>MP-1</v>
      </c>
      <c r="B705" s="978" t="str">
        <f t="shared" si="761"/>
        <v>[weeks D]</v>
      </c>
      <c r="C705" s="978" t="str">
        <f t="shared" si="762"/>
        <v>[genotype D]</v>
      </c>
      <c r="D705" s="978" t="str">
        <f t="shared" si="763"/>
        <v>[diet D]</v>
      </c>
      <c r="E705" s="978" t="str">
        <f t="shared" si="764"/>
        <v>[treatment D]</v>
      </c>
      <c r="F705" s="978" t="str">
        <f t="shared" si="765"/>
        <v>[sex]</v>
      </c>
      <c r="G705" s="978" t="str">
        <f t="shared" si="766"/>
        <v>[body weight]</v>
      </c>
      <c r="H705" s="978" t="str">
        <f t="shared" si="783"/>
        <v>[insul inf rate D]</v>
      </c>
      <c r="I705" s="978"/>
      <c r="J705" s="978">
        <v>145</v>
      </c>
      <c r="K705" s="978" t="str">
        <f>'Plasma (D)'!C46</f>
        <v>bg 25</v>
      </c>
      <c r="L705" s="978" t="str">
        <f>'Plasma (D)'!E46</f>
        <v>gir 25</v>
      </c>
      <c r="M705" s="979"/>
      <c r="N705" s="979"/>
      <c r="O705" s="978"/>
      <c r="P705" s="978" t="str">
        <f t="shared" si="767"/>
        <v/>
      </c>
      <c r="Q705" s="978" t="str">
        <f t="shared" si="768"/>
        <v/>
      </c>
      <c r="R705" s="978" t="str">
        <f t="shared" si="769"/>
        <v/>
      </c>
      <c r="S705" s="978" t="str">
        <f t="shared" si="770"/>
        <v/>
      </c>
      <c r="T705" s="978" t="str">
        <f t="shared" si="771"/>
        <v/>
      </c>
      <c r="U705" s="978" t="str">
        <f t="shared" si="772"/>
        <v/>
      </c>
      <c r="V705" s="978" t="str">
        <f t="shared" si="773"/>
        <v/>
      </c>
      <c r="W705" s="978" t="str">
        <f t="shared" si="774"/>
        <v/>
      </c>
      <c r="X705" s="978" t="str">
        <f t="shared" si="775"/>
        <v/>
      </c>
      <c r="Y705" s="978" t="str">
        <f t="shared" si="776"/>
        <v/>
      </c>
      <c r="Z705" s="978" t="str">
        <f t="shared" si="777"/>
        <v/>
      </c>
      <c r="AA705" s="978" t="str">
        <f t="shared" si="778"/>
        <v/>
      </c>
      <c r="AB705" s="978" t="str">
        <f t="shared" si="779"/>
        <v/>
      </c>
      <c r="AC705" s="978" t="str">
        <f t="shared" si="780"/>
        <v/>
      </c>
      <c r="AD705" s="978" t="str">
        <f t="shared" si="781"/>
        <v/>
      </c>
      <c r="AE705" s="978" t="str">
        <f t="shared" si="782"/>
        <v/>
      </c>
    </row>
    <row r="706" spans="1:36">
      <c r="A706" s="982" t="str">
        <f>'Plasma (D)'!A49</f>
        <v>MP-2</v>
      </c>
      <c r="B706" s="982" t="str">
        <f t="shared" si="761"/>
        <v>[weeks D]</v>
      </c>
      <c r="C706" s="982" t="str">
        <f t="shared" si="762"/>
        <v>[genotype D]</v>
      </c>
      <c r="D706" s="982" t="str">
        <f t="shared" si="763"/>
        <v>[diet D]</v>
      </c>
      <c r="E706" s="982" t="str">
        <f t="shared" si="764"/>
        <v>[treatment D]</v>
      </c>
      <c r="F706" s="982" t="str">
        <f>'Plasma (D)'!A54</f>
        <v>[sex]</v>
      </c>
      <c r="G706" s="982" t="str">
        <f>'Plasma (D)'!A50</f>
        <v>[body weight]</v>
      </c>
      <c r="H706" s="982">
        <f>H687</f>
        <v>0</v>
      </c>
      <c r="I706" s="982" t="str">
        <f>'Plasma (D)'!A59</f>
        <v>hct -10</v>
      </c>
      <c r="J706" s="982">
        <f>'Plasma (D)'!B48</f>
        <v>-10</v>
      </c>
      <c r="K706" s="982" t="str">
        <f>'Plasma (D)'!C48</f>
        <v>bg -10</v>
      </c>
      <c r="L706" s="982" t="str">
        <f>'Plasma (D)'!E48</f>
        <v>gir -10</v>
      </c>
      <c r="M706" s="983" t="e">
        <f>'Plasma (D)'!X50</f>
        <v>#DIV/0!</v>
      </c>
      <c r="N706" s="983" t="e">
        <f>'Plasma (D)'!Y50</f>
        <v>#DIV/0!</v>
      </c>
      <c r="O706" s="982" t="str">
        <f>'Plasma (D)'!M48</f>
        <v>i -10</v>
      </c>
      <c r="P706" s="982" t="str">
        <f>'tissues (D)'!O21</f>
        <v/>
      </c>
      <c r="Q706" s="982" t="str">
        <f>'tissues (D)'!O22</f>
        <v/>
      </c>
      <c r="R706" s="982" t="str">
        <f>'tissues (D)'!O23</f>
        <v/>
      </c>
      <c r="S706" s="982" t="str">
        <f>'tissues (D)'!O24</f>
        <v/>
      </c>
      <c r="T706" s="982" t="str">
        <f>'tissues (D)'!O25</f>
        <v/>
      </c>
      <c r="U706" s="982" t="str">
        <f>'tissues (D)'!O26</f>
        <v/>
      </c>
      <c r="V706" s="982" t="str">
        <f>'tissues (D)'!O27</f>
        <v/>
      </c>
      <c r="W706" s="982" t="str">
        <f>'tissues (D)'!O28</f>
        <v/>
      </c>
      <c r="X706" s="982" t="str">
        <f>'tissues (D)'!P21</f>
        <v/>
      </c>
      <c r="Y706" s="982" t="str">
        <f>'tissues (D)'!P22</f>
        <v/>
      </c>
      <c r="Z706" s="982" t="str">
        <f>'tissues (D)'!P23</f>
        <v/>
      </c>
      <c r="AA706" s="982" t="str">
        <f>'tissues (D)'!P24</f>
        <v/>
      </c>
      <c r="AB706" s="982" t="str">
        <f>'tissues (D)'!P25</f>
        <v/>
      </c>
      <c r="AC706" s="982" t="str">
        <f>'tissues (D)'!P26</f>
        <v/>
      </c>
      <c r="AD706" s="982" t="str">
        <f>'tissues (D)'!P27</f>
        <v/>
      </c>
      <c r="AE706" s="982" t="str">
        <f>'tissues (D)'!P28</f>
        <v/>
      </c>
      <c r="AG706" s="79"/>
      <c r="AH706" s="79"/>
      <c r="AI706" s="79"/>
      <c r="AJ706" s="79"/>
    </row>
    <row r="707" spans="1:36">
      <c r="A707" s="982" t="str">
        <f>A706</f>
        <v>MP-2</v>
      </c>
      <c r="B707" s="982" t="str">
        <f t="shared" si="761"/>
        <v>[weeks D]</v>
      </c>
      <c r="C707" s="982" t="str">
        <f t="shared" si="762"/>
        <v>[genotype D]</v>
      </c>
      <c r="D707" s="982" t="str">
        <f t="shared" si="763"/>
        <v>[diet D]</v>
      </c>
      <c r="E707" s="982" t="str">
        <f t="shared" si="764"/>
        <v>[treatment D]</v>
      </c>
      <c r="F707" s="982" t="str">
        <f>F706</f>
        <v>[sex]</v>
      </c>
      <c r="G707" s="982" t="str">
        <f>G706</f>
        <v>[body weight]</v>
      </c>
      <c r="H707" s="982">
        <f t="shared" ref="H707:H770" si="784">H688</f>
        <v>0</v>
      </c>
      <c r="I707" s="843"/>
      <c r="J707" s="982">
        <f>'Plasma (D)'!B49</f>
        <v>0</v>
      </c>
      <c r="K707" s="982" t="str">
        <f>'Plasma (D)'!C49</f>
        <v>bg 0</v>
      </c>
      <c r="L707" s="982" t="str">
        <f>'Plasma (D)'!E49</f>
        <v>gir 0</v>
      </c>
      <c r="M707" s="983" t="e">
        <f>'Plasma (D)'!X51</f>
        <v>#DIV/0!</v>
      </c>
      <c r="N707" s="983" t="e">
        <f>'Plasma (D)'!Y51</f>
        <v>#DIV/0!</v>
      </c>
      <c r="O707" s="982"/>
      <c r="P707" s="982" t="str">
        <f>P706</f>
        <v/>
      </c>
      <c r="Q707" s="982" t="str">
        <f t="shared" ref="Q707:AE707" si="785">Q706</f>
        <v/>
      </c>
      <c r="R707" s="982" t="str">
        <f t="shared" si="785"/>
        <v/>
      </c>
      <c r="S707" s="982" t="str">
        <f t="shared" si="785"/>
        <v/>
      </c>
      <c r="T707" s="982" t="str">
        <f t="shared" si="785"/>
        <v/>
      </c>
      <c r="U707" s="982" t="str">
        <f t="shared" si="785"/>
        <v/>
      </c>
      <c r="V707" s="982" t="str">
        <f t="shared" si="785"/>
        <v/>
      </c>
      <c r="W707" s="982" t="str">
        <f t="shared" si="785"/>
        <v/>
      </c>
      <c r="X707" s="982" t="str">
        <f t="shared" si="785"/>
        <v/>
      </c>
      <c r="Y707" s="982" t="str">
        <f t="shared" si="785"/>
        <v/>
      </c>
      <c r="Z707" s="982" t="str">
        <f t="shared" si="785"/>
        <v/>
      </c>
      <c r="AA707" s="982" t="str">
        <f t="shared" si="785"/>
        <v/>
      </c>
      <c r="AB707" s="982" t="str">
        <f t="shared" si="785"/>
        <v/>
      </c>
      <c r="AC707" s="982" t="str">
        <f t="shared" si="785"/>
        <v/>
      </c>
      <c r="AD707" s="982" t="str">
        <f t="shared" si="785"/>
        <v/>
      </c>
      <c r="AE707" s="982" t="str">
        <f t="shared" si="785"/>
        <v/>
      </c>
      <c r="AG707" s="79"/>
      <c r="AH707" s="79"/>
      <c r="AI707" s="79"/>
      <c r="AJ707" s="79"/>
    </row>
    <row r="708" spans="1:36">
      <c r="A708" s="982" t="str">
        <f t="shared" ref="A708:A724" si="786">A707</f>
        <v>MP-2</v>
      </c>
      <c r="B708" s="982" t="str">
        <f t="shared" si="761"/>
        <v>[weeks D]</v>
      </c>
      <c r="C708" s="982" t="str">
        <f t="shared" si="762"/>
        <v>[genotype D]</v>
      </c>
      <c r="D708" s="982" t="str">
        <f t="shared" si="763"/>
        <v>[diet D]</v>
      </c>
      <c r="E708" s="982" t="str">
        <f t="shared" si="764"/>
        <v>[treatment D]</v>
      </c>
      <c r="F708" s="982" t="str">
        <f t="shared" ref="F708:F724" si="787">F707</f>
        <v>[sex]</v>
      </c>
      <c r="G708" s="982" t="str">
        <f t="shared" ref="G708:G724" si="788">G707</f>
        <v>[body weight]</v>
      </c>
      <c r="H708" s="982" t="str">
        <f t="shared" si="784"/>
        <v>[insul inf rate D]</v>
      </c>
      <c r="I708" s="843"/>
      <c r="J708" s="982">
        <f>'Plasma (D)'!B50</f>
        <v>10</v>
      </c>
      <c r="K708" s="982" t="str">
        <f>'Plasma (D)'!C50</f>
        <v>bg 10</v>
      </c>
      <c r="L708" s="982" t="str">
        <f>'Plasma (D)'!E50</f>
        <v>gir 10</v>
      </c>
      <c r="M708" s="843"/>
      <c r="N708" s="843"/>
      <c r="O708" s="982"/>
      <c r="P708" s="982" t="str">
        <f t="shared" ref="P708:P724" si="789">P707</f>
        <v/>
      </c>
      <c r="Q708" s="982" t="str">
        <f t="shared" ref="Q708:Q724" si="790">Q707</f>
        <v/>
      </c>
      <c r="R708" s="982" t="str">
        <f t="shared" ref="R708:R724" si="791">R707</f>
        <v/>
      </c>
      <c r="S708" s="982" t="str">
        <f t="shared" ref="S708:S724" si="792">S707</f>
        <v/>
      </c>
      <c r="T708" s="982" t="str">
        <f t="shared" ref="T708:T724" si="793">T707</f>
        <v/>
      </c>
      <c r="U708" s="982" t="str">
        <f t="shared" ref="U708:U724" si="794">U707</f>
        <v/>
      </c>
      <c r="V708" s="982" t="str">
        <f t="shared" ref="V708:V724" si="795">V707</f>
        <v/>
      </c>
      <c r="W708" s="982" t="str">
        <f t="shared" ref="W708:W724" si="796">W707</f>
        <v/>
      </c>
      <c r="X708" s="982" t="str">
        <f t="shared" ref="X708:X724" si="797">X707</f>
        <v/>
      </c>
      <c r="Y708" s="982" t="str">
        <f t="shared" ref="Y708:Y724" si="798">Y707</f>
        <v/>
      </c>
      <c r="Z708" s="982" t="str">
        <f t="shared" ref="Z708:Z724" si="799">Z707</f>
        <v/>
      </c>
      <c r="AA708" s="982" t="str">
        <f t="shared" ref="AA708:AA724" si="800">AA707</f>
        <v/>
      </c>
      <c r="AB708" s="982" t="str">
        <f t="shared" ref="AB708:AB724" si="801">AB707</f>
        <v/>
      </c>
      <c r="AC708" s="982" t="str">
        <f t="shared" ref="AC708:AC724" si="802">AC707</f>
        <v/>
      </c>
      <c r="AD708" s="982" t="str">
        <f t="shared" ref="AD708:AD724" si="803">AD707</f>
        <v/>
      </c>
      <c r="AE708" s="982" t="str">
        <f t="shared" ref="AE708:AE724" si="804">AE707</f>
        <v/>
      </c>
      <c r="AG708" s="79"/>
      <c r="AH708" s="79"/>
      <c r="AI708" s="79"/>
      <c r="AJ708" s="79"/>
    </row>
    <row r="709" spans="1:36">
      <c r="A709" s="982" t="str">
        <f t="shared" si="786"/>
        <v>MP-2</v>
      </c>
      <c r="B709" s="982" t="str">
        <f t="shared" si="761"/>
        <v>[weeks D]</v>
      </c>
      <c r="C709" s="982" t="str">
        <f t="shared" si="762"/>
        <v>[genotype D]</v>
      </c>
      <c r="D709" s="982" t="str">
        <f t="shared" si="763"/>
        <v>[diet D]</v>
      </c>
      <c r="E709" s="982" t="str">
        <f t="shared" si="764"/>
        <v>[treatment D]</v>
      </c>
      <c r="F709" s="982" t="str">
        <f t="shared" si="787"/>
        <v>[sex]</v>
      </c>
      <c r="G709" s="982" t="str">
        <f t="shared" si="788"/>
        <v>[body weight]</v>
      </c>
      <c r="H709" s="982" t="str">
        <f t="shared" si="784"/>
        <v>[insul inf rate D]</v>
      </c>
      <c r="I709" s="843"/>
      <c r="J709" s="982">
        <f>'Plasma (D)'!B51</f>
        <v>20</v>
      </c>
      <c r="K709" s="982" t="str">
        <f>'Plasma (D)'!C51</f>
        <v>bg 20</v>
      </c>
      <c r="L709" s="982" t="str">
        <f>'Plasma (D)'!E51</f>
        <v>gir 20</v>
      </c>
      <c r="M709" s="843"/>
      <c r="N709" s="843"/>
      <c r="O709" s="982"/>
      <c r="P709" s="982" t="str">
        <f t="shared" si="789"/>
        <v/>
      </c>
      <c r="Q709" s="982" t="str">
        <f t="shared" si="790"/>
        <v/>
      </c>
      <c r="R709" s="982" t="str">
        <f t="shared" si="791"/>
        <v/>
      </c>
      <c r="S709" s="982" t="str">
        <f t="shared" si="792"/>
        <v/>
      </c>
      <c r="T709" s="982" t="str">
        <f t="shared" si="793"/>
        <v/>
      </c>
      <c r="U709" s="982" t="str">
        <f t="shared" si="794"/>
        <v/>
      </c>
      <c r="V709" s="982" t="str">
        <f t="shared" si="795"/>
        <v/>
      </c>
      <c r="W709" s="982" t="str">
        <f t="shared" si="796"/>
        <v/>
      </c>
      <c r="X709" s="982" t="str">
        <f t="shared" si="797"/>
        <v/>
      </c>
      <c r="Y709" s="982" t="str">
        <f t="shared" si="798"/>
        <v/>
      </c>
      <c r="Z709" s="982" t="str">
        <f t="shared" si="799"/>
        <v/>
      </c>
      <c r="AA709" s="982" t="str">
        <f t="shared" si="800"/>
        <v/>
      </c>
      <c r="AB709" s="982" t="str">
        <f t="shared" si="801"/>
        <v/>
      </c>
      <c r="AC709" s="982" t="str">
        <f t="shared" si="802"/>
        <v/>
      </c>
      <c r="AD709" s="982" t="str">
        <f t="shared" si="803"/>
        <v/>
      </c>
      <c r="AE709" s="982" t="str">
        <f t="shared" si="804"/>
        <v/>
      </c>
      <c r="AG709" s="79"/>
      <c r="AH709" s="79"/>
      <c r="AI709" s="79"/>
      <c r="AJ709" s="79"/>
    </row>
    <row r="710" spans="1:36">
      <c r="A710" s="982" t="str">
        <f t="shared" si="786"/>
        <v>MP-2</v>
      </c>
      <c r="B710" s="982" t="str">
        <f t="shared" si="761"/>
        <v>[weeks D]</v>
      </c>
      <c r="C710" s="982" t="str">
        <f t="shared" si="762"/>
        <v>[genotype D]</v>
      </c>
      <c r="D710" s="982" t="str">
        <f t="shared" si="763"/>
        <v>[diet D]</v>
      </c>
      <c r="E710" s="982" t="str">
        <f t="shared" si="764"/>
        <v>[treatment D]</v>
      </c>
      <c r="F710" s="982" t="str">
        <f t="shared" si="787"/>
        <v>[sex]</v>
      </c>
      <c r="G710" s="982" t="str">
        <f t="shared" si="788"/>
        <v>[body weight]</v>
      </c>
      <c r="H710" s="982" t="str">
        <f t="shared" si="784"/>
        <v>[insul inf rate D]</v>
      </c>
      <c r="I710" s="843"/>
      <c r="J710" s="982">
        <f>'Plasma (D)'!B52</f>
        <v>30</v>
      </c>
      <c r="K710" s="982" t="str">
        <f>'Plasma (D)'!C52</f>
        <v>bg 30</v>
      </c>
      <c r="L710" s="982" t="str">
        <f>'Plasma (D)'!E52</f>
        <v>gir 30</v>
      </c>
      <c r="M710" s="843"/>
      <c r="N710" s="843"/>
      <c r="O710" s="982"/>
      <c r="P710" s="982" t="str">
        <f t="shared" si="789"/>
        <v/>
      </c>
      <c r="Q710" s="982" t="str">
        <f t="shared" si="790"/>
        <v/>
      </c>
      <c r="R710" s="982" t="str">
        <f t="shared" si="791"/>
        <v/>
      </c>
      <c r="S710" s="982" t="str">
        <f t="shared" si="792"/>
        <v/>
      </c>
      <c r="T710" s="982" t="str">
        <f t="shared" si="793"/>
        <v/>
      </c>
      <c r="U710" s="982" t="str">
        <f t="shared" si="794"/>
        <v/>
      </c>
      <c r="V710" s="982" t="str">
        <f t="shared" si="795"/>
        <v/>
      </c>
      <c r="W710" s="982" t="str">
        <f t="shared" si="796"/>
        <v/>
      </c>
      <c r="X710" s="982" t="str">
        <f t="shared" si="797"/>
        <v/>
      </c>
      <c r="Y710" s="982" t="str">
        <f t="shared" si="798"/>
        <v/>
      </c>
      <c r="Z710" s="982" t="str">
        <f t="shared" si="799"/>
        <v/>
      </c>
      <c r="AA710" s="982" t="str">
        <f t="shared" si="800"/>
        <v/>
      </c>
      <c r="AB710" s="982" t="str">
        <f t="shared" si="801"/>
        <v/>
      </c>
      <c r="AC710" s="982" t="str">
        <f t="shared" si="802"/>
        <v/>
      </c>
      <c r="AD710" s="982" t="str">
        <f t="shared" si="803"/>
        <v/>
      </c>
      <c r="AE710" s="982" t="str">
        <f t="shared" si="804"/>
        <v/>
      </c>
      <c r="AG710" s="79"/>
      <c r="AH710" s="79"/>
      <c r="AI710" s="79"/>
      <c r="AJ710" s="79"/>
    </row>
    <row r="711" spans="1:36">
      <c r="A711" s="982" t="str">
        <f t="shared" si="786"/>
        <v>MP-2</v>
      </c>
      <c r="B711" s="982" t="str">
        <f t="shared" si="761"/>
        <v>[weeks D]</v>
      </c>
      <c r="C711" s="982" t="str">
        <f t="shared" si="762"/>
        <v>[genotype D]</v>
      </c>
      <c r="D711" s="982" t="str">
        <f t="shared" si="763"/>
        <v>[diet D]</v>
      </c>
      <c r="E711" s="982" t="str">
        <f t="shared" si="764"/>
        <v>[treatment D]</v>
      </c>
      <c r="F711" s="982" t="str">
        <f t="shared" si="787"/>
        <v>[sex]</v>
      </c>
      <c r="G711" s="982" t="str">
        <f t="shared" si="788"/>
        <v>[body weight]</v>
      </c>
      <c r="H711" s="982" t="str">
        <f t="shared" si="784"/>
        <v>[insul inf rate D]</v>
      </c>
      <c r="I711" s="843"/>
      <c r="J711" s="982">
        <f>'Plasma (D)'!B53</f>
        <v>40</v>
      </c>
      <c r="K711" s="982" t="str">
        <f>'Plasma (D)'!C53</f>
        <v>bg 40</v>
      </c>
      <c r="L711" s="982" t="str">
        <f>'Plasma (D)'!E53</f>
        <v>gir 40</v>
      </c>
      <c r="M711" s="843"/>
      <c r="N711" s="843"/>
      <c r="O711" s="982"/>
      <c r="P711" s="982" t="str">
        <f t="shared" si="789"/>
        <v/>
      </c>
      <c r="Q711" s="982" t="str">
        <f t="shared" si="790"/>
        <v/>
      </c>
      <c r="R711" s="982" t="str">
        <f t="shared" si="791"/>
        <v/>
      </c>
      <c r="S711" s="982" t="str">
        <f t="shared" si="792"/>
        <v/>
      </c>
      <c r="T711" s="982" t="str">
        <f t="shared" si="793"/>
        <v/>
      </c>
      <c r="U711" s="982" t="str">
        <f t="shared" si="794"/>
        <v/>
      </c>
      <c r="V711" s="982" t="str">
        <f t="shared" si="795"/>
        <v/>
      </c>
      <c r="W711" s="982" t="str">
        <f t="shared" si="796"/>
        <v/>
      </c>
      <c r="X711" s="982" t="str">
        <f t="shared" si="797"/>
        <v/>
      </c>
      <c r="Y711" s="982" t="str">
        <f t="shared" si="798"/>
        <v/>
      </c>
      <c r="Z711" s="982" t="str">
        <f t="shared" si="799"/>
        <v/>
      </c>
      <c r="AA711" s="982" t="str">
        <f t="shared" si="800"/>
        <v/>
      </c>
      <c r="AB711" s="982" t="str">
        <f t="shared" si="801"/>
        <v/>
      </c>
      <c r="AC711" s="982" t="str">
        <f t="shared" si="802"/>
        <v/>
      </c>
      <c r="AD711" s="982" t="str">
        <f t="shared" si="803"/>
        <v/>
      </c>
      <c r="AE711" s="982" t="str">
        <f t="shared" si="804"/>
        <v/>
      </c>
      <c r="AG711" s="79"/>
      <c r="AH711" s="79"/>
      <c r="AI711" s="79"/>
      <c r="AJ711" s="79"/>
    </row>
    <row r="712" spans="1:36">
      <c r="A712" s="982" t="str">
        <f t="shared" si="786"/>
        <v>MP-2</v>
      </c>
      <c r="B712" s="982" t="str">
        <f t="shared" si="761"/>
        <v>[weeks D]</v>
      </c>
      <c r="C712" s="982" t="str">
        <f t="shared" si="762"/>
        <v>[genotype D]</v>
      </c>
      <c r="D712" s="982" t="str">
        <f t="shared" si="763"/>
        <v>[diet D]</v>
      </c>
      <c r="E712" s="982" t="str">
        <f t="shared" si="764"/>
        <v>[treatment D]</v>
      </c>
      <c r="F712" s="982" t="str">
        <f t="shared" si="787"/>
        <v>[sex]</v>
      </c>
      <c r="G712" s="982" t="str">
        <f t="shared" si="788"/>
        <v>[body weight]</v>
      </c>
      <c r="H712" s="982" t="str">
        <f t="shared" si="784"/>
        <v>[insul inf rate D]</v>
      </c>
      <c r="I712" s="843"/>
      <c r="J712" s="982">
        <f>'Plasma (D)'!B54</f>
        <v>50</v>
      </c>
      <c r="K712" s="982" t="str">
        <f>'Plasma (D)'!C54</f>
        <v>bg 50</v>
      </c>
      <c r="L712" s="982" t="str">
        <f>'Plasma (D)'!E54</f>
        <v>gir 50</v>
      </c>
      <c r="M712" s="843"/>
      <c r="N712" s="843"/>
      <c r="O712" s="982"/>
      <c r="P712" s="982" t="str">
        <f t="shared" si="789"/>
        <v/>
      </c>
      <c r="Q712" s="982" t="str">
        <f t="shared" si="790"/>
        <v/>
      </c>
      <c r="R712" s="982" t="str">
        <f t="shared" si="791"/>
        <v/>
      </c>
      <c r="S712" s="982" t="str">
        <f t="shared" si="792"/>
        <v/>
      </c>
      <c r="T712" s="982" t="str">
        <f t="shared" si="793"/>
        <v/>
      </c>
      <c r="U712" s="982" t="str">
        <f t="shared" si="794"/>
        <v/>
      </c>
      <c r="V712" s="982" t="str">
        <f t="shared" si="795"/>
        <v/>
      </c>
      <c r="W712" s="982" t="str">
        <f t="shared" si="796"/>
        <v/>
      </c>
      <c r="X712" s="982" t="str">
        <f t="shared" si="797"/>
        <v/>
      </c>
      <c r="Y712" s="982" t="str">
        <f t="shared" si="798"/>
        <v/>
      </c>
      <c r="Z712" s="982" t="str">
        <f t="shared" si="799"/>
        <v/>
      </c>
      <c r="AA712" s="982" t="str">
        <f t="shared" si="800"/>
        <v/>
      </c>
      <c r="AB712" s="982" t="str">
        <f t="shared" si="801"/>
        <v/>
      </c>
      <c r="AC712" s="982" t="str">
        <f t="shared" si="802"/>
        <v/>
      </c>
      <c r="AD712" s="982" t="str">
        <f t="shared" si="803"/>
        <v/>
      </c>
      <c r="AE712" s="982" t="str">
        <f t="shared" si="804"/>
        <v/>
      </c>
      <c r="AG712" s="79"/>
      <c r="AH712" s="79"/>
      <c r="AI712" s="79"/>
      <c r="AJ712" s="79"/>
    </row>
    <row r="713" spans="1:36">
      <c r="A713" s="982" t="str">
        <f t="shared" si="786"/>
        <v>MP-2</v>
      </c>
      <c r="B713" s="982" t="str">
        <f t="shared" si="761"/>
        <v>[weeks D]</v>
      </c>
      <c r="C713" s="982" t="str">
        <f t="shared" si="762"/>
        <v>[genotype D]</v>
      </c>
      <c r="D713" s="982" t="str">
        <f t="shared" si="763"/>
        <v>[diet D]</v>
      </c>
      <c r="E713" s="982" t="str">
        <f t="shared" si="764"/>
        <v>[treatment D]</v>
      </c>
      <c r="F713" s="982" t="str">
        <f t="shared" si="787"/>
        <v>[sex]</v>
      </c>
      <c r="G713" s="982" t="str">
        <f t="shared" si="788"/>
        <v>[body weight]</v>
      </c>
      <c r="H713" s="982" t="str">
        <f t="shared" si="784"/>
        <v>[insul inf rate D]</v>
      </c>
      <c r="I713" s="843"/>
      <c r="J713" s="982">
        <f>'Plasma (D)'!B55</f>
        <v>60</v>
      </c>
      <c r="K713" s="982" t="str">
        <f>'Plasma (D)'!C55</f>
        <v>bg 60</v>
      </c>
      <c r="L713" s="982" t="str">
        <f>'Plasma (D)'!E55</f>
        <v>gir 60</v>
      </c>
      <c r="M713" s="843"/>
      <c r="N713" s="843"/>
      <c r="O713" s="982"/>
      <c r="P713" s="982" t="str">
        <f t="shared" si="789"/>
        <v/>
      </c>
      <c r="Q713" s="982" t="str">
        <f t="shared" si="790"/>
        <v/>
      </c>
      <c r="R713" s="982" t="str">
        <f t="shared" si="791"/>
        <v/>
      </c>
      <c r="S713" s="982" t="str">
        <f t="shared" si="792"/>
        <v/>
      </c>
      <c r="T713" s="982" t="str">
        <f t="shared" si="793"/>
        <v/>
      </c>
      <c r="U713" s="982" t="str">
        <f t="shared" si="794"/>
        <v/>
      </c>
      <c r="V713" s="982" t="str">
        <f t="shared" si="795"/>
        <v/>
      </c>
      <c r="W713" s="982" t="str">
        <f t="shared" si="796"/>
        <v/>
      </c>
      <c r="X713" s="982" t="str">
        <f t="shared" si="797"/>
        <v/>
      </c>
      <c r="Y713" s="982" t="str">
        <f t="shared" si="798"/>
        <v/>
      </c>
      <c r="Z713" s="982" t="str">
        <f t="shared" si="799"/>
        <v/>
      </c>
      <c r="AA713" s="982" t="str">
        <f t="shared" si="800"/>
        <v/>
      </c>
      <c r="AB713" s="982" t="str">
        <f t="shared" si="801"/>
        <v/>
      </c>
      <c r="AC713" s="982" t="str">
        <f t="shared" si="802"/>
        <v/>
      </c>
      <c r="AD713" s="982" t="str">
        <f t="shared" si="803"/>
        <v/>
      </c>
      <c r="AE713" s="982" t="str">
        <f t="shared" si="804"/>
        <v/>
      </c>
      <c r="AG713" s="79"/>
      <c r="AH713" s="79"/>
      <c r="AI713" s="79"/>
      <c r="AJ713" s="79"/>
    </row>
    <row r="714" spans="1:36">
      <c r="A714" s="982" t="str">
        <f t="shared" si="786"/>
        <v>MP-2</v>
      </c>
      <c r="B714" s="982" t="str">
        <f t="shared" si="761"/>
        <v>[weeks D]</v>
      </c>
      <c r="C714" s="982" t="str">
        <f t="shared" si="762"/>
        <v>[genotype D]</v>
      </c>
      <c r="D714" s="982" t="str">
        <f t="shared" si="763"/>
        <v>[diet D]</v>
      </c>
      <c r="E714" s="982" t="str">
        <f t="shared" si="764"/>
        <v>[treatment D]</v>
      </c>
      <c r="F714" s="982" t="str">
        <f t="shared" si="787"/>
        <v>[sex]</v>
      </c>
      <c r="G714" s="982" t="str">
        <f t="shared" si="788"/>
        <v>[body weight]</v>
      </c>
      <c r="H714" s="982" t="str">
        <f t="shared" si="784"/>
        <v>[insul inf rate D]</v>
      </c>
      <c r="I714" s="843"/>
      <c r="J714" s="982">
        <f>'Plasma (D)'!B56</f>
        <v>70</v>
      </c>
      <c r="K714" s="982" t="str">
        <f>'Plasma (D)'!C56</f>
        <v>bg 70</v>
      </c>
      <c r="L714" s="982" t="str">
        <f>'Plasma (D)'!E56</f>
        <v>gir 70</v>
      </c>
      <c r="M714" s="843"/>
      <c r="N714" s="843"/>
      <c r="O714" s="982"/>
      <c r="P714" s="982" t="str">
        <f t="shared" si="789"/>
        <v/>
      </c>
      <c r="Q714" s="982" t="str">
        <f t="shared" si="790"/>
        <v/>
      </c>
      <c r="R714" s="982" t="str">
        <f t="shared" si="791"/>
        <v/>
      </c>
      <c r="S714" s="982" t="str">
        <f t="shared" si="792"/>
        <v/>
      </c>
      <c r="T714" s="982" t="str">
        <f t="shared" si="793"/>
        <v/>
      </c>
      <c r="U714" s="982" t="str">
        <f t="shared" si="794"/>
        <v/>
      </c>
      <c r="V714" s="982" t="str">
        <f t="shared" si="795"/>
        <v/>
      </c>
      <c r="W714" s="982" t="str">
        <f t="shared" si="796"/>
        <v/>
      </c>
      <c r="X714" s="982" t="str">
        <f t="shared" si="797"/>
        <v/>
      </c>
      <c r="Y714" s="982" t="str">
        <f t="shared" si="798"/>
        <v/>
      </c>
      <c r="Z714" s="982" t="str">
        <f t="shared" si="799"/>
        <v/>
      </c>
      <c r="AA714" s="982" t="str">
        <f t="shared" si="800"/>
        <v/>
      </c>
      <c r="AB714" s="982" t="str">
        <f t="shared" si="801"/>
        <v/>
      </c>
      <c r="AC714" s="982" t="str">
        <f t="shared" si="802"/>
        <v/>
      </c>
      <c r="AD714" s="982" t="str">
        <f t="shared" si="803"/>
        <v/>
      </c>
      <c r="AE714" s="982" t="str">
        <f t="shared" si="804"/>
        <v/>
      </c>
      <c r="AG714" s="79"/>
      <c r="AH714" s="79"/>
      <c r="AI714" s="79"/>
      <c r="AJ714" s="79"/>
    </row>
    <row r="715" spans="1:36">
      <c r="A715" s="982" t="str">
        <f t="shared" si="786"/>
        <v>MP-2</v>
      </c>
      <c r="B715" s="982" t="str">
        <f t="shared" si="761"/>
        <v>[weeks D]</v>
      </c>
      <c r="C715" s="982" t="str">
        <f t="shared" si="762"/>
        <v>[genotype D]</v>
      </c>
      <c r="D715" s="982" t="str">
        <f t="shared" si="763"/>
        <v>[diet D]</v>
      </c>
      <c r="E715" s="982" t="str">
        <f t="shared" si="764"/>
        <v>[treatment D]</v>
      </c>
      <c r="F715" s="982" t="str">
        <f t="shared" si="787"/>
        <v>[sex]</v>
      </c>
      <c r="G715" s="982" t="str">
        <f t="shared" si="788"/>
        <v>[body weight]</v>
      </c>
      <c r="H715" s="982" t="str">
        <f t="shared" si="784"/>
        <v>[insul inf rate D]</v>
      </c>
      <c r="I715" s="843"/>
      <c r="J715" s="982">
        <f>'Plasma (D)'!B57</f>
        <v>80</v>
      </c>
      <c r="K715" s="982" t="str">
        <f>'Plasma (D)'!C57</f>
        <v>bg 80</v>
      </c>
      <c r="L715" s="982" t="str">
        <f>'Plasma (D)'!E57</f>
        <v>gir 80</v>
      </c>
      <c r="M715" s="983" t="e">
        <f>'Plasma (D)'!X52</f>
        <v>#DIV/0!</v>
      </c>
      <c r="N715" s="983" t="e">
        <f>'Plasma (D)'!Y52</f>
        <v>#DIV/0!</v>
      </c>
      <c r="O715" s="982"/>
      <c r="P715" s="982" t="str">
        <f t="shared" si="789"/>
        <v/>
      </c>
      <c r="Q715" s="982" t="str">
        <f t="shared" si="790"/>
        <v/>
      </c>
      <c r="R715" s="982" t="str">
        <f t="shared" si="791"/>
        <v/>
      </c>
      <c r="S715" s="982" t="str">
        <f t="shared" si="792"/>
        <v/>
      </c>
      <c r="T715" s="982" t="str">
        <f t="shared" si="793"/>
        <v/>
      </c>
      <c r="U715" s="982" t="str">
        <f t="shared" si="794"/>
        <v/>
      </c>
      <c r="V715" s="982" t="str">
        <f t="shared" si="795"/>
        <v/>
      </c>
      <c r="W715" s="982" t="str">
        <f t="shared" si="796"/>
        <v/>
      </c>
      <c r="X715" s="982" t="str">
        <f t="shared" si="797"/>
        <v/>
      </c>
      <c r="Y715" s="982" t="str">
        <f t="shared" si="798"/>
        <v/>
      </c>
      <c r="Z715" s="982" t="str">
        <f t="shared" si="799"/>
        <v/>
      </c>
      <c r="AA715" s="982" t="str">
        <f t="shared" si="800"/>
        <v/>
      </c>
      <c r="AB715" s="982" t="str">
        <f t="shared" si="801"/>
        <v/>
      </c>
      <c r="AC715" s="982" t="str">
        <f t="shared" si="802"/>
        <v/>
      </c>
      <c r="AD715" s="982" t="str">
        <f t="shared" si="803"/>
        <v/>
      </c>
      <c r="AE715" s="982" t="str">
        <f t="shared" si="804"/>
        <v/>
      </c>
      <c r="AG715" s="79"/>
      <c r="AH715" s="79"/>
      <c r="AI715" s="79"/>
      <c r="AJ715" s="79"/>
    </row>
    <row r="716" spans="1:36">
      <c r="A716" s="982" t="str">
        <f t="shared" si="786"/>
        <v>MP-2</v>
      </c>
      <c r="B716" s="982" t="str">
        <f t="shared" si="761"/>
        <v>[weeks D]</v>
      </c>
      <c r="C716" s="982" t="str">
        <f t="shared" si="762"/>
        <v>[genotype D]</v>
      </c>
      <c r="D716" s="982" t="str">
        <f t="shared" si="763"/>
        <v>[diet D]</v>
      </c>
      <c r="E716" s="982" t="str">
        <f t="shared" si="764"/>
        <v>[treatment D]</v>
      </c>
      <c r="F716" s="982" t="str">
        <f t="shared" si="787"/>
        <v>[sex]</v>
      </c>
      <c r="G716" s="982" t="str">
        <f t="shared" si="788"/>
        <v>[body weight]</v>
      </c>
      <c r="H716" s="982" t="str">
        <f t="shared" si="784"/>
        <v>[insul inf rate D]</v>
      </c>
      <c r="I716" s="982" t="str">
        <f>'Plasma (D)'!A61</f>
        <v>hct 90</v>
      </c>
      <c r="J716" s="982">
        <f>'Plasma (D)'!B58</f>
        <v>90</v>
      </c>
      <c r="K716" s="982" t="str">
        <f>'Plasma (D)'!C58</f>
        <v>bg 90</v>
      </c>
      <c r="L716" s="982" t="str">
        <f>'Plasma (D)'!E58</f>
        <v>gir 90</v>
      </c>
      <c r="M716" s="983" t="e">
        <f>'Plasma (D)'!X53</f>
        <v>#DIV/0!</v>
      </c>
      <c r="N716" s="983" t="e">
        <f>'Plasma (D)'!Y53</f>
        <v>#DIV/0!</v>
      </c>
      <c r="O716" s="982"/>
      <c r="P716" s="982" t="str">
        <f t="shared" si="789"/>
        <v/>
      </c>
      <c r="Q716" s="982" t="str">
        <f t="shared" si="790"/>
        <v/>
      </c>
      <c r="R716" s="982" t="str">
        <f t="shared" si="791"/>
        <v/>
      </c>
      <c r="S716" s="982" t="str">
        <f t="shared" si="792"/>
        <v/>
      </c>
      <c r="T716" s="982" t="str">
        <f t="shared" si="793"/>
        <v/>
      </c>
      <c r="U716" s="982" t="str">
        <f t="shared" si="794"/>
        <v/>
      </c>
      <c r="V716" s="982" t="str">
        <f t="shared" si="795"/>
        <v/>
      </c>
      <c r="W716" s="982" t="str">
        <f t="shared" si="796"/>
        <v/>
      </c>
      <c r="X716" s="982" t="str">
        <f t="shared" si="797"/>
        <v/>
      </c>
      <c r="Y716" s="982" t="str">
        <f t="shared" si="798"/>
        <v/>
      </c>
      <c r="Z716" s="982" t="str">
        <f t="shared" si="799"/>
        <v/>
      </c>
      <c r="AA716" s="982" t="str">
        <f t="shared" si="800"/>
        <v/>
      </c>
      <c r="AB716" s="982" t="str">
        <f t="shared" si="801"/>
        <v/>
      </c>
      <c r="AC716" s="982" t="str">
        <f t="shared" si="802"/>
        <v/>
      </c>
      <c r="AD716" s="982" t="str">
        <f t="shared" si="803"/>
        <v/>
      </c>
      <c r="AE716" s="982" t="str">
        <f t="shared" si="804"/>
        <v/>
      </c>
      <c r="AG716" s="79"/>
      <c r="AH716" s="79"/>
      <c r="AI716" s="79"/>
      <c r="AJ716" s="79"/>
    </row>
    <row r="717" spans="1:36">
      <c r="A717" s="982" t="str">
        <f t="shared" si="786"/>
        <v>MP-2</v>
      </c>
      <c r="B717" s="982" t="str">
        <f t="shared" si="761"/>
        <v>[weeks D]</v>
      </c>
      <c r="C717" s="982" t="str">
        <f t="shared" si="762"/>
        <v>[genotype D]</v>
      </c>
      <c r="D717" s="982" t="str">
        <f t="shared" si="763"/>
        <v>[diet D]</v>
      </c>
      <c r="E717" s="982" t="str">
        <f t="shared" si="764"/>
        <v>[treatment D]</v>
      </c>
      <c r="F717" s="982" t="str">
        <f t="shared" si="787"/>
        <v>[sex]</v>
      </c>
      <c r="G717" s="982" t="str">
        <f t="shared" si="788"/>
        <v>[body weight]</v>
      </c>
      <c r="H717" s="982" t="str">
        <f t="shared" si="784"/>
        <v>[insul inf rate D]</v>
      </c>
      <c r="I717" s="843"/>
      <c r="J717" s="982">
        <f>'Plasma (D)'!B59</f>
        <v>100</v>
      </c>
      <c r="K717" s="982" t="str">
        <f>'Plasma (D)'!C59</f>
        <v>bg 100</v>
      </c>
      <c r="L717" s="982" t="str">
        <f>'Plasma (D)'!E59</f>
        <v>gir 100</v>
      </c>
      <c r="M717" s="983" t="e">
        <f>'Plasma (D)'!X54</f>
        <v>#DIV/0!</v>
      </c>
      <c r="N717" s="983" t="e">
        <f>'Plasma (D)'!Y54</f>
        <v>#DIV/0!</v>
      </c>
      <c r="O717" s="982" t="str">
        <f>'Plasma (D)'!M59</f>
        <v>i 100</v>
      </c>
      <c r="P717" s="982" t="str">
        <f t="shared" si="789"/>
        <v/>
      </c>
      <c r="Q717" s="982" t="str">
        <f t="shared" si="790"/>
        <v/>
      </c>
      <c r="R717" s="982" t="str">
        <f t="shared" si="791"/>
        <v/>
      </c>
      <c r="S717" s="982" t="str">
        <f t="shared" si="792"/>
        <v/>
      </c>
      <c r="T717" s="982" t="str">
        <f t="shared" si="793"/>
        <v/>
      </c>
      <c r="U717" s="982" t="str">
        <f t="shared" si="794"/>
        <v/>
      </c>
      <c r="V717" s="982" t="str">
        <f t="shared" si="795"/>
        <v/>
      </c>
      <c r="W717" s="982" t="str">
        <f t="shared" si="796"/>
        <v/>
      </c>
      <c r="X717" s="982" t="str">
        <f t="shared" si="797"/>
        <v/>
      </c>
      <c r="Y717" s="982" t="str">
        <f t="shared" si="798"/>
        <v/>
      </c>
      <c r="Z717" s="982" t="str">
        <f t="shared" si="799"/>
        <v/>
      </c>
      <c r="AA717" s="982" t="str">
        <f t="shared" si="800"/>
        <v/>
      </c>
      <c r="AB717" s="982" t="str">
        <f t="shared" si="801"/>
        <v/>
      </c>
      <c r="AC717" s="982" t="str">
        <f t="shared" si="802"/>
        <v/>
      </c>
      <c r="AD717" s="982" t="str">
        <f t="shared" si="803"/>
        <v/>
      </c>
      <c r="AE717" s="982" t="str">
        <f t="shared" si="804"/>
        <v/>
      </c>
    </row>
    <row r="718" spans="1:36">
      <c r="A718" s="982" t="str">
        <f t="shared" si="786"/>
        <v>MP-2</v>
      </c>
      <c r="B718" s="982" t="str">
        <f t="shared" si="761"/>
        <v>[weeks D]</v>
      </c>
      <c r="C718" s="982" t="str">
        <f t="shared" si="762"/>
        <v>[genotype D]</v>
      </c>
      <c r="D718" s="982" t="str">
        <f t="shared" si="763"/>
        <v>[diet D]</v>
      </c>
      <c r="E718" s="982" t="str">
        <f t="shared" si="764"/>
        <v>[treatment D]</v>
      </c>
      <c r="F718" s="982" t="str">
        <f t="shared" si="787"/>
        <v>[sex]</v>
      </c>
      <c r="G718" s="982" t="str">
        <f t="shared" si="788"/>
        <v>[body weight]</v>
      </c>
      <c r="H718" s="982" t="str">
        <f t="shared" si="784"/>
        <v>[insul inf rate D]</v>
      </c>
      <c r="I718" s="843"/>
      <c r="J718" s="982">
        <f>'Plasma (D)'!B60</f>
        <v>110</v>
      </c>
      <c r="K718" s="982" t="str">
        <f>'Plasma (D)'!C60</f>
        <v>bg 110</v>
      </c>
      <c r="L718" s="982" t="str">
        <f>'Plasma (D)'!E60</f>
        <v>gir 110</v>
      </c>
      <c r="M718" s="843"/>
      <c r="N718" s="843"/>
      <c r="O718" s="982"/>
      <c r="P718" s="982" t="str">
        <f t="shared" si="789"/>
        <v/>
      </c>
      <c r="Q718" s="982" t="str">
        <f t="shared" si="790"/>
        <v/>
      </c>
      <c r="R718" s="982" t="str">
        <f t="shared" si="791"/>
        <v/>
      </c>
      <c r="S718" s="982" t="str">
        <f t="shared" si="792"/>
        <v/>
      </c>
      <c r="T718" s="982" t="str">
        <f t="shared" si="793"/>
        <v/>
      </c>
      <c r="U718" s="982" t="str">
        <f t="shared" si="794"/>
        <v/>
      </c>
      <c r="V718" s="982" t="str">
        <f t="shared" si="795"/>
        <v/>
      </c>
      <c r="W718" s="982" t="str">
        <f t="shared" si="796"/>
        <v/>
      </c>
      <c r="X718" s="982" t="str">
        <f t="shared" si="797"/>
        <v/>
      </c>
      <c r="Y718" s="982" t="str">
        <f t="shared" si="798"/>
        <v/>
      </c>
      <c r="Z718" s="982" t="str">
        <f t="shared" si="799"/>
        <v/>
      </c>
      <c r="AA718" s="982" t="str">
        <f t="shared" si="800"/>
        <v/>
      </c>
      <c r="AB718" s="982" t="str">
        <f t="shared" si="801"/>
        <v/>
      </c>
      <c r="AC718" s="982" t="str">
        <f t="shared" si="802"/>
        <v/>
      </c>
      <c r="AD718" s="982" t="str">
        <f t="shared" si="803"/>
        <v/>
      </c>
      <c r="AE718" s="982" t="str">
        <f t="shared" si="804"/>
        <v/>
      </c>
    </row>
    <row r="719" spans="1:36">
      <c r="A719" s="982" t="str">
        <f t="shared" si="786"/>
        <v>MP-2</v>
      </c>
      <c r="B719" s="982" t="str">
        <f t="shared" si="761"/>
        <v>[weeks D]</v>
      </c>
      <c r="C719" s="982" t="str">
        <f t="shared" si="762"/>
        <v>[genotype D]</v>
      </c>
      <c r="D719" s="982" t="str">
        <f t="shared" si="763"/>
        <v>[diet D]</v>
      </c>
      <c r="E719" s="982" t="str">
        <f t="shared" si="764"/>
        <v>[treatment D]</v>
      </c>
      <c r="F719" s="982" t="str">
        <f t="shared" si="787"/>
        <v>[sex]</v>
      </c>
      <c r="G719" s="982" t="str">
        <f t="shared" si="788"/>
        <v>[body weight]</v>
      </c>
      <c r="H719" s="982" t="str">
        <f t="shared" si="784"/>
        <v>[insul inf rate D]</v>
      </c>
      <c r="I719" s="843"/>
      <c r="J719" s="982">
        <f>'Plasma (D)'!B61</f>
        <v>120</v>
      </c>
      <c r="K719" s="982" t="str">
        <f>'Plasma (D)'!C61</f>
        <v>bg 120</v>
      </c>
      <c r="L719" s="982" t="str">
        <f>'Plasma (D)'!E61</f>
        <v>gir 120</v>
      </c>
      <c r="M719" s="983" t="e">
        <f>'Plasma (D)'!X55</f>
        <v>#DIV/0!</v>
      </c>
      <c r="N719" s="983" t="e">
        <f>'Plasma (D)'!Y55</f>
        <v>#DIV/0!</v>
      </c>
      <c r="O719" s="982" t="str">
        <f>'Plasma (D)'!M61</f>
        <v>i 120</v>
      </c>
      <c r="P719" s="982" t="str">
        <f t="shared" si="789"/>
        <v/>
      </c>
      <c r="Q719" s="982" t="str">
        <f t="shared" si="790"/>
        <v/>
      </c>
      <c r="R719" s="982" t="str">
        <f t="shared" si="791"/>
        <v/>
      </c>
      <c r="S719" s="982" t="str">
        <f t="shared" si="792"/>
        <v/>
      </c>
      <c r="T719" s="982" t="str">
        <f t="shared" si="793"/>
        <v/>
      </c>
      <c r="U719" s="982" t="str">
        <f t="shared" si="794"/>
        <v/>
      </c>
      <c r="V719" s="982" t="str">
        <f t="shared" si="795"/>
        <v/>
      </c>
      <c r="W719" s="982" t="str">
        <f t="shared" si="796"/>
        <v/>
      </c>
      <c r="X719" s="982" t="str">
        <f t="shared" si="797"/>
        <v/>
      </c>
      <c r="Y719" s="982" t="str">
        <f t="shared" si="798"/>
        <v/>
      </c>
      <c r="Z719" s="982" t="str">
        <f t="shared" si="799"/>
        <v/>
      </c>
      <c r="AA719" s="982" t="str">
        <f t="shared" si="800"/>
        <v/>
      </c>
      <c r="AB719" s="982" t="str">
        <f t="shared" si="801"/>
        <v/>
      </c>
      <c r="AC719" s="982" t="str">
        <f t="shared" si="802"/>
        <v/>
      </c>
      <c r="AD719" s="982" t="str">
        <f t="shared" si="803"/>
        <v/>
      </c>
      <c r="AE719" s="982" t="str">
        <f t="shared" si="804"/>
        <v/>
      </c>
    </row>
    <row r="720" spans="1:36">
      <c r="A720" s="982" t="str">
        <f t="shared" si="786"/>
        <v>MP-2</v>
      </c>
      <c r="B720" s="982" t="str">
        <f t="shared" si="761"/>
        <v>[weeks D]</v>
      </c>
      <c r="C720" s="982" t="str">
        <f t="shared" si="762"/>
        <v>[genotype D]</v>
      </c>
      <c r="D720" s="982" t="str">
        <f t="shared" si="763"/>
        <v>[diet D]</v>
      </c>
      <c r="E720" s="982" t="str">
        <f t="shared" si="764"/>
        <v>[treatment D]</v>
      </c>
      <c r="F720" s="982" t="str">
        <f t="shared" si="787"/>
        <v>[sex]</v>
      </c>
      <c r="G720" s="982" t="str">
        <f t="shared" si="788"/>
        <v>[body weight]</v>
      </c>
      <c r="H720" s="982" t="str">
        <f t="shared" si="784"/>
        <v>[insul inf rate D]</v>
      </c>
      <c r="I720" s="843"/>
      <c r="J720" s="982">
        <v>122</v>
      </c>
      <c r="K720" s="982" t="str">
        <f>'Plasma (D)'!C62</f>
        <v>bg 2</v>
      </c>
      <c r="L720" s="982" t="str">
        <f>'Plasma (D)'!E62</f>
        <v>gir 2</v>
      </c>
      <c r="M720" s="843"/>
      <c r="N720" s="843"/>
      <c r="O720" s="982"/>
      <c r="P720" s="982" t="str">
        <f t="shared" si="789"/>
        <v/>
      </c>
      <c r="Q720" s="982" t="str">
        <f t="shared" si="790"/>
        <v/>
      </c>
      <c r="R720" s="982" t="str">
        <f t="shared" si="791"/>
        <v/>
      </c>
      <c r="S720" s="982" t="str">
        <f t="shared" si="792"/>
        <v/>
      </c>
      <c r="T720" s="982" t="str">
        <f t="shared" si="793"/>
        <v/>
      </c>
      <c r="U720" s="982" t="str">
        <f t="shared" si="794"/>
        <v/>
      </c>
      <c r="V720" s="982" t="str">
        <f t="shared" si="795"/>
        <v/>
      </c>
      <c r="W720" s="982" t="str">
        <f t="shared" si="796"/>
        <v/>
      </c>
      <c r="X720" s="982" t="str">
        <f t="shared" si="797"/>
        <v/>
      </c>
      <c r="Y720" s="982" t="str">
        <f t="shared" si="798"/>
        <v/>
      </c>
      <c r="Z720" s="982" t="str">
        <f t="shared" si="799"/>
        <v/>
      </c>
      <c r="AA720" s="982" t="str">
        <f t="shared" si="800"/>
        <v/>
      </c>
      <c r="AB720" s="982" t="str">
        <f t="shared" si="801"/>
        <v/>
      </c>
      <c r="AC720" s="982" t="str">
        <f t="shared" si="802"/>
        <v/>
      </c>
      <c r="AD720" s="982" t="str">
        <f t="shared" si="803"/>
        <v/>
      </c>
      <c r="AE720" s="982" t="str">
        <f t="shared" si="804"/>
        <v/>
      </c>
    </row>
    <row r="721" spans="1:31">
      <c r="A721" s="982" t="str">
        <f t="shared" si="786"/>
        <v>MP-2</v>
      </c>
      <c r="B721" s="982" t="str">
        <f t="shared" si="761"/>
        <v>[weeks D]</v>
      </c>
      <c r="C721" s="982" t="str">
        <f t="shared" si="762"/>
        <v>[genotype D]</v>
      </c>
      <c r="D721" s="982" t="str">
        <f t="shared" si="763"/>
        <v>[diet D]</v>
      </c>
      <c r="E721" s="982" t="str">
        <f t="shared" si="764"/>
        <v>[treatment D]</v>
      </c>
      <c r="F721" s="982" t="str">
        <f t="shared" si="787"/>
        <v>[sex]</v>
      </c>
      <c r="G721" s="982" t="str">
        <f t="shared" si="788"/>
        <v>[body weight]</v>
      </c>
      <c r="H721" s="982" t="str">
        <f t="shared" si="784"/>
        <v>[insul inf rate D]</v>
      </c>
      <c r="I721" s="843"/>
      <c r="J721" s="982">
        <v>125</v>
      </c>
      <c r="K721" s="982" t="str">
        <f>'Plasma (D)'!C63</f>
        <v>bg 5</v>
      </c>
      <c r="L721" s="982" t="str">
        <f>'Plasma (D)'!E63</f>
        <v>gir 5</v>
      </c>
      <c r="M721" s="843"/>
      <c r="N721" s="843"/>
      <c r="O721" s="982"/>
      <c r="P721" s="982" t="str">
        <f t="shared" si="789"/>
        <v/>
      </c>
      <c r="Q721" s="982" t="str">
        <f t="shared" si="790"/>
        <v/>
      </c>
      <c r="R721" s="982" t="str">
        <f t="shared" si="791"/>
        <v/>
      </c>
      <c r="S721" s="982" t="str">
        <f t="shared" si="792"/>
        <v/>
      </c>
      <c r="T721" s="982" t="str">
        <f t="shared" si="793"/>
        <v/>
      </c>
      <c r="U721" s="982" t="str">
        <f t="shared" si="794"/>
        <v/>
      </c>
      <c r="V721" s="982" t="str">
        <f t="shared" si="795"/>
        <v/>
      </c>
      <c r="W721" s="982" t="str">
        <f t="shared" si="796"/>
        <v/>
      </c>
      <c r="X721" s="982" t="str">
        <f t="shared" si="797"/>
        <v/>
      </c>
      <c r="Y721" s="982" t="str">
        <f t="shared" si="798"/>
        <v/>
      </c>
      <c r="Z721" s="982" t="str">
        <f t="shared" si="799"/>
        <v/>
      </c>
      <c r="AA721" s="982" t="str">
        <f t="shared" si="800"/>
        <v/>
      </c>
      <c r="AB721" s="982" t="str">
        <f t="shared" si="801"/>
        <v/>
      </c>
      <c r="AC721" s="982" t="str">
        <f t="shared" si="802"/>
        <v/>
      </c>
      <c r="AD721" s="982" t="str">
        <f t="shared" si="803"/>
        <v/>
      </c>
      <c r="AE721" s="982" t="str">
        <f t="shared" si="804"/>
        <v/>
      </c>
    </row>
    <row r="722" spans="1:31">
      <c r="A722" s="982" t="str">
        <f t="shared" si="786"/>
        <v>MP-2</v>
      </c>
      <c r="B722" s="982" t="str">
        <f t="shared" si="761"/>
        <v>[weeks D]</v>
      </c>
      <c r="C722" s="982" t="str">
        <f t="shared" si="762"/>
        <v>[genotype D]</v>
      </c>
      <c r="D722" s="982" t="str">
        <f t="shared" si="763"/>
        <v>[diet D]</v>
      </c>
      <c r="E722" s="982" t="str">
        <f t="shared" si="764"/>
        <v>[treatment D]</v>
      </c>
      <c r="F722" s="982" t="str">
        <f t="shared" si="787"/>
        <v>[sex]</v>
      </c>
      <c r="G722" s="982" t="str">
        <f t="shared" si="788"/>
        <v>[body weight]</v>
      </c>
      <c r="H722" s="982" t="str">
        <f t="shared" si="784"/>
        <v>[insul inf rate D]</v>
      </c>
      <c r="I722" s="843"/>
      <c r="J722" s="982">
        <v>130</v>
      </c>
      <c r="K722" s="982" t="str">
        <f>'Plasma (D)'!C64</f>
        <v>bg 10</v>
      </c>
      <c r="L722" s="982" t="str">
        <f>'Plasma (D)'!E64</f>
        <v>gir 10</v>
      </c>
      <c r="M722" s="843"/>
      <c r="N722" s="843"/>
      <c r="O722" s="982"/>
      <c r="P722" s="982" t="str">
        <f t="shared" si="789"/>
        <v/>
      </c>
      <c r="Q722" s="982" t="str">
        <f t="shared" si="790"/>
        <v/>
      </c>
      <c r="R722" s="982" t="str">
        <f t="shared" si="791"/>
        <v/>
      </c>
      <c r="S722" s="982" t="str">
        <f t="shared" si="792"/>
        <v/>
      </c>
      <c r="T722" s="982" t="str">
        <f t="shared" si="793"/>
        <v/>
      </c>
      <c r="U722" s="982" t="str">
        <f t="shared" si="794"/>
        <v/>
      </c>
      <c r="V722" s="982" t="str">
        <f t="shared" si="795"/>
        <v/>
      </c>
      <c r="W722" s="982" t="str">
        <f t="shared" si="796"/>
        <v/>
      </c>
      <c r="X722" s="982" t="str">
        <f t="shared" si="797"/>
        <v/>
      </c>
      <c r="Y722" s="982" t="str">
        <f t="shared" si="798"/>
        <v/>
      </c>
      <c r="Z722" s="982" t="str">
        <f t="shared" si="799"/>
        <v/>
      </c>
      <c r="AA722" s="982" t="str">
        <f t="shared" si="800"/>
        <v/>
      </c>
      <c r="AB722" s="982" t="str">
        <f t="shared" si="801"/>
        <v/>
      </c>
      <c r="AC722" s="982" t="str">
        <f t="shared" si="802"/>
        <v/>
      </c>
      <c r="AD722" s="982" t="str">
        <f t="shared" si="803"/>
        <v/>
      </c>
      <c r="AE722" s="982" t="str">
        <f t="shared" si="804"/>
        <v/>
      </c>
    </row>
    <row r="723" spans="1:31">
      <c r="A723" s="982" t="str">
        <f t="shared" si="786"/>
        <v>MP-2</v>
      </c>
      <c r="B723" s="982" t="str">
        <f t="shared" si="761"/>
        <v>[weeks D]</v>
      </c>
      <c r="C723" s="982" t="str">
        <f t="shared" si="762"/>
        <v>[genotype D]</v>
      </c>
      <c r="D723" s="982" t="str">
        <f t="shared" si="763"/>
        <v>[diet D]</v>
      </c>
      <c r="E723" s="982" t="str">
        <f t="shared" si="764"/>
        <v>[treatment D]</v>
      </c>
      <c r="F723" s="982" t="str">
        <f t="shared" si="787"/>
        <v>[sex]</v>
      </c>
      <c r="G723" s="982" t="str">
        <f t="shared" si="788"/>
        <v>[body weight]</v>
      </c>
      <c r="H723" s="982" t="str">
        <f t="shared" si="784"/>
        <v>[insul inf rate D]</v>
      </c>
      <c r="I723" s="843"/>
      <c r="J723" s="982">
        <v>135</v>
      </c>
      <c r="K723" s="982" t="str">
        <f>'Plasma (D)'!C65</f>
        <v>bg 15</v>
      </c>
      <c r="L723" s="982" t="str">
        <f>'Plasma (D)'!E65</f>
        <v>gir 15</v>
      </c>
      <c r="M723" s="843"/>
      <c r="N723" s="843"/>
      <c r="O723" s="982"/>
      <c r="P723" s="982" t="str">
        <f t="shared" si="789"/>
        <v/>
      </c>
      <c r="Q723" s="982" t="str">
        <f t="shared" si="790"/>
        <v/>
      </c>
      <c r="R723" s="982" t="str">
        <f t="shared" si="791"/>
        <v/>
      </c>
      <c r="S723" s="982" t="str">
        <f t="shared" si="792"/>
        <v/>
      </c>
      <c r="T723" s="982" t="str">
        <f t="shared" si="793"/>
        <v/>
      </c>
      <c r="U723" s="982" t="str">
        <f t="shared" si="794"/>
        <v/>
      </c>
      <c r="V723" s="982" t="str">
        <f t="shared" si="795"/>
        <v/>
      </c>
      <c r="W723" s="982" t="str">
        <f t="shared" si="796"/>
        <v/>
      </c>
      <c r="X723" s="982" t="str">
        <f t="shared" si="797"/>
        <v/>
      </c>
      <c r="Y723" s="982" t="str">
        <f t="shared" si="798"/>
        <v/>
      </c>
      <c r="Z723" s="982" t="str">
        <f t="shared" si="799"/>
        <v/>
      </c>
      <c r="AA723" s="982" t="str">
        <f t="shared" si="800"/>
        <v/>
      </c>
      <c r="AB723" s="982" t="str">
        <f t="shared" si="801"/>
        <v/>
      </c>
      <c r="AC723" s="982" t="str">
        <f t="shared" si="802"/>
        <v/>
      </c>
      <c r="AD723" s="982" t="str">
        <f t="shared" si="803"/>
        <v/>
      </c>
      <c r="AE723" s="982" t="str">
        <f t="shared" si="804"/>
        <v/>
      </c>
    </row>
    <row r="724" spans="1:31">
      <c r="A724" s="982" t="str">
        <f t="shared" si="786"/>
        <v>MP-2</v>
      </c>
      <c r="B724" s="982" t="str">
        <f t="shared" si="761"/>
        <v>[weeks D]</v>
      </c>
      <c r="C724" s="982" t="str">
        <f t="shared" si="762"/>
        <v>[genotype D]</v>
      </c>
      <c r="D724" s="982" t="str">
        <f t="shared" si="763"/>
        <v>[diet D]</v>
      </c>
      <c r="E724" s="982" t="str">
        <f t="shared" si="764"/>
        <v>[treatment D]</v>
      </c>
      <c r="F724" s="982" t="str">
        <f t="shared" si="787"/>
        <v>[sex]</v>
      </c>
      <c r="G724" s="982" t="str">
        <f t="shared" si="788"/>
        <v>[body weight]</v>
      </c>
      <c r="H724" s="982" t="str">
        <f t="shared" si="784"/>
        <v>[insul inf rate D]</v>
      </c>
      <c r="I724" s="843"/>
      <c r="J724" s="982">
        <v>145</v>
      </c>
      <c r="K724" s="982" t="str">
        <f>'Plasma (D)'!C66</f>
        <v>bg 25</v>
      </c>
      <c r="L724" s="982" t="str">
        <f>'Plasma (D)'!E66</f>
        <v>gir 25</v>
      </c>
      <c r="M724" s="843"/>
      <c r="N724" s="843"/>
      <c r="O724" s="982"/>
      <c r="P724" s="982" t="str">
        <f t="shared" si="789"/>
        <v/>
      </c>
      <c r="Q724" s="982" t="str">
        <f t="shared" si="790"/>
        <v/>
      </c>
      <c r="R724" s="982" t="str">
        <f t="shared" si="791"/>
        <v/>
      </c>
      <c r="S724" s="982" t="str">
        <f t="shared" si="792"/>
        <v/>
      </c>
      <c r="T724" s="982" t="str">
        <f t="shared" si="793"/>
        <v/>
      </c>
      <c r="U724" s="982" t="str">
        <f t="shared" si="794"/>
        <v/>
      </c>
      <c r="V724" s="982" t="str">
        <f t="shared" si="795"/>
        <v/>
      </c>
      <c r="W724" s="982" t="str">
        <f t="shared" si="796"/>
        <v/>
      </c>
      <c r="X724" s="982" t="str">
        <f t="shared" si="797"/>
        <v/>
      </c>
      <c r="Y724" s="982" t="str">
        <f t="shared" si="798"/>
        <v/>
      </c>
      <c r="Z724" s="982" t="str">
        <f t="shared" si="799"/>
        <v/>
      </c>
      <c r="AA724" s="982" t="str">
        <f t="shared" si="800"/>
        <v/>
      </c>
      <c r="AB724" s="982" t="str">
        <f t="shared" si="801"/>
        <v/>
      </c>
      <c r="AC724" s="982" t="str">
        <f t="shared" si="802"/>
        <v/>
      </c>
      <c r="AD724" s="982" t="str">
        <f t="shared" si="803"/>
        <v/>
      </c>
      <c r="AE724" s="982" t="str">
        <f t="shared" si="804"/>
        <v/>
      </c>
    </row>
    <row r="725" spans="1:31">
      <c r="A725" s="978" t="str">
        <f>'Plasma (D)'!A69</f>
        <v>MP-3</v>
      </c>
      <c r="B725" s="978" t="str">
        <f t="shared" si="761"/>
        <v>[weeks D]</v>
      </c>
      <c r="C725" s="978" t="str">
        <f t="shared" si="762"/>
        <v>[genotype D]</v>
      </c>
      <c r="D725" s="978" t="str">
        <f t="shared" si="763"/>
        <v>[diet D]</v>
      </c>
      <c r="E725" s="978" t="str">
        <f t="shared" si="764"/>
        <v>[treatment D]</v>
      </c>
      <c r="F725" s="978" t="str">
        <f>'Plasma (D)'!A74</f>
        <v>[sex]</v>
      </c>
      <c r="G725" s="978" t="str">
        <f>'Plasma (D)'!A70</f>
        <v>[body weight]</v>
      </c>
      <c r="H725" s="978">
        <f t="shared" si="784"/>
        <v>0</v>
      </c>
      <c r="I725" s="978" t="str">
        <f>'Plasma (D)'!A79</f>
        <v>hct -10</v>
      </c>
      <c r="J725" s="978">
        <f>'Plasma (D)'!B68</f>
        <v>-10</v>
      </c>
      <c r="K725" s="978" t="str">
        <f>'Plasma (D)'!C68</f>
        <v>bg -10</v>
      </c>
      <c r="L725" s="978" t="str">
        <f>'Plasma (D)'!E68</f>
        <v>gir -10</v>
      </c>
      <c r="M725" s="979" t="e">
        <f>'Plasma (D)'!X70</f>
        <v>#DIV/0!</v>
      </c>
      <c r="N725" s="979" t="e">
        <f>'Plasma (D)'!Y70</f>
        <v>#DIV/0!</v>
      </c>
      <c r="O725" s="978" t="str">
        <f>'Plasma (D)'!M68</f>
        <v>i -10</v>
      </c>
      <c r="P725" s="978" t="str">
        <f>'tissues (D)'!O29</f>
        <v/>
      </c>
      <c r="Q725" s="978" t="str">
        <f>'tissues (D)'!O30</f>
        <v/>
      </c>
      <c r="R725" s="978" t="str">
        <f>'tissues (D)'!O31</f>
        <v/>
      </c>
      <c r="S725" s="978" t="str">
        <f>'tissues (D)'!O32</f>
        <v/>
      </c>
      <c r="T725" s="978" t="str">
        <f>'tissues (D)'!O33</f>
        <v/>
      </c>
      <c r="U725" s="978" t="str">
        <f>'tissues (D)'!O34</f>
        <v/>
      </c>
      <c r="V725" s="978" t="str">
        <f>'tissues (D)'!O35</f>
        <v/>
      </c>
      <c r="W725" s="978" t="str">
        <f>'tissues (D)'!O36</f>
        <v/>
      </c>
      <c r="X725" s="978" t="str">
        <f>'tissues (D)'!P29</f>
        <v/>
      </c>
      <c r="Y725" s="980" t="str">
        <f>'tissues (D)'!P30</f>
        <v/>
      </c>
      <c r="Z725" s="978" t="str">
        <f>'tissues (D)'!P31</f>
        <v/>
      </c>
      <c r="AA725" s="978" t="str">
        <f>'tissues (D)'!P32</f>
        <v/>
      </c>
      <c r="AB725" s="978" t="str">
        <f>'tissues (D)'!P33</f>
        <v/>
      </c>
      <c r="AC725" s="978" t="str">
        <f>'tissues (D)'!P34</f>
        <v/>
      </c>
      <c r="AD725" s="978" t="str">
        <f>'tissues (D)'!P35</f>
        <v/>
      </c>
      <c r="AE725" s="978" t="str">
        <f>'tissues (D)'!P36</f>
        <v/>
      </c>
    </row>
    <row r="726" spans="1:31">
      <c r="A726" s="978" t="str">
        <f>A725</f>
        <v>MP-3</v>
      </c>
      <c r="B726" s="978" t="str">
        <f t="shared" si="761"/>
        <v>[weeks D]</v>
      </c>
      <c r="C726" s="978" t="str">
        <f t="shared" si="762"/>
        <v>[genotype D]</v>
      </c>
      <c r="D726" s="978" t="str">
        <f t="shared" si="763"/>
        <v>[diet D]</v>
      </c>
      <c r="E726" s="978" t="str">
        <f t="shared" si="764"/>
        <v>[treatment D]</v>
      </c>
      <c r="F726" s="978" t="str">
        <f>F725</f>
        <v>[sex]</v>
      </c>
      <c r="G726" s="978" t="str">
        <f>G725</f>
        <v>[body weight]</v>
      </c>
      <c r="H726" s="978">
        <f t="shared" si="784"/>
        <v>0</v>
      </c>
      <c r="I726" s="978"/>
      <c r="J726" s="978">
        <f>'Plasma (D)'!B69</f>
        <v>0</v>
      </c>
      <c r="K726" s="978" t="str">
        <f>'Plasma (D)'!C69</f>
        <v>bg 0</v>
      </c>
      <c r="L726" s="978" t="str">
        <f>'Plasma (D)'!E69</f>
        <v>gir 0</v>
      </c>
      <c r="M726" s="979" t="e">
        <f>'Plasma (D)'!X71</f>
        <v>#DIV/0!</v>
      </c>
      <c r="N726" s="979" t="e">
        <f>'Plasma (D)'!Y71</f>
        <v>#DIV/0!</v>
      </c>
      <c r="O726" s="978"/>
      <c r="P726" s="978" t="str">
        <f>P725</f>
        <v/>
      </c>
      <c r="Q726" s="978" t="str">
        <f t="shared" ref="Q726:Q743" si="805">Q725</f>
        <v/>
      </c>
      <c r="R726" s="978" t="str">
        <f t="shared" ref="R726:R743" si="806">R725</f>
        <v/>
      </c>
      <c r="S726" s="978" t="str">
        <f t="shared" ref="S726:S743" si="807">S725</f>
        <v/>
      </c>
      <c r="T726" s="978" t="str">
        <f t="shared" ref="T726:T743" si="808">T725</f>
        <v/>
      </c>
      <c r="U726" s="978" t="str">
        <f t="shared" ref="U726:U743" si="809">U725</f>
        <v/>
      </c>
      <c r="V726" s="978" t="str">
        <f t="shared" ref="V726:V743" si="810">V725</f>
        <v/>
      </c>
      <c r="W726" s="978" t="str">
        <f t="shared" ref="W726:W743" si="811">W725</f>
        <v/>
      </c>
      <c r="X726" s="978" t="str">
        <f t="shared" ref="X726:X743" si="812">X725</f>
        <v/>
      </c>
      <c r="Y726" s="978" t="str">
        <f t="shared" ref="Y726:Y743" si="813">Y725</f>
        <v/>
      </c>
      <c r="Z726" s="978" t="str">
        <f t="shared" ref="Z726:Z743" si="814">Z725</f>
        <v/>
      </c>
      <c r="AA726" s="978" t="str">
        <f t="shared" ref="AA726:AA743" si="815">AA725</f>
        <v/>
      </c>
      <c r="AB726" s="978" t="str">
        <f t="shared" ref="AB726:AB743" si="816">AB725</f>
        <v/>
      </c>
      <c r="AC726" s="978" t="str">
        <f t="shared" ref="AC726:AC743" si="817">AC725</f>
        <v/>
      </c>
      <c r="AD726" s="978" t="str">
        <f t="shared" ref="AD726:AD743" si="818">AD725</f>
        <v/>
      </c>
      <c r="AE726" s="978" t="str">
        <f t="shared" ref="AE726:AE743" si="819">AE725</f>
        <v/>
      </c>
    </row>
    <row r="727" spans="1:31">
      <c r="A727" s="978" t="str">
        <f t="shared" ref="A727:A743" si="820">A726</f>
        <v>MP-3</v>
      </c>
      <c r="B727" s="978" t="str">
        <f t="shared" si="761"/>
        <v>[weeks D]</v>
      </c>
      <c r="C727" s="978" t="str">
        <f t="shared" si="762"/>
        <v>[genotype D]</v>
      </c>
      <c r="D727" s="978" t="str">
        <f t="shared" si="763"/>
        <v>[diet D]</v>
      </c>
      <c r="E727" s="978" t="str">
        <f t="shared" si="764"/>
        <v>[treatment D]</v>
      </c>
      <c r="F727" s="978" t="str">
        <f t="shared" ref="F727:F743" si="821">F726</f>
        <v>[sex]</v>
      </c>
      <c r="G727" s="978" t="str">
        <f t="shared" ref="G727:G743" si="822">G726</f>
        <v>[body weight]</v>
      </c>
      <c r="H727" s="978" t="str">
        <f t="shared" si="784"/>
        <v>[insul inf rate D]</v>
      </c>
      <c r="I727" s="978"/>
      <c r="J727" s="978">
        <f>'Plasma (D)'!B70</f>
        <v>10</v>
      </c>
      <c r="K727" s="978" t="str">
        <f>'Plasma (D)'!C70</f>
        <v>bg 10</v>
      </c>
      <c r="L727" s="978" t="str">
        <f>'Plasma (D)'!E70</f>
        <v>gir 10</v>
      </c>
      <c r="M727" s="978"/>
      <c r="N727" s="978"/>
      <c r="O727" s="978"/>
      <c r="P727" s="978" t="str">
        <f t="shared" ref="P727:P743" si="823">P726</f>
        <v/>
      </c>
      <c r="Q727" s="978" t="str">
        <f t="shared" si="805"/>
        <v/>
      </c>
      <c r="R727" s="978" t="str">
        <f t="shared" si="806"/>
        <v/>
      </c>
      <c r="S727" s="978" t="str">
        <f t="shared" si="807"/>
        <v/>
      </c>
      <c r="T727" s="978" t="str">
        <f t="shared" si="808"/>
        <v/>
      </c>
      <c r="U727" s="978" t="str">
        <f t="shared" si="809"/>
        <v/>
      </c>
      <c r="V727" s="978" t="str">
        <f t="shared" si="810"/>
        <v/>
      </c>
      <c r="W727" s="978" t="str">
        <f t="shared" si="811"/>
        <v/>
      </c>
      <c r="X727" s="978" t="str">
        <f t="shared" si="812"/>
        <v/>
      </c>
      <c r="Y727" s="978" t="str">
        <f t="shared" si="813"/>
        <v/>
      </c>
      <c r="Z727" s="978" t="str">
        <f t="shared" si="814"/>
        <v/>
      </c>
      <c r="AA727" s="978" t="str">
        <f t="shared" si="815"/>
        <v/>
      </c>
      <c r="AB727" s="978" t="str">
        <f t="shared" si="816"/>
        <v/>
      </c>
      <c r="AC727" s="978" t="str">
        <f t="shared" si="817"/>
        <v/>
      </c>
      <c r="AD727" s="978" t="str">
        <f t="shared" si="818"/>
        <v/>
      </c>
      <c r="AE727" s="978" t="str">
        <f t="shared" si="819"/>
        <v/>
      </c>
    </row>
    <row r="728" spans="1:31">
      <c r="A728" s="978" t="str">
        <f t="shared" si="820"/>
        <v>MP-3</v>
      </c>
      <c r="B728" s="978" t="str">
        <f t="shared" si="761"/>
        <v>[weeks D]</v>
      </c>
      <c r="C728" s="978" t="str">
        <f t="shared" si="762"/>
        <v>[genotype D]</v>
      </c>
      <c r="D728" s="978" t="str">
        <f t="shared" si="763"/>
        <v>[diet D]</v>
      </c>
      <c r="E728" s="978" t="str">
        <f t="shared" si="764"/>
        <v>[treatment D]</v>
      </c>
      <c r="F728" s="978" t="str">
        <f t="shared" si="821"/>
        <v>[sex]</v>
      </c>
      <c r="G728" s="978" t="str">
        <f t="shared" si="822"/>
        <v>[body weight]</v>
      </c>
      <c r="H728" s="978" t="str">
        <f t="shared" si="784"/>
        <v>[insul inf rate D]</v>
      </c>
      <c r="I728" s="978"/>
      <c r="J728" s="978">
        <f>'Plasma (D)'!B71</f>
        <v>20</v>
      </c>
      <c r="K728" s="978" t="str">
        <f>'Plasma (D)'!C71</f>
        <v>bg 20</v>
      </c>
      <c r="L728" s="978" t="str">
        <f>'Plasma (D)'!E71</f>
        <v>gir 20</v>
      </c>
      <c r="M728" s="978"/>
      <c r="N728" s="978"/>
      <c r="O728" s="978"/>
      <c r="P728" s="978" t="str">
        <f t="shared" si="823"/>
        <v/>
      </c>
      <c r="Q728" s="978" t="str">
        <f t="shared" si="805"/>
        <v/>
      </c>
      <c r="R728" s="978" t="str">
        <f t="shared" si="806"/>
        <v/>
      </c>
      <c r="S728" s="978" t="str">
        <f t="shared" si="807"/>
        <v/>
      </c>
      <c r="T728" s="978" t="str">
        <f t="shared" si="808"/>
        <v/>
      </c>
      <c r="U728" s="978" t="str">
        <f t="shared" si="809"/>
        <v/>
      </c>
      <c r="V728" s="978" t="str">
        <f t="shared" si="810"/>
        <v/>
      </c>
      <c r="W728" s="978" t="str">
        <f t="shared" si="811"/>
        <v/>
      </c>
      <c r="X728" s="978" t="str">
        <f t="shared" si="812"/>
        <v/>
      </c>
      <c r="Y728" s="978" t="str">
        <f t="shared" si="813"/>
        <v/>
      </c>
      <c r="Z728" s="978" t="str">
        <f t="shared" si="814"/>
        <v/>
      </c>
      <c r="AA728" s="978" t="str">
        <f t="shared" si="815"/>
        <v/>
      </c>
      <c r="AB728" s="978" t="str">
        <f t="shared" si="816"/>
        <v/>
      </c>
      <c r="AC728" s="978" t="str">
        <f t="shared" si="817"/>
        <v/>
      </c>
      <c r="AD728" s="978" t="str">
        <f t="shared" si="818"/>
        <v/>
      </c>
      <c r="AE728" s="978" t="str">
        <f t="shared" si="819"/>
        <v/>
      </c>
    </row>
    <row r="729" spans="1:31">
      <c r="A729" s="978" t="str">
        <f t="shared" si="820"/>
        <v>MP-3</v>
      </c>
      <c r="B729" s="978" t="str">
        <f t="shared" si="761"/>
        <v>[weeks D]</v>
      </c>
      <c r="C729" s="978" t="str">
        <f t="shared" si="762"/>
        <v>[genotype D]</v>
      </c>
      <c r="D729" s="978" t="str">
        <f t="shared" si="763"/>
        <v>[diet D]</v>
      </c>
      <c r="E729" s="978" t="str">
        <f t="shared" si="764"/>
        <v>[treatment D]</v>
      </c>
      <c r="F729" s="978" t="str">
        <f t="shared" si="821"/>
        <v>[sex]</v>
      </c>
      <c r="G729" s="978" t="str">
        <f t="shared" si="822"/>
        <v>[body weight]</v>
      </c>
      <c r="H729" s="978" t="str">
        <f t="shared" si="784"/>
        <v>[insul inf rate D]</v>
      </c>
      <c r="I729" s="978"/>
      <c r="J729" s="978">
        <f>'Plasma (D)'!B72</f>
        <v>30</v>
      </c>
      <c r="K729" s="978" t="str">
        <f>'Plasma (D)'!C72</f>
        <v>bg 30</v>
      </c>
      <c r="L729" s="978" t="str">
        <f>'Plasma (D)'!E72</f>
        <v>gir 30</v>
      </c>
      <c r="M729" s="978"/>
      <c r="N729" s="978"/>
      <c r="O729" s="978"/>
      <c r="P729" s="978" t="str">
        <f t="shared" si="823"/>
        <v/>
      </c>
      <c r="Q729" s="978" t="str">
        <f t="shared" si="805"/>
        <v/>
      </c>
      <c r="R729" s="978" t="str">
        <f t="shared" si="806"/>
        <v/>
      </c>
      <c r="S729" s="978" t="str">
        <f t="shared" si="807"/>
        <v/>
      </c>
      <c r="T729" s="978" t="str">
        <f t="shared" si="808"/>
        <v/>
      </c>
      <c r="U729" s="978" t="str">
        <f t="shared" si="809"/>
        <v/>
      </c>
      <c r="V729" s="978" t="str">
        <f t="shared" si="810"/>
        <v/>
      </c>
      <c r="W729" s="978" t="str">
        <f t="shared" si="811"/>
        <v/>
      </c>
      <c r="X729" s="978" t="str">
        <f t="shared" si="812"/>
        <v/>
      </c>
      <c r="Y729" s="978" t="str">
        <f t="shared" si="813"/>
        <v/>
      </c>
      <c r="Z729" s="978" t="str">
        <f t="shared" si="814"/>
        <v/>
      </c>
      <c r="AA729" s="978" t="str">
        <f t="shared" si="815"/>
        <v/>
      </c>
      <c r="AB729" s="978" t="str">
        <f t="shared" si="816"/>
        <v/>
      </c>
      <c r="AC729" s="978" t="str">
        <f t="shared" si="817"/>
        <v/>
      </c>
      <c r="AD729" s="978" t="str">
        <f t="shared" si="818"/>
        <v/>
      </c>
      <c r="AE729" s="978" t="str">
        <f t="shared" si="819"/>
        <v/>
      </c>
    </row>
    <row r="730" spans="1:31">
      <c r="A730" s="978" t="str">
        <f t="shared" si="820"/>
        <v>MP-3</v>
      </c>
      <c r="B730" s="978" t="str">
        <f t="shared" si="761"/>
        <v>[weeks D]</v>
      </c>
      <c r="C730" s="978" t="str">
        <f t="shared" si="762"/>
        <v>[genotype D]</v>
      </c>
      <c r="D730" s="978" t="str">
        <f t="shared" si="763"/>
        <v>[diet D]</v>
      </c>
      <c r="E730" s="978" t="str">
        <f t="shared" si="764"/>
        <v>[treatment D]</v>
      </c>
      <c r="F730" s="978" t="str">
        <f t="shared" si="821"/>
        <v>[sex]</v>
      </c>
      <c r="G730" s="978" t="str">
        <f t="shared" si="822"/>
        <v>[body weight]</v>
      </c>
      <c r="H730" s="978" t="str">
        <f t="shared" si="784"/>
        <v>[insul inf rate D]</v>
      </c>
      <c r="I730" s="978"/>
      <c r="J730" s="978">
        <f>'Plasma (D)'!B73</f>
        <v>40</v>
      </c>
      <c r="K730" s="978" t="str">
        <f>'Plasma (D)'!C73</f>
        <v>bg 40</v>
      </c>
      <c r="L730" s="978" t="str">
        <f>'Plasma (D)'!E73</f>
        <v>gir 40</v>
      </c>
      <c r="M730" s="978"/>
      <c r="N730" s="978"/>
      <c r="O730" s="978"/>
      <c r="P730" s="978" t="str">
        <f t="shared" si="823"/>
        <v/>
      </c>
      <c r="Q730" s="978" t="str">
        <f t="shared" si="805"/>
        <v/>
      </c>
      <c r="R730" s="978" t="str">
        <f t="shared" si="806"/>
        <v/>
      </c>
      <c r="S730" s="978" t="str">
        <f t="shared" si="807"/>
        <v/>
      </c>
      <c r="T730" s="978" t="str">
        <f t="shared" si="808"/>
        <v/>
      </c>
      <c r="U730" s="978" t="str">
        <f t="shared" si="809"/>
        <v/>
      </c>
      <c r="V730" s="978" t="str">
        <f t="shared" si="810"/>
        <v/>
      </c>
      <c r="W730" s="978" t="str">
        <f t="shared" si="811"/>
        <v/>
      </c>
      <c r="X730" s="978" t="str">
        <f t="shared" si="812"/>
        <v/>
      </c>
      <c r="Y730" s="978" t="str">
        <f t="shared" si="813"/>
        <v/>
      </c>
      <c r="Z730" s="978" t="str">
        <f t="shared" si="814"/>
        <v/>
      </c>
      <c r="AA730" s="978" t="str">
        <f t="shared" si="815"/>
        <v/>
      </c>
      <c r="AB730" s="978" t="str">
        <f t="shared" si="816"/>
        <v/>
      </c>
      <c r="AC730" s="978" t="str">
        <f t="shared" si="817"/>
        <v/>
      </c>
      <c r="AD730" s="978" t="str">
        <f t="shared" si="818"/>
        <v/>
      </c>
      <c r="AE730" s="978" t="str">
        <f t="shared" si="819"/>
        <v/>
      </c>
    </row>
    <row r="731" spans="1:31">
      <c r="A731" s="978" t="str">
        <f t="shared" si="820"/>
        <v>MP-3</v>
      </c>
      <c r="B731" s="978" t="str">
        <f t="shared" si="761"/>
        <v>[weeks D]</v>
      </c>
      <c r="C731" s="978" t="str">
        <f t="shared" si="762"/>
        <v>[genotype D]</v>
      </c>
      <c r="D731" s="978" t="str">
        <f t="shared" si="763"/>
        <v>[diet D]</v>
      </c>
      <c r="E731" s="978" t="str">
        <f t="shared" si="764"/>
        <v>[treatment D]</v>
      </c>
      <c r="F731" s="978" t="str">
        <f t="shared" si="821"/>
        <v>[sex]</v>
      </c>
      <c r="G731" s="978" t="str">
        <f t="shared" si="822"/>
        <v>[body weight]</v>
      </c>
      <c r="H731" s="978" t="str">
        <f t="shared" si="784"/>
        <v>[insul inf rate D]</v>
      </c>
      <c r="I731" s="978"/>
      <c r="J731" s="978">
        <f>'Plasma (D)'!B74</f>
        <v>50</v>
      </c>
      <c r="K731" s="978" t="str">
        <f>'Plasma (D)'!C74</f>
        <v>bg 50</v>
      </c>
      <c r="L731" s="978" t="str">
        <f>'Plasma (D)'!E74</f>
        <v>gir 50</v>
      </c>
      <c r="M731" s="978"/>
      <c r="N731" s="978"/>
      <c r="O731" s="978"/>
      <c r="P731" s="978" t="str">
        <f t="shared" si="823"/>
        <v/>
      </c>
      <c r="Q731" s="978" t="str">
        <f t="shared" si="805"/>
        <v/>
      </c>
      <c r="R731" s="978" t="str">
        <f t="shared" si="806"/>
        <v/>
      </c>
      <c r="S731" s="978" t="str">
        <f t="shared" si="807"/>
        <v/>
      </c>
      <c r="T731" s="978" t="str">
        <f t="shared" si="808"/>
        <v/>
      </c>
      <c r="U731" s="978" t="str">
        <f t="shared" si="809"/>
        <v/>
      </c>
      <c r="V731" s="978" t="str">
        <f t="shared" si="810"/>
        <v/>
      </c>
      <c r="W731" s="978" t="str">
        <f t="shared" si="811"/>
        <v/>
      </c>
      <c r="X731" s="978" t="str">
        <f t="shared" si="812"/>
        <v/>
      </c>
      <c r="Y731" s="978" t="str">
        <f t="shared" si="813"/>
        <v/>
      </c>
      <c r="Z731" s="978" t="str">
        <f t="shared" si="814"/>
        <v/>
      </c>
      <c r="AA731" s="978" t="str">
        <f t="shared" si="815"/>
        <v/>
      </c>
      <c r="AB731" s="978" t="str">
        <f t="shared" si="816"/>
        <v/>
      </c>
      <c r="AC731" s="978" t="str">
        <f t="shared" si="817"/>
        <v/>
      </c>
      <c r="AD731" s="978" t="str">
        <f t="shared" si="818"/>
        <v/>
      </c>
      <c r="AE731" s="978" t="str">
        <f t="shared" si="819"/>
        <v/>
      </c>
    </row>
    <row r="732" spans="1:31">
      <c r="A732" s="978" t="str">
        <f t="shared" si="820"/>
        <v>MP-3</v>
      </c>
      <c r="B732" s="978" t="str">
        <f t="shared" si="761"/>
        <v>[weeks D]</v>
      </c>
      <c r="C732" s="978" t="str">
        <f t="shared" si="762"/>
        <v>[genotype D]</v>
      </c>
      <c r="D732" s="978" t="str">
        <f t="shared" si="763"/>
        <v>[diet D]</v>
      </c>
      <c r="E732" s="978" t="str">
        <f t="shared" si="764"/>
        <v>[treatment D]</v>
      </c>
      <c r="F732" s="978" t="str">
        <f t="shared" si="821"/>
        <v>[sex]</v>
      </c>
      <c r="G732" s="978" t="str">
        <f t="shared" si="822"/>
        <v>[body weight]</v>
      </c>
      <c r="H732" s="978" t="str">
        <f t="shared" si="784"/>
        <v>[insul inf rate D]</v>
      </c>
      <c r="I732" s="978"/>
      <c r="J732" s="978">
        <f>'Plasma (D)'!B75</f>
        <v>60</v>
      </c>
      <c r="K732" s="978" t="str">
        <f>'Plasma (D)'!C75</f>
        <v>bg 60</v>
      </c>
      <c r="L732" s="978" t="str">
        <f>'Plasma (D)'!E75</f>
        <v>gir 60</v>
      </c>
      <c r="M732" s="978"/>
      <c r="N732" s="978"/>
      <c r="O732" s="978"/>
      <c r="P732" s="978" t="str">
        <f t="shared" si="823"/>
        <v/>
      </c>
      <c r="Q732" s="978" t="str">
        <f t="shared" si="805"/>
        <v/>
      </c>
      <c r="R732" s="978" t="str">
        <f t="shared" si="806"/>
        <v/>
      </c>
      <c r="S732" s="978" t="str">
        <f t="shared" si="807"/>
        <v/>
      </c>
      <c r="T732" s="978" t="str">
        <f t="shared" si="808"/>
        <v/>
      </c>
      <c r="U732" s="978" t="str">
        <f t="shared" si="809"/>
        <v/>
      </c>
      <c r="V732" s="978" t="str">
        <f t="shared" si="810"/>
        <v/>
      </c>
      <c r="W732" s="978" t="str">
        <f t="shared" si="811"/>
        <v/>
      </c>
      <c r="X732" s="978" t="str">
        <f t="shared" si="812"/>
        <v/>
      </c>
      <c r="Y732" s="978" t="str">
        <f t="shared" si="813"/>
        <v/>
      </c>
      <c r="Z732" s="978" t="str">
        <f t="shared" si="814"/>
        <v/>
      </c>
      <c r="AA732" s="978" t="str">
        <f t="shared" si="815"/>
        <v/>
      </c>
      <c r="AB732" s="978" t="str">
        <f t="shared" si="816"/>
        <v/>
      </c>
      <c r="AC732" s="978" t="str">
        <f t="shared" si="817"/>
        <v/>
      </c>
      <c r="AD732" s="978" t="str">
        <f t="shared" si="818"/>
        <v/>
      </c>
      <c r="AE732" s="978" t="str">
        <f t="shared" si="819"/>
        <v/>
      </c>
    </row>
    <row r="733" spans="1:31">
      <c r="A733" s="978" t="str">
        <f t="shared" si="820"/>
        <v>MP-3</v>
      </c>
      <c r="B733" s="978" t="str">
        <f t="shared" si="761"/>
        <v>[weeks D]</v>
      </c>
      <c r="C733" s="978" t="str">
        <f t="shared" si="762"/>
        <v>[genotype D]</v>
      </c>
      <c r="D733" s="978" t="str">
        <f t="shared" si="763"/>
        <v>[diet D]</v>
      </c>
      <c r="E733" s="978" t="str">
        <f t="shared" si="764"/>
        <v>[treatment D]</v>
      </c>
      <c r="F733" s="978" t="str">
        <f t="shared" si="821"/>
        <v>[sex]</v>
      </c>
      <c r="G733" s="978" t="str">
        <f t="shared" si="822"/>
        <v>[body weight]</v>
      </c>
      <c r="H733" s="978" t="str">
        <f t="shared" si="784"/>
        <v>[insul inf rate D]</v>
      </c>
      <c r="I733" s="978"/>
      <c r="J733" s="978">
        <f>'Plasma (D)'!B76</f>
        <v>70</v>
      </c>
      <c r="K733" s="978" t="str">
        <f>'Plasma (D)'!C76</f>
        <v>bg 70</v>
      </c>
      <c r="L733" s="978" t="str">
        <f>'Plasma (D)'!E76</f>
        <v>gir 70</v>
      </c>
      <c r="M733" s="978"/>
      <c r="N733" s="978"/>
      <c r="O733" s="978"/>
      <c r="P733" s="978" t="str">
        <f t="shared" si="823"/>
        <v/>
      </c>
      <c r="Q733" s="978" t="str">
        <f t="shared" si="805"/>
        <v/>
      </c>
      <c r="R733" s="978" t="str">
        <f t="shared" si="806"/>
        <v/>
      </c>
      <c r="S733" s="978" t="str">
        <f t="shared" si="807"/>
        <v/>
      </c>
      <c r="T733" s="978" t="str">
        <f t="shared" si="808"/>
        <v/>
      </c>
      <c r="U733" s="978" t="str">
        <f t="shared" si="809"/>
        <v/>
      </c>
      <c r="V733" s="978" t="str">
        <f t="shared" si="810"/>
        <v/>
      </c>
      <c r="W733" s="978" t="str">
        <f t="shared" si="811"/>
        <v/>
      </c>
      <c r="X733" s="978" t="str">
        <f t="shared" si="812"/>
        <v/>
      </c>
      <c r="Y733" s="978" t="str">
        <f t="shared" si="813"/>
        <v/>
      </c>
      <c r="Z733" s="978" t="str">
        <f t="shared" si="814"/>
        <v/>
      </c>
      <c r="AA733" s="978" t="str">
        <f t="shared" si="815"/>
        <v/>
      </c>
      <c r="AB733" s="978" t="str">
        <f t="shared" si="816"/>
        <v/>
      </c>
      <c r="AC733" s="978" t="str">
        <f t="shared" si="817"/>
        <v/>
      </c>
      <c r="AD733" s="978" t="str">
        <f t="shared" si="818"/>
        <v/>
      </c>
      <c r="AE733" s="978" t="str">
        <f t="shared" si="819"/>
        <v/>
      </c>
    </row>
    <row r="734" spans="1:31">
      <c r="A734" s="978" t="str">
        <f t="shared" si="820"/>
        <v>MP-3</v>
      </c>
      <c r="B734" s="978" t="str">
        <f t="shared" si="761"/>
        <v>[weeks D]</v>
      </c>
      <c r="C734" s="978" t="str">
        <f t="shared" si="762"/>
        <v>[genotype D]</v>
      </c>
      <c r="D734" s="978" t="str">
        <f t="shared" si="763"/>
        <v>[diet D]</v>
      </c>
      <c r="E734" s="978" t="str">
        <f t="shared" si="764"/>
        <v>[treatment D]</v>
      </c>
      <c r="F734" s="978" t="str">
        <f t="shared" si="821"/>
        <v>[sex]</v>
      </c>
      <c r="G734" s="978" t="str">
        <f t="shared" si="822"/>
        <v>[body weight]</v>
      </c>
      <c r="H734" s="978" t="str">
        <f t="shared" si="784"/>
        <v>[insul inf rate D]</v>
      </c>
      <c r="I734" s="981"/>
      <c r="J734" s="978">
        <f>'Plasma (D)'!B77</f>
        <v>80</v>
      </c>
      <c r="K734" s="978" t="str">
        <f>'Plasma (D)'!C77</f>
        <v>bg 80</v>
      </c>
      <c r="L734" s="978" t="str">
        <f>'Plasma (D)'!E77</f>
        <v>gir 80</v>
      </c>
      <c r="M734" s="979" t="e">
        <f>'Plasma (D)'!X72</f>
        <v>#DIV/0!</v>
      </c>
      <c r="N734" s="979" t="e">
        <f>'Plasma (D)'!Y72</f>
        <v>#DIV/0!</v>
      </c>
      <c r="O734" s="978"/>
      <c r="P734" s="978" t="str">
        <f t="shared" si="823"/>
        <v/>
      </c>
      <c r="Q734" s="978" t="str">
        <f t="shared" si="805"/>
        <v/>
      </c>
      <c r="R734" s="978" t="str">
        <f t="shared" si="806"/>
        <v/>
      </c>
      <c r="S734" s="978" t="str">
        <f t="shared" si="807"/>
        <v/>
      </c>
      <c r="T734" s="978" t="str">
        <f t="shared" si="808"/>
        <v/>
      </c>
      <c r="U734" s="978" t="str">
        <f t="shared" si="809"/>
        <v/>
      </c>
      <c r="V734" s="978" t="str">
        <f t="shared" si="810"/>
        <v/>
      </c>
      <c r="W734" s="978" t="str">
        <f t="shared" si="811"/>
        <v/>
      </c>
      <c r="X734" s="978" t="str">
        <f t="shared" si="812"/>
        <v/>
      </c>
      <c r="Y734" s="978" t="str">
        <f t="shared" si="813"/>
        <v/>
      </c>
      <c r="Z734" s="978" t="str">
        <f t="shared" si="814"/>
        <v/>
      </c>
      <c r="AA734" s="978" t="str">
        <f t="shared" si="815"/>
        <v/>
      </c>
      <c r="AB734" s="978" t="str">
        <f t="shared" si="816"/>
        <v/>
      </c>
      <c r="AC734" s="978" t="str">
        <f t="shared" si="817"/>
        <v/>
      </c>
      <c r="AD734" s="978" t="str">
        <f t="shared" si="818"/>
        <v/>
      </c>
      <c r="AE734" s="978" t="str">
        <f t="shared" si="819"/>
        <v/>
      </c>
    </row>
    <row r="735" spans="1:31">
      <c r="A735" s="978" t="str">
        <f t="shared" si="820"/>
        <v>MP-3</v>
      </c>
      <c r="B735" s="978" t="str">
        <f t="shared" si="761"/>
        <v>[weeks D]</v>
      </c>
      <c r="C735" s="978" t="str">
        <f t="shared" si="762"/>
        <v>[genotype D]</v>
      </c>
      <c r="D735" s="978" t="str">
        <f t="shared" si="763"/>
        <v>[diet D]</v>
      </c>
      <c r="E735" s="978" t="str">
        <f t="shared" si="764"/>
        <v>[treatment D]</v>
      </c>
      <c r="F735" s="978" t="str">
        <f t="shared" si="821"/>
        <v>[sex]</v>
      </c>
      <c r="G735" s="978" t="str">
        <f t="shared" si="822"/>
        <v>[body weight]</v>
      </c>
      <c r="H735" s="978" t="str">
        <f t="shared" si="784"/>
        <v>[insul inf rate D]</v>
      </c>
      <c r="I735" s="981" t="str">
        <f>'Plasma (D)'!A81</f>
        <v>hct 90</v>
      </c>
      <c r="J735" s="978">
        <f>'Plasma (D)'!B78</f>
        <v>90</v>
      </c>
      <c r="K735" s="978" t="str">
        <f>'Plasma (D)'!C78</f>
        <v>bg 90</v>
      </c>
      <c r="L735" s="978" t="str">
        <f>'Plasma (D)'!E78</f>
        <v>gir 90</v>
      </c>
      <c r="M735" s="979" t="e">
        <f>'Plasma (D)'!X73</f>
        <v>#DIV/0!</v>
      </c>
      <c r="N735" s="979" t="e">
        <f>'Plasma (D)'!Y73</f>
        <v>#DIV/0!</v>
      </c>
      <c r="O735" s="978"/>
      <c r="P735" s="978" t="str">
        <f t="shared" si="823"/>
        <v/>
      </c>
      <c r="Q735" s="978" t="str">
        <f t="shared" si="805"/>
        <v/>
      </c>
      <c r="R735" s="978" t="str">
        <f t="shared" si="806"/>
        <v/>
      </c>
      <c r="S735" s="978" t="str">
        <f t="shared" si="807"/>
        <v/>
      </c>
      <c r="T735" s="978" t="str">
        <f t="shared" si="808"/>
        <v/>
      </c>
      <c r="U735" s="978" t="str">
        <f t="shared" si="809"/>
        <v/>
      </c>
      <c r="V735" s="978" t="str">
        <f t="shared" si="810"/>
        <v/>
      </c>
      <c r="W735" s="978" t="str">
        <f t="shared" si="811"/>
        <v/>
      </c>
      <c r="X735" s="978" t="str">
        <f t="shared" si="812"/>
        <v/>
      </c>
      <c r="Y735" s="978" t="str">
        <f t="shared" si="813"/>
        <v/>
      </c>
      <c r="Z735" s="978" t="str">
        <f t="shared" si="814"/>
        <v/>
      </c>
      <c r="AA735" s="978" t="str">
        <f t="shared" si="815"/>
        <v/>
      </c>
      <c r="AB735" s="978" t="str">
        <f t="shared" si="816"/>
        <v/>
      </c>
      <c r="AC735" s="978" t="str">
        <f t="shared" si="817"/>
        <v/>
      </c>
      <c r="AD735" s="978" t="str">
        <f t="shared" si="818"/>
        <v/>
      </c>
      <c r="AE735" s="978" t="str">
        <f t="shared" si="819"/>
        <v/>
      </c>
    </row>
    <row r="736" spans="1:31">
      <c r="A736" s="978" t="str">
        <f t="shared" si="820"/>
        <v>MP-3</v>
      </c>
      <c r="B736" s="978" t="str">
        <f t="shared" si="761"/>
        <v>[weeks D]</v>
      </c>
      <c r="C736" s="978" t="str">
        <f t="shared" si="762"/>
        <v>[genotype D]</v>
      </c>
      <c r="D736" s="978" t="str">
        <f t="shared" si="763"/>
        <v>[diet D]</v>
      </c>
      <c r="E736" s="978" t="str">
        <f t="shared" si="764"/>
        <v>[treatment D]</v>
      </c>
      <c r="F736" s="978" t="str">
        <f t="shared" si="821"/>
        <v>[sex]</v>
      </c>
      <c r="G736" s="978" t="str">
        <f t="shared" si="822"/>
        <v>[body weight]</v>
      </c>
      <c r="H736" s="978" t="str">
        <f t="shared" si="784"/>
        <v>[insul inf rate D]</v>
      </c>
      <c r="I736" s="978"/>
      <c r="J736" s="978">
        <f>'Plasma (D)'!B79</f>
        <v>100</v>
      </c>
      <c r="K736" s="978" t="str">
        <f>'Plasma (D)'!C79</f>
        <v>bg 100</v>
      </c>
      <c r="L736" s="978" t="str">
        <f>'Plasma (D)'!E79</f>
        <v>gir 100</v>
      </c>
      <c r="M736" s="979" t="e">
        <f>'Plasma (D)'!X74</f>
        <v>#DIV/0!</v>
      </c>
      <c r="N736" s="979" t="e">
        <f>'Plasma (D)'!Y74</f>
        <v>#DIV/0!</v>
      </c>
      <c r="O736" s="978" t="str">
        <f>'Plasma (D)'!M79</f>
        <v>i 100</v>
      </c>
      <c r="P736" s="978" t="str">
        <f t="shared" si="823"/>
        <v/>
      </c>
      <c r="Q736" s="978" t="str">
        <f t="shared" si="805"/>
        <v/>
      </c>
      <c r="R736" s="978" t="str">
        <f t="shared" si="806"/>
        <v/>
      </c>
      <c r="S736" s="978" t="str">
        <f t="shared" si="807"/>
        <v/>
      </c>
      <c r="T736" s="978" t="str">
        <f t="shared" si="808"/>
        <v/>
      </c>
      <c r="U736" s="978" t="str">
        <f t="shared" si="809"/>
        <v/>
      </c>
      <c r="V736" s="978" t="str">
        <f t="shared" si="810"/>
        <v/>
      </c>
      <c r="W736" s="978" t="str">
        <f t="shared" si="811"/>
        <v/>
      </c>
      <c r="X736" s="978" t="str">
        <f t="shared" si="812"/>
        <v/>
      </c>
      <c r="Y736" s="978" t="str">
        <f t="shared" si="813"/>
        <v/>
      </c>
      <c r="Z736" s="978" t="str">
        <f t="shared" si="814"/>
        <v/>
      </c>
      <c r="AA736" s="978" t="str">
        <f t="shared" si="815"/>
        <v/>
      </c>
      <c r="AB736" s="978" t="str">
        <f t="shared" si="816"/>
        <v/>
      </c>
      <c r="AC736" s="978" t="str">
        <f t="shared" si="817"/>
        <v/>
      </c>
      <c r="AD736" s="978" t="str">
        <f t="shared" si="818"/>
        <v/>
      </c>
      <c r="AE736" s="978" t="str">
        <f t="shared" si="819"/>
        <v/>
      </c>
    </row>
    <row r="737" spans="1:31">
      <c r="A737" s="978" t="str">
        <f t="shared" si="820"/>
        <v>MP-3</v>
      </c>
      <c r="B737" s="978" t="str">
        <f t="shared" si="761"/>
        <v>[weeks D]</v>
      </c>
      <c r="C737" s="978" t="str">
        <f t="shared" si="762"/>
        <v>[genotype D]</v>
      </c>
      <c r="D737" s="978" t="str">
        <f t="shared" si="763"/>
        <v>[diet D]</v>
      </c>
      <c r="E737" s="978" t="str">
        <f t="shared" si="764"/>
        <v>[treatment D]</v>
      </c>
      <c r="F737" s="978" t="str">
        <f t="shared" si="821"/>
        <v>[sex]</v>
      </c>
      <c r="G737" s="978" t="str">
        <f t="shared" si="822"/>
        <v>[body weight]</v>
      </c>
      <c r="H737" s="978" t="str">
        <f t="shared" si="784"/>
        <v>[insul inf rate D]</v>
      </c>
      <c r="I737" s="978"/>
      <c r="J737" s="978">
        <f>'Plasma (D)'!B80</f>
        <v>110</v>
      </c>
      <c r="K737" s="978" t="str">
        <f>'Plasma (D)'!C80</f>
        <v>bg 110</v>
      </c>
      <c r="L737" s="978" t="str">
        <f>'Plasma (D)'!E80</f>
        <v>gir 110</v>
      </c>
      <c r="M737" s="978"/>
      <c r="N737" s="978"/>
      <c r="O737" s="978"/>
      <c r="P737" s="978" t="str">
        <f t="shared" si="823"/>
        <v/>
      </c>
      <c r="Q737" s="978" t="str">
        <f t="shared" si="805"/>
        <v/>
      </c>
      <c r="R737" s="978" t="str">
        <f t="shared" si="806"/>
        <v/>
      </c>
      <c r="S737" s="978" t="str">
        <f t="shared" si="807"/>
        <v/>
      </c>
      <c r="T737" s="978" t="str">
        <f t="shared" si="808"/>
        <v/>
      </c>
      <c r="U737" s="978" t="str">
        <f t="shared" si="809"/>
        <v/>
      </c>
      <c r="V737" s="978" t="str">
        <f t="shared" si="810"/>
        <v/>
      </c>
      <c r="W737" s="978" t="str">
        <f t="shared" si="811"/>
        <v/>
      </c>
      <c r="X737" s="978" t="str">
        <f t="shared" si="812"/>
        <v/>
      </c>
      <c r="Y737" s="978" t="str">
        <f t="shared" si="813"/>
        <v/>
      </c>
      <c r="Z737" s="978" t="str">
        <f t="shared" si="814"/>
        <v/>
      </c>
      <c r="AA737" s="978" t="str">
        <f t="shared" si="815"/>
        <v/>
      </c>
      <c r="AB737" s="978" t="str">
        <f t="shared" si="816"/>
        <v/>
      </c>
      <c r="AC737" s="978" t="str">
        <f t="shared" si="817"/>
        <v/>
      </c>
      <c r="AD737" s="978" t="str">
        <f t="shared" si="818"/>
        <v/>
      </c>
      <c r="AE737" s="978" t="str">
        <f t="shared" si="819"/>
        <v/>
      </c>
    </row>
    <row r="738" spans="1:31">
      <c r="A738" s="978" t="str">
        <f t="shared" si="820"/>
        <v>MP-3</v>
      </c>
      <c r="B738" s="978" t="str">
        <f t="shared" si="761"/>
        <v>[weeks D]</v>
      </c>
      <c r="C738" s="978" t="str">
        <f t="shared" si="762"/>
        <v>[genotype D]</v>
      </c>
      <c r="D738" s="978" t="str">
        <f t="shared" si="763"/>
        <v>[diet D]</v>
      </c>
      <c r="E738" s="978" t="str">
        <f t="shared" si="764"/>
        <v>[treatment D]</v>
      </c>
      <c r="F738" s="978" t="str">
        <f t="shared" si="821"/>
        <v>[sex]</v>
      </c>
      <c r="G738" s="978" t="str">
        <f t="shared" si="822"/>
        <v>[body weight]</v>
      </c>
      <c r="H738" s="978" t="str">
        <f t="shared" si="784"/>
        <v>[insul inf rate D]</v>
      </c>
      <c r="I738" s="978"/>
      <c r="J738" s="978">
        <f>'Plasma (D)'!B81</f>
        <v>120</v>
      </c>
      <c r="K738" s="978" t="str">
        <f>'Plasma (D)'!C81</f>
        <v>bg 120</v>
      </c>
      <c r="L738" s="978" t="str">
        <f>'Plasma (D)'!E81</f>
        <v>gir 120</v>
      </c>
      <c r="M738" s="979" t="e">
        <f>'Plasma (D)'!X75</f>
        <v>#DIV/0!</v>
      </c>
      <c r="N738" s="979" t="e">
        <f>'Plasma (D)'!Y75</f>
        <v>#DIV/0!</v>
      </c>
      <c r="O738" s="978" t="str">
        <f>'Plasma (D)'!M81</f>
        <v>i 120</v>
      </c>
      <c r="P738" s="978" t="str">
        <f t="shared" si="823"/>
        <v/>
      </c>
      <c r="Q738" s="978" t="str">
        <f t="shared" si="805"/>
        <v/>
      </c>
      <c r="R738" s="978" t="str">
        <f t="shared" si="806"/>
        <v/>
      </c>
      <c r="S738" s="978" t="str">
        <f t="shared" si="807"/>
        <v/>
      </c>
      <c r="T738" s="978" t="str">
        <f t="shared" si="808"/>
        <v/>
      </c>
      <c r="U738" s="978" t="str">
        <f t="shared" si="809"/>
        <v/>
      </c>
      <c r="V738" s="978" t="str">
        <f t="shared" si="810"/>
        <v/>
      </c>
      <c r="W738" s="978" t="str">
        <f t="shared" si="811"/>
        <v/>
      </c>
      <c r="X738" s="978" t="str">
        <f t="shared" si="812"/>
        <v/>
      </c>
      <c r="Y738" s="978" t="str">
        <f t="shared" si="813"/>
        <v/>
      </c>
      <c r="Z738" s="978" t="str">
        <f t="shared" si="814"/>
        <v/>
      </c>
      <c r="AA738" s="978" t="str">
        <f t="shared" si="815"/>
        <v/>
      </c>
      <c r="AB738" s="978" t="str">
        <f t="shared" si="816"/>
        <v/>
      </c>
      <c r="AC738" s="978" t="str">
        <f t="shared" si="817"/>
        <v/>
      </c>
      <c r="AD738" s="978" t="str">
        <f t="shared" si="818"/>
        <v/>
      </c>
      <c r="AE738" s="978" t="str">
        <f t="shared" si="819"/>
        <v/>
      </c>
    </row>
    <row r="739" spans="1:31">
      <c r="A739" s="978" t="str">
        <f t="shared" si="820"/>
        <v>MP-3</v>
      </c>
      <c r="B739" s="978" t="str">
        <f t="shared" si="761"/>
        <v>[weeks D]</v>
      </c>
      <c r="C739" s="978" t="str">
        <f t="shared" si="762"/>
        <v>[genotype D]</v>
      </c>
      <c r="D739" s="978" t="str">
        <f t="shared" si="763"/>
        <v>[diet D]</v>
      </c>
      <c r="E739" s="978" t="str">
        <f t="shared" si="764"/>
        <v>[treatment D]</v>
      </c>
      <c r="F739" s="978" t="str">
        <f t="shared" si="821"/>
        <v>[sex]</v>
      </c>
      <c r="G739" s="978" t="str">
        <f t="shared" si="822"/>
        <v>[body weight]</v>
      </c>
      <c r="H739" s="978" t="str">
        <f t="shared" si="784"/>
        <v>[insul inf rate D]</v>
      </c>
      <c r="I739" s="978"/>
      <c r="J739" s="978">
        <v>122</v>
      </c>
      <c r="K739" s="978" t="str">
        <f>'Plasma (D)'!C82</f>
        <v>bg 2</v>
      </c>
      <c r="L739" s="978" t="str">
        <f>'Plasma (D)'!E82</f>
        <v>gir 2</v>
      </c>
      <c r="M739" s="979"/>
      <c r="N739" s="979"/>
      <c r="O739" s="978"/>
      <c r="P739" s="978" t="str">
        <f t="shared" si="823"/>
        <v/>
      </c>
      <c r="Q739" s="978" t="str">
        <f t="shared" si="805"/>
        <v/>
      </c>
      <c r="R739" s="978" t="str">
        <f t="shared" si="806"/>
        <v/>
      </c>
      <c r="S739" s="978" t="str">
        <f t="shared" si="807"/>
        <v/>
      </c>
      <c r="T739" s="978" t="str">
        <f t="shared" si="808"/>
        <v/>
      </c>
      <c r="U739" s="978" t="str">
        <f t="shared" si="809"/>
        <v/>
      </c>
      <c r="V739" s="978" t="str">
        <f t="shared" si="810"/>
        <v/>
      </c>
      <c r="W739" s="978" t="str">
        <f t="shared" si="811"/>
        <v/>
      </c>
      <c r="X739" s="978" t="str">
        <f t="shared" si="812"/>
        <v/>
      </c>
      <c r="Y739" s="978" t="str">
        <f t="shared" si="813"/>
        <v/>
      </c>
      <c r="Z739" s="978" t="str">
        <f t="shared" si="814"/>
        <v/>
      </c>
      <c r="AA739" s="978" t="str">
        <f t="shared" si="815"/>
        <v/>
      </c>
      <c r="AB739" s="978" t="str">
        <f t="shared" si="816"/>
        <v/>
      </c>
      <c r="AC739" s="978" t="str">
        <f t="shared" si="817"/>
        <v/>
      </c>
      <c r="AD739" s="978" t="str">
        <f t="shared" si="818"/>
        <v/>
      </c>
      <c r="AE739" s="978" t="str">
        <f t="shared" si="819"/>
        <v/>
      </c>
    </row>
    <row r="740" spans="1:31">
      <c r="A740" s="978" t="str">
        <f t="shared" si="820"/>
        <v>MP-3</v>
      </c>
      <c r="B740" s="978" t="str">
        <f t="shared" si="761"/>
        <v>[weeks D]</v>
      </c>
      <c r="C740" s="978" t="str">
        <f t="shared" si="762"/>
        <v>[genotype D]</v>
      </c>
      <c r="D740" s="978" t="str">
        <f t="shared" si="763"/>
        <v>[diet D]</v>
      </c>
      <c r="E740" s="978" t="str">
        <f t="shared" si="764"/>
        <v>[treatment D]</v>
      </c>
      <c r="F740" s="978" t="str">
        <f t="shared" si="821"/>
        <v>[sex]</v>
      </c>
      <c r="G740" s="978" t="str">
        <f t="shared" si="822"/>
        <v>[body weight]</v>
      </c>
      <c r="H740" s="978" t="str">
        <f t="shared" si="784"/>
        <v>[insul inf rate D]</v>
      </c>
      <c r="I740" s="978"/>
      <c r="J740" s="978">
        <v>125</v>
      </c>
      <c r="K740" s="978" t="str">
        <f>'Plasma (D)'!C83</f>
        <v>bg 5</v>
      </c>
      <c r="L740" s="978" t="str">
        <f>'Plasma (D)'!E83</f>
        <v>gir 5</v>
      </c>
      <c r="M740" s="979"/>
      <c r="N740" s="979"/>
      <c r="O740" s="978"/>
      <c r="P740" s="978" t="str">
        <f t="shared" si="823"/>
        <v/>
      </c>
      <c r="Q740" s="978" t="str">
        <f t="shared" si="805"/>
        <v/>
      </c>
      <c r="R740" s="978" t="str">
        <f t="shared" si="806"/>
        <v/>
      </c>
      <c r="S740" s="978" t="str">
        <f t="shared" si="807"/>
        <v/>
      </c>
      <c r="T740" s="978" t="str">
        <f t="shared" si="808"/>
        <v/>
      </c>
      <c r="U740" s="978" t="str">
        <f t="shared" si="809"/>
        <v/>
      </c>
      <c r="V740" s="978" t="str">
        <f t="shared" si="810"/>
        <v/>
      </c>
      <c r="W740" s="978" t="str">
        <f t="shared" si="811"/>
        <v/>
      </c>
      <c r="X740" s="978" t="str">
        <f t="shared" si="812"/>
        <v/>
      </c>
      <c r="Y740" s="978" t="str">
        <f t="shared" si="813"/>
        <v/>
      </c>
      <c r="Z740" s="978" t="str">
        <f t="shared" si="814"/>
        <v/>
      </c>
      <c r="AA740" s="978" t="str">
        <f t="shared" si="815"/>
        <v/>
      </c>
      <c r="AB740" s="978" t="str">
        <f t="shared" si="816"/>
        <v/>
      </c>
      <c r="AC740" s="978" t="str">
        <f t="shared" si="817"/>
        <v/>
      </c>
      <c r="AD740" s="978" t="str">
        <f t="shared" si="818"/>
        <v/>
      </c>
      <c r="AE740" s="978" t="str">
        <f t="shared" si="819"/>
        <v/>
      </c>
    </row>
    <row r="741" spans="1:31">
      <c r="A741" s="978" t="str">
        <f t="shared" si="820"/>
        <v>MP-3</v>
      </c>
      <c r="B741" s="978" t="str">
        <f t="shared" si="761"/>
        <v>[weeks D]</v>
      </c>
      <c r="C741" s="978" t="str">
        <f t="shared" si="762"/>
        <v>[genotype D]</v>
      </c>
      <c r="D741" s="978" t="str">
        <f t="shared" si="763"/>
        <v>[diet D]</v>
      </c>
      <c r="E741" s="978" t="str">
        <f t="shared" si="764"/>
        <v>[treatment D]</v>
      </c>
      <c r="F741" s="978" t="str">
        <f t="shared" si="821"/>
        <v>[sex]</v>
      </c>
      <c r="G741" s="978" t="str">
        <f t="shared" si="822"/>
        <v>[body weight]</v>
      </c>
      <c r="H741" s="978" t="str">
        <f t="shared" si="784"/>
        <v>[insul inf rate D]</v>
      </c>
      <c r="I741" s="978"/>
      <c r="J741" s="978">
        <v>130</v>
      </c>
      <c r="K741" s="978" t="str">
        <f>'Plasma (D)'!C84</f>
        <v>bg 10</v>
      </c>
      <c r="L741" s="978" t="str">
        <f>'Plasma (D)'!E84</f>
        <v>gir 10</v>
      </c>
      <c r="M741" s="979"/>
      <c r="N741" s="979"/>
      <c r="O741" s="978"/>
      <c r="P741" s="978" t="str">
        <f t="shared" si="823"/>
        <v/>
      </c>
      <c r="Q741" s="978" t="str">
        <f t="shared" si="805"/>
        <v/>
      </c>
      <c r="R741" s="978" t="str">
        <f t="shared" si="806"/>
        <v/>
      </c>
      <c r="S741" s="978" t="str">
        <f t="shared" si="807"/>
        <v/>
      </c>
      <c r="T741" s="978" t="str">
        <f t="shared" si="808"/>
        <v/>
      </c>
      <c r="U741" s="978" t="str">
        <f t="shared" si="809"/>
        <v/>
      </c>
      <c r="V741" s="978" t="str">
        <f t="shared" si="810"/>
        <v/>
      </c>
      <c r="W741" s="978" t="str">
        <f t="shared" si="811"/>
        <v/>
      </c>
      <c r="X741" s="978" t="str">
        <f t="shared" si="812"/>
        <v/>
      </c>
      <c r="Y741" s="978" t="str">
        <f t="shared" si="813"/>
        <v/>
      </c>
      <c r="Z741" s="978" t="str">
        <f t="shared" si="814"/>
        <v/>
      </c>
      <c r="AA741" s="978" t="str">
        <f t="shared" si="815"/>
        <v/>
      </c>
      <c r="AB741" s="978" t="str">
        <f t="shared" si="816"/>
        <v/>
      </c>
      <c r="AC741" s="978" t="str">
        <f t="shared" si="817"/>
        <v/>
      </c>
      <c r="AD741" s="978" t="str">
        <f t="shared" si="818"/>
        <v/>
      </c>
      <c r="AE741" s="978" t="str">
        <f t="shared" si="819"/>
        <v/>
      </c>
    </row>
    <row r="742" spans="1:31">
      <c r="A742" s="978" t="str">
        <f t="shared" si="820"/>
        <v>MP-3</v>
      </c>
      <c r="B742" s="978" t="str">
        <f t="shared" si="761"/>
        <v>[weeks D]</v>
      </c>
      <c r="C742" s="978" t="str">
        <f t="shared" si="762"/>
        <v>[genotype D]</v>
      </c>
      <c r="D742" s="978" t="str">
        <f t="shared" si="763"/>
        <v>[diet D]</v>
      </c>
      <c r="E742" s="978" t="str">
        <f t="shared" si="764"/>
        <v>[treatment D]</v>
      </c>
      <c r="F742" s="978" t="str">
        <f t="shared" si="821"/>
        <v>[sex]</v>
      </c>
      <c r="G742" s="978" t="str">
        <f t="shared" si="822"/>
        <v>[body weight]</v>
      </c>
      <c r="H742" s="978" t="str">
        <f t="shared" si="784"/>
        <v>[insul inf rate D]</v>
      </c>
      <c r="I742" s="978"/>
      <c r="J742" s="978">
        <v>135</v>
      </c>
      <c r="K742" s="978" t="str">
        <f>'Plasma (D)'!C85</f>
        <v>bg 15</v>
      </c>
      <c r="L742" s="978" t="str">
        <f>'Plasma (D)'!E85</f>
        <v>gir 15</v>
      </c>
      <c r="M742" s="979"/>
      <c r="N742" s="979"/>
      <c r="O742" s="978"/>
      <c r="P742" s="978" t="str">
        <f t="shared" si="823"/>
        <v/>
      </c>
      <c r="Q742" s="978" t="str">
        <f t="shared" si="805"/>
        <v/>
      </c>
      <c r="R742" s="978" t="str">
        <f t="shared" si="806"/>
        <v/>
      </c>
      <c r="S742" s="978" t="str">
        <f t="shared" si="807"/>
        <v/>
      </c>
      <c r="T742" s="978" t="str">
        <f t="shared" si="808"/>
        <v/>
      </c>
      <c r="U742" s="978" t="str">
        <f t="shared" si="809"/>
        <v/>
      </c>
      <c r="V742" s="978" t="str">
        <f t="shared" si="810"/>
        <v/>
      </c>
      <c r="W742" s="978" t="str">
        <f t="shared" si="811"/>
        <v/>
      </c>
      <c r="X742" s="978" t="str">
        <f t="shared" si="812"/>
        <v/>
      </c>
      <c r="Y742" s="978" t="str">
        <f t="shared" si="813"/>
        <v/>
      </c>
      <c r="Z742" s="978" t="str">
        <f t="shared" si="814"/>
        <v/>
      </c>
      <c r="AA742" s="978" t="str">
        <f t="shared" si="815"/>
        <v/>
      </c>
      <c r="AB742" s="978" t="str">
        <f t="shared" si="816"/>
        <v/>
      </c>
      <c r="AC742" s="978" t="str">
        <f t="shared" si="817"/>
        <v/>
      </c>
      <c r="AD742" s="978" t="str">
        <f t="shared" si="818"/>
        <v/>
      </c>
      <c r="AE742" s="978" t="str">
        <f t="shared" si="819"/>
        <v/>
      </c>
    </row>
    <row r="743" spans="1:31">
      <c r="A743" s="978" t="str">
        <f t="shared" si="820"/>
        <v>MP-3</v>
      </c>
      <c r="B743" s="978" t="str">
        <f t="shared" si="761"/>
        <v>[weeks D]</v>
      </c>
      <c r="C743" s="978" t="str">
        <f t="shared" si="762"/>
        <v>[genotype D]</v>
      </c>
      <c r="D743" s="978" t="str">
        <f t="shared" si="763"/>
        <v>[diet D]</v>
      </c>
      <c r="E743" s="978" t="str">
        <f t="shared" si="764"/>
        <v>[treatment D]</v>
      </c>
      <c r="F743" s="978" t="str">
        <f t="shared" si="821"/>
        <v>[sex]</v>
      </c>
      <c r="G743" s="978" t="str">
        <f t="shared" si="822"/>
        <v>[body weight]</v>
      </c>
      <c r="H743" s="978" t="str">
        <f t="shared" si="784"/>
        <v>[insul inf rate D]</v>
      </c>
      <c r="I743" s="978"/>
      <c r="J743" s="978">
        <v>145</v>
      </c>
      <c r="K743" s="978" t="str">
        <f>'Plasma (D)'!C86</f>
        <v>bg 25</v>
      </c>
      <c r="L743" s="978" t="str">
        <f>'Plasma (D)'!E86</f>
        <v>gir 25</v>
      </c>
      <c r="M743" s="979"/>
      <c r="N743" s="979"/>
      <c r="O743" s="978"/>
      <c r="P743" s="978" t="str">
        <f t="shared" si="823"/>
        <v/>
      </c>
      <c r="Q743" s="978" t="str">
        <f t="shared" si="805"/>
        <v/>
      </c>
      <c r="R743" s="978" t="str">
        <f t="shared" si="806"/>
        <v/>
      </c>
      <c r="S743" s="978" t="str">
        <f t="shared" si="807"/>
        <v/>
      </c>
      <c r="T743" s="978" t="str">
        <f t="shared" si="808"/>
        <v/>
      </c>
      <c r="U743" s="978" t="str">
        <f t="shared" si="809"/>
        <v/>
      </c>
      <c r="V743" s="978" t="str">
        <f t="shared" si="810"/>
        <v/>
      </c>
      <c r="W743" s="978" t="str">
        <f t="shared" si="811"/>
        <v/>
      </c>
      <c r="X743" s="978" t="str">
        <f t="shared" si="812"/>
        <v/>
      </c>
      <c r="Y743" s="978" t="str">
        <f t="shared" si="813"/>
        <v/>
      </c>
      <c r="Z743" s="978" t="str">
        <f t="shared" si="814"/>
        <v/>
      </c>
      <c r="AA743" s="978" t="str">
        <f t="shared" si="815"/>
        <v/>
      </c>
      <c r="AB743" s="978" t="str">
        <f t="shared" si="816"/>
        <v/>
      </c>
      <c r="AC743" s="978" t="str">
        <f t="shared" si="817"/>
        <v/>
      </c>
      <c r="AD743" s="978" t="str">
        <f t="shared" si="818"/>
        <v/>
      </c>
      <c r="AE743" s="978" t="str">
        <f t="shared" si="819"/>
        <v/>
      </c>
    </row>
    <row r="744" spans="1:31">
      <c r="A744" s="982" t="str">
        <f>'Plasma (D)'!A89</f>
        <v>MP-4</v>
      </c>
      <c r="B744" s="982" t="str">
        <f t="shared" si="761"/>
        <v>[weeks D]</v>
      </c>
      <c r="C744" s="982" t="str">
        <f t="shared" si="762"/>
        <v>[genotype D]</v>
      </c>
      <c r="D744" s="982" t="str">
        <f t="shared" si="763"/>
        <v>[diet D]</v>
      </c>
      <c r="E744" s="982" t="str">
        <f t="shared" si="764"/>
        <v>[treatment D]</v>
      </c>
      <c r="F744" s="982" t="str">
        <f>'Plasma (D)'!A94</f>
        <v>[sex]</v>
      </c>
      <c r="G744" s="982" t="str">
        <f>'Plasma (D)'!A90</f>
        <v>[body weight]</v>
      </c>
      <c r="H744" s="982">
        <f t="shared" si="784"/>
        <v>0</v>
      </c>
      <c r="I744" s="982" t="str">
        <f>'Plasma (D)'!A99</f>
        <v>hct -10</v>
      </c>
      <c r="J744" s="982">
        <f>'Plasma (D)'!B88</f>
        <v>-10</v>
      </c>
      <c r="K744" s="982" t="str">
        <f>'Plasma (D)'!C88</f>
        <v>bg -10</v>
      </c>
      <c r="L744" s="982" t="str">
        <f>'Plasma (D)'!E88</f>
        <v>gir -10</v>
      </c>
      <c r="M744" s="983" t="e">
        <f>'Plasma (D)'!X90</f>
        <v>#DIV/0!</v>
      </c>
      <c r="N744" s="983" t="e">
        <f>'Plasma (D)'!Y90</f>
        <v>#DIV/0!</v>
      </c>
      <c r="O744" s="982" t="str">
        <f>'Plasma (D)'!M88</f>
        <v>i -10</v>
      </c>
      <c r="P744" s="982" t="str">
        <f>'tissues (D)'!O37</f>
        <v/>
      </c>
      <c r="Q744" s="982" t="str">
        <f>'tissues (D)'!O38</f>
        <v/>
      </c>
      <c r="R744" s="982" t="str">
        <f>'tissues (D)'!O39</f>
        <v/>
      </c>
      <c r="S744" s="982" t="str">
        <f>'tissues (D)'!O40</f>
        <v/>
      </c>
      <c r="T744" s="982" t="str">
        <f>'tissues (D)'!O41</f>
        <v/>
      </c>
      <c r="U744" s="982" t="str">
        <f>'tissues (D)'!O42</f>
        <v/>
      </c>
      <c r="V744" s="982" t="str">
        <f>'tissues (D)'!O43</f>
        <v/>
      </c>
      <c r="W744" s="982" t="str">
        <f>'tissues (D)'!O44</f>
        <v/>
      </c>
      <c r="X744" s="982" t="str">
        <f>'tissues (D)'!P37</f>
        <v/>
      </c>
      <c r="Y744" s="982" t="str">
        <f>'tissues (D)'!P38</f>
        <v/>
      </c>
      <c r="Z744" s="982" t="str">
        <f>'tissues (D)'!P39</f>
        <v/>
      </c>
      <c r="AA744" s="982" t="str">
        <f>'tissues (D)'!P40</f>
        <v/>
      </c>
      <c r="AB744" s="982" t="str">
        <f>'tissues (D)'!P41</f>
        <v/>
      </c>
      <c r="AC744" s="982" t="str">
        <f>'tissues (D)'!P42</f>
        <v/>
      </c>
      <c r="AD744" s="982" t="str">
        <f>'tissues (D)'!P43</f>
        <v/>
      </c>
      <c r="AE744" s="982" t="str">
        <f>'tissues (D)'!P44</f>
        <v/>
      </c>
    </row>
    <row r="745" spans="1:31">
      <c r="A745" s="982" t="str">
        <f>A744</f>
        <v>MP-4</v>
      </c>
      <c r="B745" s="982" t="str">
        <f t="shared" si="761"/>
        <v>[weeks D]</v>
      </c>
      <c r="C745" s="982" t="str">
        <f t="shared" si="762"/>
        <v>[genotype D]</v>
      </c>
      <c r="D745" s="982" t="str">
        <f t="shared" si="763"/>
        <v>[diet D]</v>
      </c>
      <c r="E745" s="982" t="str">
        <f t="shared" si="764"/>
        <v>[treatment D]</v>
      </c>
      <c r="F745" s="982" t="str">
        <f>F744</f>
        <v>[sex]</v>
      </c>
      <c r="G745" s="982" t="str">
        <f>G744</f>
        <v>[body weight]</v>
      </c>
      <c r="H745" s="982">
        <f t="shared" si="784"/>
        <v>0</v>
      </c>
      <c r="I745" s="843"/>
      <c r="J745" s="982">
        <f>'Plasma (D)'!B89</f>
        <v>0</v>
      </c>
      <c r="K745" s="982" t="str">
        <f>'Plasma (D)'!C89</f>
        <v>bg 0</v>
      </c>
      <c r="L745" s="982" t="str">
        <f>'Plasma (D)'!E89</f>
        <v>gir 0</v>
      </c>
      <c r="M745" s="983" t="e">
        <f>'Plasma (D)'!X91</f>
        <v>#DIV/0!</v>
      </c>
      <c r="N745" s="983" t="e">
        <f>'Plasma (D)'!Y91</f>
        <v>#DIV/0!</v>
      </c>
      <c r="O745" s="982"/>
      <c r="P745" s="982" t="str">
        <f>P744</f>
        <v/>
      </c>
      <c r="Q745" s="982" t="str">
        <f t="shared" ref="Q745:Q762" si="824">Q744</f>
        <v/>
      </c>
      <c r="R745" s="982" t="str">
        <f t="shared" ref="R745:R762" si="825">R744</f>
        <v/>
      </c>
      <c r="S745" s="982" t="str">
        <f t="shared" ref="S745:S762" si="826">S744</f>
        <v/>
      </c>
      <c r="T745" s="982" t="str">
        <f t="shared" ref="T745:T762" si="827">T744</f>
        <v/>
      </c>
      <c r="U745" s="982" t="str">
        <f t="shared" ref="U745:U762" si="828">U744</f>
        <v/>
      </c>
      <c r="V745" s="982" t="str">
        <f t="shared" ref="V745:V762" si="829">V744</f>
        <v/>
      </c>
      <c r="W745" s="982" t="str">
        <f t="shared" ref="W745:W762" si="830">W744</f>
        <v/>
      </c>
      <c r="X745" s="982" t="str">
        <f t="shared" ref="X745:X762" si="831">X744</f>
        <v/>
      </c>
      <c r="Y745" s="982" t="str">
        <f t="shared" ref="Y745:Y762" si="832">Y744</f>
        <v/>
      </c>
      <c r="Z745" s="982" t="str">
        <f t="shared" ref="Z745:Z762" si="833">Z744</f>
        <v/>
      </c>
      <c r="AA745" s="982" t="str">
        <f t="shared" ref="AA745:AA762" si="834">AA744</f>
        <v/>
      </c>
      <c r="AB745" s="982" t="str">
        <f t="shared" ref="AB745:AB762" si="835">AB744</f>
        <v/>
      </c>
      <c r="AC745" s="982" t="str">
        <f t="shared" ref="AC745:AC762" si="836">AC744</f>
        <v/>
      </c>
      <c r="AD745" s="982" t="str">
        <f t="shared" ref="AD745:AD762" si="837">AD744</f>
        <v/>
      </c>
      <c r="AE745" s="982" t="str">
        <f t="shared" ref="AE745:AE762" si="838">AE744</f>
        <v/>
      </c>
    </row>
    <row r="746" spans="1:31">
      <c r="A746" s="982" t="str">
        <f t="shared" ref="A746:A762" si="839">A745</f>
        <v>MP-4</v>
      </c>
      <c r="B746" s="982" t="str">
        <f t="shared" si="761"/>
        <v>[weeks D]</v>
      </c>
      <c r="C746" s="982" t="str">
        <f t="shared" si="762"/>
        <v>[genotype D]</v>
      </c>
      <c r="D746" s="982" t="str">
        <f t="shared" si="763"/>
        <v>[diet D]</v>
      </c>
      <c r="E746" s="982" t="str">
        <f t="shared" si="764"/>
        <v>[treatment D]</v>
      </c>
      <c r="F746" s="982" t="str">
        <f t="shared" ref="F746:F762" si="840">F745</f>
        <v>[sex]</v>
      </c>
      <c r="G746" s="982" t="str">
        <f t="shared" ref="G746:G762" si="841">G745</f>
        <v>[body weight]</v>
      </c>
      <c r="H746" s="982" t="str">
        <f t="shared" si="784"/>
        <v>[insul inf rate D]</v>
      </c>
      <c r="I746" s="843"/>
      <c r="J746" s="982">
        <f>'Plasma (D)'!B90</f>
        <v>10</v>
      </c>
      <c r="K746" s="982" t="str">
        <f>'Plasma (D)'!C90</f>
        <v>bg 10</v>
      </c>
      <c r="L746" s="982" t="str">
        <f>'Plasma (D)'!E90</f>
        <v>gir 10</v>
      </c>
      <c r="M746" s="843"/>
      <c r="N746" s="843"/>
      <c r="O746" s="982"/>
      <c r="P746" s="982" t="str">
        <f t="shared" ref="P746:P762" si="842">P745</f>
        <v/>
      </c>
      <c r="Q746" s="982" t="str">
        <f t="shared" si="824"/>
        <v/>
      </c>
      <c r="R746" s="982" t="str">
        <f t="shared" si="825"/>
        <v/>
      </c>
      <c r="S746" s="982" t="str">
        <f t="shared" si="826"/>
        <v/>
      </c>
      <c r="T746" s="982" t="str">
        <f t="shared" si="827"/>
        <v/>
      </c>
      <c r="U746" s="982" t="str">
        <f t="shared" si="828"/>
        <v/>
      </c>
      <c r="V746" s="982" t="str">
        <f t="shared" si="829"/>
        <v/>
      </c>
      <c r="W746" s="982" t="str">
        <f t="shared" si="830"/>
        <v/>
      </c>
      <c r="X746" s="982" t="str">
        <f t="shared" si="831"/>
        <v/>
      </c>
      <c r="Y746" s="982" t="str">
        <f t="shared" si="832"/>
        <v/>
      </c>
      <c r="Z746" s="982" t="str">
        <f t="shared" si="833"/>
        <v/>
      </c>
      <c r="AA746" s="982" t="str">
        <f t="shared" si="834"/>
        <v/>
      </c>
      <c r="AB746" s="982" t="str">
        <f t="shared" si="835"/>
        <v/>
      </c>
      <c r="AC746" s="982" t="str">
        <f t="shared" si="836"/>
        <v/>
      </c>
      <c r="AD746" s="982" t="str">
        <f t="shared" si="837"/>
        <v/>
      </c>
      <c r="AE746" s="982" t="str">
        <f t="shared" si="838"/>
        <v/>
      </c>
    </row>
    <row r="747" spans="1:31">
      <c r="A747" s="982" t="str">
        <f t="shared" si="839"/>
        <v>MP-4</v>
      </c>
      <c r="B747" s="982" t="str">
        <f t="shared" si="761"/>
        <v>[weeks D]</v>
      </c>
      <c r="C747" s="982" t="str">
        <f t="shared" si="762"/>
        <v>[genotype D]</v>
      </c>
      <c r="D747" s="982" t="str">
        <f t="shared" si="763"/>
        <v>[diet D]</v>
      </c>
      <c r="E747" s="982" t="str">
        <f t="shared" si="764"/>
        <v>[treatment D]</v>
      </c>
      <c r="F747" s="982" t="str">
        <f t="shared" si="840"/>
        <v>[sex]</v>
      </c>
      <c r="G747" s="982" t="str">
        <f t="shared" si="841"/>
        <v>[body weight]</v>
      </c>
      <c r="H747" s="982" t="str">
        <f t="shared" si="784"/>
        <v>[insul inf rate D]</v>
      </c>
      <c r="I747" s="843"/>
      <c r="J747" s="982">
        <f>'Plasma (D)'!B91</f>
        <v>20</v>
      </c>
      <c r="K747" s="982" t="str">
        <f>'Plasma (D)'!C91</f>
        <v>bg 20</v>
      </c>
      <c r="L747" s="982" t="str">
        <f>'Plasma (D)'!E91</f>
        <v>gir 20</v>
      </c>
      <c r="M747" s="843"/>
      <c r="N747" s="843"/>
      <c r="O747" s="982"/>
      <c r="P747" s="982" t="str">
        <f t="shared" si="842"/>
        <v/>
      </c>
      <c r="Q747" s="982" t="str">
        <f t="shared" si="824"/>
        <v/>
      </c>
      <c r="R747" s="982" t="str">
        <f t="shared" si="825"/>
        <v/>
      </c>
      <c r="S747" s="982" t="str">
        <f t="shared" si="826"/>
        <v/>
      </c>
      <c r="T747" s="982" t="str">
        <f t="shared" si="827"/>
        <v/>
      </c>
      <c r="U747" s="982" t="str">
        <f t="shared" si="828"/>
        <v/>
      </c>
      <c r="V747" s="982" t="str">
        <f t="shared" si="829"/>
        <v/>
      </c>
      <c r="W747" s="982" t="str">
        <f t="shared" si="830"/>
        <v/>
      </c>
      <c r="X747" s="982" t="str">
        <f t="shared" si="831"/>
        <v/>
      </c>
      <c r="Y747" s="982" t="str">
        <f t="shared" si="832"/>
        <v/>
      </c>
      <c r="Z747" s="982" t="str">
        <f t="shared" si="833"/>
        <v/>
      </c>
      <c r="AA747" s="982" t="str">
        <f t="shared" si="834"/>
        <v/>
      </c>
      <c r="AB747" s="982" t="str">
        <f t="shared" si="835"/>
        <v/>
      </c>
      <c r="AC747" s="982" t="str">
        <f t="shared" si="836"/>
        <v/>
      </c>
      <c r="AD747" s="982" t="str">
        <f t="shared" si="837"/>
        <v/>
      </c>
      <c r="AE747" s="982" t="str">
        <f t="shared" si="838"/>
        <v/>
      </c>
    </row>
    <row r="748" spans="1:31">
      <c r="A748" s="982" t="str">
        <f t="shared" si="839"/>
        <v>MP-4</v>
      </c>
      <c r="B748" s="982" t="str">
        <f t="shared" si="761"/>
        <v>[weeks D]</v>
      </c>
      <c r="C748" s="982" t="str">
        <f t="shared" si="762"/>
        <v>[genotype D]</v>
      </c>
      <c r="D748" s="982" t="str">
        <f t="shared" si="763"/>
        <v>[diet D]</v>
      </c>
      <c r="E748" s="982" t="str">
        <f t="shared" si="764"/>
        <v>[treatment D]</v>
      </c>
      <c r="F748" s="982" t="str">
        <f t="shared" si="840"/>
        <v>[sex]</v>
      </c>
      <c r="G748" s="982" t="str">
        <f t="shared" si="841"/>
        <v>[body weight]</v>
      </c>
      <c r="H748" s="982" t="str">
        <f t="shared" si="784"/>
        <v>[insul inf rate D]</v>
      </c>
      <c r="I748" s="843"/>
      <c r="J748" s="982">
        <f>'Plasma (D)'!B92</f>
        <v>30</v>
      </c>
      <c r="K748" s="982" t="str">
        <f>'Plasma (D)'!C92</f>
        <v>bg 30</v>
      </c>
      <c r="L748" s="982" t="str">
        <f>'Plasma (D)'!E92</f>
        <v>gir 30</v>
      </c>
      <c r="M748" s="843"/>
      <c r="N748" s="843"/>
      <c r="O748" s="982"/>
      <c r="P748" s="982" t="str">
        <f t="shared" si="842"/>
        <v/>
      </c>
      <c r="Q748" s="982" t="str">
        <f t="shared" si="824"/>
        <v/>
      </c>
      <c r="R748" s="982" t="str">
        <f t="shared" si="825"/>
        <v/>
      </c>
      <c r="S748" s="982" t="str">
        <f t="shared" si="826"/>
        <v/>
      </c>
      <c r="T748" s="982" t="str">
        <f t="shared" si="827"/>
        <v/>
      </c>
      <c r="U748" s="982" t="str">
        <f t="shared" si="828"/>
        <v/>
      </c>
      <c r="V748" s="982" t="str">
        <f t="shared" si="829"/>
        <v/>
      </c>
      <c r="W748" s="982" t="str">
        <f t="shared" si="830"/>
        <v/>
      </c>
      <c r="X748" s="982" t="str">
        <f t="shared" si="831"/>
        <v/>
      </c>
      <c r="Y748" s="982" t="str">
        <f t="shared" si="832"/>
        <v/>
      </c>
      <c r="Z748" s="982" t="str">
        <f t="shared" si="833"/>
        <v/>
      </c>
      <c r="AA748" s="982" t="str">
        <f t="shared" si="834"/>
        <v/>
      </c>
      <c r="AB748" s="982" t="str">
        <f t="shared" si="835"/>
        <v/>
      </c>
      <c r="AC748" s="982" t="str">
        <f t="shared" si="836"/>
        <v/>
      </c>
      <c r="AD748" s="982" t="str">
        <f t="shared" si="837"/>
        <v/>
      </c>
      <c r="AE748" s="982" t="str">
        <f t="shared" si="838"/>
        <v/>
      </c>
    </row>
    <row r="749" spans="1:31">
      <c r="A749" s="982" t="str">
        <f t="shared" si="839"/>
        <v>MP-4</v>
      </c>
      <c r="B749" s="982" t="str">
        <f t="shared" si="761"/>
        <v>[weeks D]</v>
      </c>
      <c r="C749" s="982" t="str">
        <f t="shared" si="762"/>
        <v>[genotype D]</v>
      </c>
      <c r="D749" s="982" t="str">
        <f t="shared" si="763"/>
        <v>[diet D]</v>
      </c>
      <c r="E749" s="982" t="str">
        <f t="shared" si="764"/>
        <v>[treatment D]</v>
      </c>
      <c r="F749" s="982" t="str">
        <f t="shared" si="840"/>
        <v>[sex]</v>
      </c>
      <c r="G749" s="982" t="str">
        <f t="shared" si="841"/>
        <v>[body weight]</v>
      </c>
      <c r="H749" s="982" t="str">
        <f t="shared" si="784"/>
        <v>[insul inf rate D]</v>
      </c>
      <c r="I749" s="843"/>
      <c r="J749" s="982">
        <f>'Plasma (D)'!B93</f>
        <v>40</v>
      </c>
      <c r="K749" s="982" t="str">
        <f>'Plasma (D)'!C93</f>
        <v>bg 40</v>
      </c>
      <c r="L749" s="982" t="str">
        <f>'Plasma (D)'!E93</f>
        <v>gir 40</v>
      </c>
      <c r="M749" s="843"/>
      <c r="N749" s="843"/>
      <c r="O749" s="982"/>
      <c r="P749" s="982" t="str">
        <f t="shared" si="842"/>
        <v/>
      </c>
      <c r="Q749" s="982" t="str">
        <f t="shared" si="824"/>
        <v/>
      </c>
      <c r="R749" s="982" t="str">
        <f t="shared" si="825"/>
        <v/>
      </c>
      <c r="S749" s="982" t="str">
        <f t="shared" si="826"/>
        <v/>
      </c>
      <c r="T749" s="982" t="str">
        <f t="shared" si="827"/>
        <v/>
      </c>
      <c r="U749" s="982" t="str">
        <f t="shared" si="828"/>
        <v/>
      </c>
      <c r="V749" s="982" t="str">
        <f t="shared" si="829"/>
        <v/>
      </c>
      <c r="W749" s="982" t="str">
        <f t="shared" si="830"/>
        <v/>
      </c>
      <c r="X749" s="982" t="str">
        <f t="shared" si="831"/>
        <v/>
      </c>
      <c r="Y749" s="982" t="str">
        <f t="shared" si="832"/>
        <v/>
      </c>
      <c r="Z749" s="982" t="str">
        <f t="shared" si="833"/>
        <v/>
      </c>
      <c r="AA749" s="982" t="str">
        <f t="shared" si="834"/>
        <v/>
      </c>
      <c r="AB749" s="982" t="str">
        <f t="shared" si="835"/>
        <v/>
      </c>
      <c r="AC749" s="982" t="str">
        <f t="shared" si="836"/>
        <v/>
      </c>
      <c r="AD749" s="982" t="str">
        <f t="shared" si="837"/>
        <v/>
      </c>
      <c r="AE749" s="982" t="str">
        <f t="shared" si="838"/>
        <v/>
      </c>
    </row>
    <row r="750" spans="1:31">
      <c r="A750" s="982" t="str">
        <f t="shared" si="839"/>
        <v>MP-4</v>
      </c>
      <c r="B750" s="982" t="str">
        <f t="shared" si="761"/>
        <v>[weeks D]</v>
      </c>
      <c r="C750" s="982" t="str">
        <f t="shared" si="762"/>
        <v>[genotype D]</v>
      </c>
      <c r="D750" s="982" t="str">
        <f t="shared" si="763"/>
        <v>[diet D]</v>
      </c>
      <c r="E750" s="982" t="str">
        <f t="shared" si="764"/>
        <v>[treatment D]</v>
      </c>
      <c r="F750" s="982" t="str">
        <f t="shared" si="840"/>
        <v>[sex]</v>
      </c>
      <c r="G750" s="982" t="str">
        <f t="shared" si="841"/>
        <v>[body weight]</v>
      </c>
      <c r="H750" s="982" t="str">
        <f t="shared" si="784"/>
        <v>[insul inf rate D]</v>
      </c>
      <c r="I750" s="843"/>
      <c r="J750" s="982">
        <f>'Plasma (D)'!B94</f>
        <v>50</v>
      </c>
      <c r="K750" s="982" t="str">
        <f>'Plasma (D)'!C94</f>
        <v>bg 50</v>
      </c>
      <c r="L750" s="982" t="str">
        <f>'Plasma (D)'!E94</f>
        <v>gir 50</v>
      </c>
      <c r="M750" s="843"/>
      <c r="N750" s="843"/>
      <c r="O750" s="982"/>
      <c r="P750" s="982" t="str">
        <f t="shared" si="842"/>
        <v/>
      </c>
      <c r="Q750" s="982" t="str">
        <f t="shared" si="824"/>
        <v/>
      </c>
      <c r="R750" s="982" t="str">
        <f t="shared" si="825"/>
        <v/>
      </c>
      <c r="S750" s="982" t="str">
        <f t="shared" si="826"/>
        <v/>
      </c>
      <c r="T750" s="982" t="str">
        <f t="shared" si="827"/>
        <v/>
      </c>
      <c r="U750" s="982" t="str">
        <f t="shared" si="828"/>
        <v/>
      </c>
      <c r="V750" s="982" t="str">
        <f t="shared" si="829"/>
        <v/>
      </c>
      <c r="W750" s="982" t="str">
        <f t="shared" si="830"/>
        <v/>
      </c>
      <c r="X750" s="982" t="str">
        <f t="shared" si="831"/>
        <v/>
      </c>
      <c r="Y750" s="982" t="str">
        <f t="shared" si="832"/>
        <v/>
      </c>
      <c r="Z750" s="982" t="str">
        <f t="shared" si="833"/>
        <v/>
      </c>
      <c r="AA750" s="982" t="str">
        <f t="shared" si="834"/>
        <v/>
      </c>
      <c r="AB750" s="982" t="str">
        <f t="shared" si="835"/>
        <v/>
      </c>
      <c r="AC750" s="982" t="str">
        <f t="shared" si="836"/>
        <v/>
      </c>
      <c r="AD750" s="982" t="str">
        <f t="shared" si="837"/>
        <v/>
      </c>
      <c r="AE750" s="982" t="str">
        <f t="shared" si="838"/>
        <v/>
      </c>
    </row>
    <row r="751" spans="1:31">
      <c r="A751" s="982" t="str">
        <f t="shared" si="839"/>
        <v>MP-4</v>
      </c>
      <c r="B751" s="982" t="str">
        <f t="shared" si="761"/>
        <v>[weeks D]</v>
      </c>
      <c r="C751" s="982" t="str">
        <f t="shared" si="762"/>
        <v>[genotype D]</v>
      </c>
      <c r="D751" s="982" t="str">
        <f t="shared" si="763"/>
        <v>[diet D]</v>
      </c>
      <c r="E751" s="982" t="str">
        <f t="shared" si="764"/>
        <v>[treatment D]</v>
      </c>
      <c r="F751" s="982" t="str">
        <f t="shared" si="840"/>
        <v>[sex]</v>
      </c>
      <c r="G751" s="982" t="str">
        <f t="shared" si="841"/>
        <v>[body weight]</v>
      </c>
      <c r="H751" s="982" t="str">
        <f t="shared" si="784"/>
        <v>[insul inf rate D]</v>
      </c>
      <c r="I751" s="843"/>
      <c r="J751" s="982">
        <f>'Plasma (D)'!B95</f>
        <v>60</v>
      </c>
      <c r="K751" s="982" t="str">
        <f>'Plasma (D)'!C95</f>
        <v>bg 60</v>
      </c>
      <c r="L751" s="982" t="str">
        <f>'Plasma (D)'!E95</f>
        <v>gir 60</v>
      </c>
      <c r="M751" s="843"/>
      <c r="N751" s="843"/>
      <c r="O751" s="982"/>
      <c r="P751" s="982" t="str">
        <f t="shared" si="842"/>
        <v/>
      </c>
      <c r="Q751" s="982" t="str">
        <f t="shared" si="824"/>
        <v/>
      </c>
      <c r="R751" s="982" t="str">
        <f t="shared" si="825"/>
        <v/>
      </c>
      <c r="S751" s="982" t="str">
        <f t="shared" si="826"/>
        <v/>
      </c>
      <c r="T751" s="982" t="str">
        <f t="shared" si="827"/>
        <v/>
      </c>
      <c r="U751" s="982" t="str">
        <f t="shared" si="828"/>
        <v/>
      </c>
      <c r="V751" s="982" t="str">
        <f t="shared" si="829"/>
        <v/>
      </c>
      <c r="W751" s="982" t="str">
        <f t="shared" si="830"/>
        <v/>
      </c>
      <c r="X751" s="982" t="str">
        <f t="shared" si="831"/>
        <v/>
      </c>
      <c r="Y751" s="982" t="str">
        <f t="shared" si="832"/>
        <v/>
      </c>
      <c r="Z751" s="982" t="str">
        <f t="shared" si="833"/>
        <v/>
      </c>
      <c r="AA751" s="982" t="str">
        <f t="shared" si="834"/>
        <v/>
      </c>
      <c r="AB751" s="982" t="str">
        <f t="shared" si="835"/>
        <v/>
      </c>
      <c r="AC751" s="982" t="str">
        <f t="shared" si="836"/>
        <v/>
      </c>
      <c r="AD751" s="982" t="str">
        <f t="shared" si="837"/>
        <v/>
      </c>
      <c r="AE751" s="982" t="str">
        <f t="shared" si="838"/>
        <v/>
      </c>
    </row>
    <row r="752" spans="1:31">
      <c r="A752" s="982" t="str">
        <f t="shared" si="839"/>
        <v>MP-4</v>
      </c>
      <c r="B752" s="982" t="str">
        <f t="shared" si="761"/>
        <v>[weeks D]</v>
      </c>
      <c r="C752" s="982" t="str">
        <f t="shared" si="762"/>
        <v>[genotype D]</v>
      </c>
      <c r="D752" s="982" t="str">
        <f t="shared" si="763"/>
        <v>[diet D]</v>
      </c>
      <c r="E752" s="982" t="str">
        <f t="shared" si="764"/>
        <v>[treatment D]</v>
      </c>
      <c r="F752" s="982" t="str">
        <f t="shared" si="840"/>
        <v>[sex]</v>
      </c>
      <c r="G752" s="982" t="str">
        <f t="shared" si="841"/>
        <v>[body weight]</v>
      </c>
      <c r="H752" s="982" t="str">
        <f t="shared" si="784"/>
        <v>[insul inf rate D]</v>
      </c>
      <c r="I752" s="843"/>
      <c r="J752" s="982">
        <f>'Plasma (D)'!B96</f>
        <v>70</v>
      </c>
      <c r="K752" s="982" t="str">
        <f>'Plasma (D)'!C96</f>
        <v>bg 70</v>
      </c>
      <c r="L752" s="982" t="str">
        <f>'Plasma (D)'!E96</f>
        <v>gir 70</v>
      </c>
      <c r="M752" s="843"/>
      <c r="N752" s="843"/>
      <c r="O752" s="982"/>
      <c r="P752" s="982" t="str">
        <f t="shared" si="842"/>
        <v/>
      </c>
      <c r="Q752" s="982" t="str">
        <f t="shared" si="824"/>
        <v/>
      </c>
      <c r="R752" s="982" t="str">
        <f t="shared" si="825"/>
        <v/>
      </c>
      <c r="S752" s="982" t="str">
        <f t="shared" si="826"/>
        <v/>
      </c>
      <c r="T752" s="982" t="str">
        <f t="shared" si="827"/>
        <v/>
      </c>
      <c r="U752" s="982" t="str">
        <f t="shared" si="828"/>
        <v/>
      </c>
      <c r="V752" s="982" t="str">
        <f t="shared" si="829"/>
        <v/>
      </c>
      <c r="W752" s="982" t="str">
        <f t="shared" si="830"/>
        <v/>
      </c>
      <c r="X752" s="982" t="str">
        <f t="shared" si="831"/>
        <v/>
      </c>
      <c r="Y752" s="982" t="str">
        <f t="shared" si="832"/>
        <v/>
      </c>
      <c r="Z752" s="982" t="str">
        <f t="shared" si="833"/>
        <v/>
      </c>
      <c r="AA752" s="982" t="str">
        <f t="shared" si="834"/>
        <v/>
      </c>
      <c r="AB752" s="982" t="str">
        <f t="shared" si="835"/>
        <v/>
      </c>
      <c r="AC752" s="982" t="str">
        <f t="shared" si="836"/>
        <v/>
      </c>
      <c r="AD752" s="982" t="str">
        <f t="shared" si="837"/>
        <v/>
      </c>
      <c r="AE752" s="982" t="str">
        <f t="shared" si="838"/>
        <v/>
      </c>
    </row>
    <row r="753" spans="1:31">
      <c r="A753" s="982" t="str">
        <f t="shared" si="839"/>
        <v>MP-4</v>
      </c>
      <c r="B753" s="982" t="str">
        <f t="shared" ref="B753:B816" si="843">B752</f>
        <v>[weeks D]</v>
      </c>
      <c r="C753" s="982" t="str">
        <f t="shared" ref="C753:C816" si="844">C752</f>
        <v>[genotype D]</v>
      </c>
      <c r="D753" s="982" t="str">
        <f t="shared" ref="D753:D816" si="845">D752</f>
        <v>[diet D]</v>
      </c>
      <c r="E753" s="982" t="str">
        <f t="shared" ref="E753:E816" si="846">E752</f>
        <v>[treatment D]</v>
      </c>
      <c r="F753" s="982" t="str">
        <f t="shared" si="840"/>
        <v>[sex]</v>
      </c>
      <c r="G753" s="982" t="str">
        <f t="shared" si="841"/>
        <v>[body weight]</v>
      </c>
      <c r="H753" s="982" t="str">
        <f t="shared" si="784"/>
        <v>[insul inf rate D]</v>
      </c>
      <c r="I753" s="843"/>
      <c r="J753" s="982">
        <f>'Plasma (D)'!B97</f>
        <v>80</v>
      </c>
      <c r="K753" s="982" t="str">
        <f>'Plasma (D)'!C97</f>
        <v>bg 80</v>
      </c>
      <c r="L753" s="982" t="str">
        <f>'Plasma (D)'!E97</f>
        <v>gir 80</v>
      </c>
      <c r="M753" s="983" t="e">
        <f>'Plasma (D)'!X92</f>
        <v>#DIV/0!</v>
      </c>
      <c r="N753" s="983" t="e">
        <f>'Plasma (D)'!Y92</f>
        <v>#DIV/0!</v>
      </c>
      <c r="O753" s="982"/>
      <c r="P753" s="982" t="str">
        <f t="shared" si="842"/>
        <v/>
      </c>
      <c r="Q753" s="982" t="str">
        <f t="shared" si="824"/>
        <v/>
      </c>
      <c r="R753" s="982" t="str">
        <f t="shared" si="825"/>
        <v/>
      </c>
      <c r="S753" s="982" t="str">
        <f t="shared" si="826"/>
        <v/>
      </c>
      <c r="T753" s="982" t="str">
        <f t="shared" si="827"/>
        <v/>
      </c>
      <c r="U753" s="982" t="str">
        <f t="shared" si="828"/>
        <v/>
      </c>
      <c r="V753" s="982" t="str">
        <f t="shared" si="829"/>
        <v/>
      </c>
      <c r="W753" s="982" t="str">
        <f t="shared" si="830"/>
        <v/>
      </c>
      <c r="X753" s="982" t="str">
        <f t="shared" si="831"/>
        <v/>
      </c>
      <c r="Y753" s="982" t="str">
        <f t="shared" si="832"/>
        <v/>
      </c>
      <c r="Z753" s="982" t="str">
        <f t="shared" si="833"/>
        <v/>
      </c>
      <c r="AA753" s="982" t="str">
        <f t="shared" si="834"/>
        <v/>
      </c>
      <c r="AB753" s="982" t="str">
        <f t="shared" si="835"/>
        <v/>
      </c>
      <c r="AC753" s="982" t="str">
        <f t="shared" si="836"/>
        <v/>
      </c>
      <c r="AD753" s="982" t="str">
        <f t="shared" si="837"/>
        <v/>
      </c>
      <c r="AE753" s="982" t="str">
        <f t="shared" si="838"/>
        <v/>
      </c>
    </row>
    <row r="754" spans="1:31">
      <c r="A754" s="982" t="str">
        <f t="shared" si="839"/>
        <v>MP-4</v>
      </c>
      <c r="B754" s="982" t="str">
        <f t="shared" si="843"/>
        <v>[weeks D]</v>
      </c>
      <c r="C754" s="982" t="str">
        <f t="shared" si="844"/>
        <v>[genotype D]</v>
      </c>
      <c r="D754" s="982" t="str">
        <f t="shared" si="845"/>
        <v>[diet D]</v>
      </c>
      <c r="E754" s="982" t="str">
        <f t="shared" si="846"/>
        <v>[treatment D]</v>
      </c>
      <c r="F754" s="982" t="str">
        <f t="shared" si="840"/>
        <v>[sex]</v>
      </c>
      <c r="G754" s="982" t="str">
        <f t="shared" si="841"/>
        <v>[body weight]</v>
      </c>
      <c r="H754" s="982" t="str">
        <f t="shared" si="784"/>
        <v>[insul inf rate D]</v>
      </c>
      <c r="I754" s="982" t="str">
        <f>'Plasma (D)'!A101</f>
        <v>hct 90</v>
      </c>
      <c r="J754" s="982">
        <f>'Plasma (D)'!B98</f>
        <v>90</v>
      </c>
      <c r="K754" s="982" t="str">
        <f>'Plasma (D)'!C98</f>
        <v>bg 90</v>
      </c>
      <c r="L754" s="982" t="str">
        <f>'Plasma (D)'!E98</f>
        <v>gir 90</v>
      </c>
      <c r="M754" s="983" t="e">
        <f>'Plasma (D)'!X93</f>
        <v>#DIV/0!</v>
      </c>
      <c r="N754" s="983" t="e">
        <f>'Plasma (D)'!Y93</f>
        <v>#DIV/0!</v>
      </c>
      <c r="O754" s="982"/>
      <c r="P754" s="982" t="str">
        <f t="shared" si="842"/>
        <v/>
      </c>
      <c r="Q754" s="982" t="str">
        <f t="shared" si="824"/>
        <v/>
      </c>
      <c r="R754" s="982" t="str">
        <f t="shared" si="825"/>
        <v/>
      </c>
      <c r="S754" s="982" t="str">
        <f t="shared" si="826"/>
        <v/>
      </c>
      <c r="T754" s="982" t="str">
        <f t="shared" si="827"/>
        <v/>
      </c>
      <c r="U754" s="982" t="str">
        <f t="shared" si="828"/>
        <v/>
      </c>
      <c r="V754" s="982" t="str">
        <f t="shared" si="829"/>
        <v/>
      </c>
      <c r="W754" s="982" t="str">
        <f t="shared" si="830"/>
        <v/>
      </c>
      <c r="X754" s="982" t="str">
        <f t="shared" si="831"/>
        <v/>
      </c>
      <c r="Y754" s="982" t="str">
        <f t="shared" si="832"/>
        <v/>
      </c>
      <c r="Z754" s="982" t="str">
        <f t="shared" si="833"/>
        <v/>
      </c>
      <c r="AA754" s="982" t="str">
        <f t="shared" si="834"/>
        <v/>
      </c>
      <c r="AB754" s="982" t="str">
        <f t="shared" si="835"/>
        <v/>
      </c>
      <c r="AC754" s="982" t="str">
        <f t="shared" si="836"/>
        <v/>
      </c>
      <c r="AD754" s="982" t="str">
        <f t="shared" si="837"/>
        <v/>
      </c>
      <c r="AE754" s="982" t="str">
        <f t="shared" si="838"/>
        <v/>
      </c>
    </row>
    <row r="755" spans="1:31">
      <c r="A755" s="982" t="str">
        <f t="shared" si="839"/>
        <v>MP-4</v>
      </c>
      <c r="B755" s="982" t="str">
        <f t="shared" si="843"/>
        <v>[weeks D]</v>
      </c>
      <c r="C755" s="982" t="str">
        <f t="shared" si="844"/>
        <v>[genotype D]</v>
      </c>
      <c r="D755" s="982" t="str">
        <f t="shared" si="845"/>
        <v>[diet D]</v>
      </c>
      <c r="E755" s="982" t="str">
        <f t="shared" si="846"/>
        <v>[treatment D]</v>
      </c>
      <c r="F755" s="982" t="str">
        <f t="shared" si="840"/>
        <v>[sex]</v>
      </c>
      <c r="G755" s="982" t="str">
        <f t="shared" si="841"/>
        <v>[body weight]</v>
      </c>
      <c r="H755" s="982" t="str">
        <f t="shared" si="784"/>
        <v>[insul inf rate D]</v>
      </c>
      <c r="I755" s="843"/>
      <c r="J755" s="982">
        <f>'Plasma (D)'!B99</f>
        <v>100</v>
      </c>
      <c r="K755" s="982" t="str">
        <f>'Plasma (D)'!C99</f>
        <v>bg 100</v>
      </c>
      <c r="L755" s="982" t="str">
        <f>'Plasma (D)'!E99</f>
        <v>gir 100</v>
      </c>
      <c r="M755" s="983" t="e">
        <f>'Plasma (D)'!X94</f>
        <v>#DIV/0!</v>
      </c>
      <c r="N755" s="983" t="e">
        <f>'Plasma (D)'!Y94</f>
        <v>#DIV/0!</v>
      </c>
      <c r="O755" s="982" t="str">
        <f>'Plasma (D)'!M99</f>
        <v>i 100</v>
      </c>
      <c r="P755" s="982" t="str">
        <f t="shared" si="842"/>
        <v/>
      </c>
      <c r="Q755" s="982" t="str">
        <f t="shared" si="824"/>
        <v/>
      </c>
      <c r="R755" s="982" t="str">
        <f t="shared" si="825"/>
        <v/>
      </c>
      <c r="S755" s="982" t="str">
        <f t="shared" si="826"/>
        <v/>
      </c>
      <c r="T755" s="982" t="str">
        <f t="shared" si="827"/>
        <v/>
      </c>
      <c r="U755" s="982" t="str">
        <f t="shared" si="828"/>
        <v/>
      </c>
      <c r="V755" s="982" t="str">
        <f t="shared" si="829"/>
        <v/>
      </c>
      <c r="W755" s="982" t="str">
        <f t="shared" si="830"/>
        <v/>
      </c>
      <c r="X755" s="982" t="str">
        <f t="shared" si="831"/>
        <v/>
      </c>
      <c r="Y755" s="982" t="str">
        <f t="shared" si="832"/>
        <v/>
      </c>
      <c r="Z755" s="982" t="str">
        <f t="shared" si="833"/>
        <v/>
      </c>
      <c r="AA755" s="982" t="str">
        <f t="shared" si="834"/>
        <v/>
      </c>
      <c r="AB755" s="982" t="str">
        <f t="shared" si="835"/>
        <v/>
      </c>
      <c r="AC755" s="982" t="str">
        <f t="shared" si="836"/>
        <v/>
      </c>
      <c r="AD755" s="982" t="str">
        <f t="shared" si="837"/>
        <v/>
      </c>
      <c r="AE755" s="982" t="str">
        <f t="shared" si="838"/>
        <v/>
      </c>
    </row>
    <row r="756" spans="1:31">
      <c r="A756" s="982" t="str">
        <f t="shared" si="839"/>
        <v>MP-4</v>
      </c>
      <c r="B756" s="982" t="str">
        <f t="shared" si="843"/>
        <v>[weeks D]</v>
      </c>
      <c r="C756" s="982" t="str">
        <f t="shared" si="844"/>
        <v>[genotype D]</v>
      </c>
      <c r="D756" s="982" t="str">
        <f t="shared" si="845"/>
        <v>[diet D]</v>
      </c>
      <c r="E756" s="982" t="str">
        <f t="shared" si="846"/>
        <v>[treatment D]</v>
      </c>
      <c r="F756" s="982" t="str">
        <f t="shared" si="840"/>
        <v>[sex]</v>
      </c>
      <c r="G756" s="982" t="str">
        <f t="shared" si="841"/>
        <v>[body weight]</v>
      </c>
      <c r="H756" s="982" t="str">
        <f t="shared" si="784"/>
        <v>[insul inf rate D]</v>
      </c>
      <c r="I756" s="843"/>
      <c r="J756" s="982">
        <f>'Plasma (D)'!B100</f>
        <v>110</v>
      </c>
      <c r="K756" s="982" t="str">
        <f>'Plasma (D)'!C100</f>
        <v>bg 110</v>
      </c>
      <c r="L756" s="982" t="str">
        <f>'Plasma (D)'!E100</f>
        <v>gir 110</v>
      </c>
      <c r="M756" s="843"/>
      <c r="N756" s="843"/>
      <c r="O756" s="982"/>
      <c r="P756" s="982" t="str">
        <f t="shared" si="842"/>
        <v/>
      </c>
      <c r="Q756" s="982" t="str">
        <f t="shared" si="824"/>
        <v/>
      </c>
      <c r="R756" s="982" t="str">
        <f t="shared" si="825"/>
        <v/>
      </c>
      <c r="S756" s="982" t="str">
        <f t="shared" si="826"/>
        <v/>
      </c>
      <c r="T756" s="982" t="str">
        <f t="shared" si="827"/>
        <v/>
      </c>
      <c r="U756" s="982" t="str">
        <f t="shared" si="828"/>
        <v/>
      </c>
      <c r="V756" s="982" t="str">
        <f t="shared" si="829"/>
        <v/>
      </c>
      <c r="W756" s="982" t="str">
        <f t="shared" si="830"/>
        <v/>
      </c>
      <c r="X756" s="982" t="str">
        <f t="shared" si="831"/>
        <v/>
      </c>
      <c r="Y756" s="982" t="str">
        <f t="shared" si="832"/>
        <v/>
      </c>
      <c r="Z756" s="982" t="str">
        <f t="shared" si="833"/>
        <v/>
      </c>
      <c r="AA756" s="982" t="str">
        <f t="shared" si="834"/>
        <v/>
      </c>
      <c r="AB756" s="982" t="str">
        <f t="shared" si="835"/>
        <v/>
      </c>
      <c r="AC756" s="982" t="str">
        <f t="shared" si="836"/>
        <v/>
      </c>
      <c r="AD756" s="982" t="str">
        <f t="shared" si="837"/>
        <v/>
      </c>
      <c r="AE756" s="982" t="str">
        <f t="shared" si="838"/>
        <v/>
      </c>
    </row>
    <row r="757" spans="1:31">
      <c r="A757" s="982" t="str">
        <f t="shared" si="839"/>
        <v>MP-4</v>
      </c>
      <c r="B757" s="982" t="str">
        <f t="shared" si="843"/>
        <v>[weeks D]</v>
      </c>
      <c r="C757" s="982" t="str">
        <f t="shared" si="844"/>
        <v>[genotype D]</v>
      </c>
      <c r="D757" s="982" t="str">
        <f t="shared" si="845"/>
        <v>[diet D]</v>
      </c>
      <c r="E757" s="982" t="str">
        <f t="shared" si="846"/>
        <v>[treatment D]</v>
      </c>
      <c r="F757" s="982" t="str">
        <f t="shared" si="840"/>
        <v>[sex]</v>
      </c>
      <c r="G757" s="982" t="str">
        <f t="shared" si="841"/>
        <v>[body weight]</v>
      </c>
      <c r="H757" s="982" t="str">
        <f t="shared" si="784"/>
        <v>[insul inf rate D]</v>
      </c>
      <c r="I757" s="843"/>
      <c r="J757" s="982">
        <f>'Plasma (D)'!B101</f>
        <v>120</v>
      </c>
      <c r="K757" s="982" t="str">
        <f>'Plasma (D)'!C101</f>
        <v>bg 120</v>
      </c>
      <c r="L757" s="982" t="str">
        <f>'Plasma (D)'!E101</f>
        <v>gir 120</v>
      </c>
      <c r="M757" s="983" t="e">
        <f>'Plasma (D)'!X95</f>
        <v>#DIV/0!</v>
      </c>
      <c r="N757" s="983" t="e">
        <f>'Plasma (D)'!Y95</f>
        <v>#DIV/0!</v>
      </c>
      <c r="O757" s="982" t="str">
        <f>'Plasma (D)'!M101</f>
        <v>i 120</v>
      </c>
      <c r="P757" s="982" t="str">
        <f t="shared" si="842"/>
        <v/>
      </c>
      <c r="Q757" s="982" t="str">
        <f t="shared" si="824"/>
        <v/>
      </c>
      <c r="R757" s="982" t="str">
        <f t="shared" si="825"/>
        <v/>
      </c>
      <c r="S757" s="982" t="str">
        <f t="shared" si="826"/>
        <v/>
      </c>
      <c r="T757" s="982" t="str">
        <f t="shared" si="827"/>
        <v/>
      </c>
      <c r="U757" s="982" t="str">
        <f t="shared" si="828"/>
        <v/>
      </c>
      <c r="V757" s="982" t="str">
        <f t="shared" si="829"/>
        <v/>
      </c>
      <c r="W757" s="982" t="str">
        <f t="shared" si="830"/>
        <v/>
      </c>
      <c r="X757" s="982" t="str">
        <f t="shared" si="831"/>
        <v/>
      </c>
      <c r="Y757" s="982" t="str">
        <f t="shared" si="832"/>
        <v/>
      </c>
      <c r="Z757" s="982" t="str">
        <f t="shared" si="833"/>
        <v/>
      </c>
      <c r="AA757" s="982" t="str">
        <f t="shared" si="834"/>
        <v/>
      </c>
      <c r="AB757" s="982" t="str">
        <f t="shared" si="835"/>
        <v/>
      </c>
      <c r="AC757" s="982" t="str">
        <f t="shared" si="836"/>
        <v/>
      </c>
      <c r="AD757" s="982" t="str">
        <f t="shared" si="837"/>
        <v/>
      </c>
      <c r="AE757" s="982" t="str">
        <f t="shared" si="838"/>
        <v/>
      </c>
    </row>
    <row r="758" spans="1:31">
      <c r="A758" s="982" t="str">
        <f t="shared" si="839"/>
        <v>MP-4</v>
      </c>
      <c r="B758" s="982" t="str">
        <f t="shared" si="843"/>
        <v>[weeks D]</v>
      </c>
      <c r="C758" s="982" t="str">
        <f t="shared" si="844"/>
        <v>[genotype D]</v>
      </c>
      <c r="D758" s="982" t="str">
        <f t="shared" si="845"/>
        <v>[diet D]</v>
      </c>
      <c r="E758" s="982" t="str">
        <f t="shared" si="846"/>
        <v>[treatment D]</v>
      </c>
      <c r="F758" s="982" t="str">
        <f t="shared" si="840"/>
        <v>[sex]</v>
      </c>
      <c r="G758" s="982" t="str">
        <f t="shared" si="841"/>
        <v>[body weight]</v>
      </c>
      <c r="H758" s="982" t="str">
        <f t="shared" si="784"/>
        <v>[insul inf rate D]</v>
      </c>
      <c r="I758" s="843"/>
      <c r="J758" s="982">
        <v>122</v>
      </c>
      <c r="K758" s="982" t="str">
        <f>'Plasma (D)'!C102</f>
        <v>bg 2</v>
      </c>
      <c r="L758" s="982" t="str">
        <f>'Plasma (D)'!E102</f>
        <v>gir 2</v>
      </c>
      <c r="M758" s="843"/>
      <c r="N758" s="843"/>
      <c r="O758" s="982"/>
      <c r="P758" s="982" t="str">
        <f t="shared" si="842"/>
        <v/>
      </c>
      <c r="Q758" s="982" t="str">
        <f t="shared" si="824"/>
        <v/>
      </c>
      <c r="R758" s="982" t="str">
        <f t="shared" si="825"/>
        <v/>
      </c>
      <c r="S758" s="982" t="str">
        <f t="shared" si="826"/>
        <v/>
      </c>
      <c r="T758" s="982" t="str">
        <f t="shared" si="827"/>
        <v/>
      </c>
      <c r="U758" s="982" t="str">
        <f t="shared" si="828"/>
        <v/>
      </c>
      <c r="V758" s="982" t="str">
        <f t="shared" si="829"/>
        <v/>
      </c>
      <c r="W758" s="982" t="str">
        <f t="shared" si="830"/>
        <v/>
      </c>
      <c r="X758" s="982" t="str">
        <f t="shared" si="831"/>
        <v/>
      </c>
      <c r="Y758" s="982" t="str">
        <f t="shared" si="832"/>
        <v/>
      </c>
      <c r="Z758" s="982" t="str">
        <f t="shared" si="833"/>
        <v/>
      </c>
      <c r="AA758" s="982" t="str">
        <f t="shared" si="834"/>
        <v/>
      </c>
      <c r="AB758" s="982" t="str">
        <f t="shared" si="835"/>
        <v/>
      </c>
      <c r="AC758" s="982" t="str">
        <f t="shared" si="836"/>
        <v/>
      </c>
      <c r="AD758" s="982" t="str">
        <f t="shared" si="837"/>
        <v/>
      </c>
      <c r="AE758" s="982" t="str">
        <f t="shared" si="838"/>
        <v/>
      </c>
    </row>
    <row r="759" spans="1:31">
      <c r="A759" s="982" t="str">
        <f t="shared" si="839"/>
        <v>MP-4</v>
      </c>
      <c r="B759" s="982" t="str">
        <f t="shared" si="843"/>
        <v>[weeks D]</v>
      </c>
      <c r="C759" s="982" t="str">
        <f t="shared" si="844"/>
        <v>[genotype D]</v>
      </c>
      <c r="D759" s="982" t="str">
        <f t="shared" si="845"/>
        <v>[diet D]</v>
      </c>
      <c r="E759" s="982" t="str">
        <f t="shared" si="846"/>
        <v>[treatment D]</v>
      </c>
      <c r="F759" s="982" t="str">
        <f t="shared" si="840"/>
        <v>[sex]</v>
      </c>
      <c r="G759" s="982" t="str">
        <f t="shared" si="841"/>
        <v>[body weight]</v>
      </c>
      <c r="H759" s="982" t="str">
        <f t="shared" si="784"/>
        <v>[insul inf rate D]</v>
      </c>
      <c r="I759" s="843"/>
      <c r="J759" s="982">
        <v>125</v>
      </c>
      <c r="K759" s="982" t="str">
        <f>'Plasma (D)'!C103</f>
        <v>bg 5</v>
      </c>
      <c r="L759" s="982" t="str">
        <f>'Plasma (D)'!E103</f>
        <v>gir 5</v>
      </c>
      <c r="M759" s="843"/>
      <c r="N759" s="843"/>
      <c r="O759" s="982"/>
      <c r="P759" s="982" t="str">
        <f t="shared" si="842"/>
        <v/>
      </c>
      <c r="Q759" s="982" t="str">
        <f t="shared" si="824"/>
        <v/>
      </c>
      <c r="R759" s="982" t="str">
        <f t="shared" si="825"/>
        <v/>
      </c>
      <c r="S759" s="982" t="str">
        <f t="shared" si="826"/>
        <v/>
      </c>
      <c r="T759" s="982" t="str">
        <f t="shared" si="827"/>
        <v/>
      </c>
      <c r="U759" s="982" t="str">
        <f t="shared" si="828"/>
        <v/>
      </c>
      <c r="V759" s="982" t="str">
        <f t="shared" si="829"/>
        <v/>
      </c>
      <c r="W759" s="982" t="str">
        <f t="shared" si="830"/>
        <v/>
      </c>
      <c r="X759" s="982" t="str">
        <f t="shared" si="831"/>
        <v/>
      </c>
      <c r="Y759" s="982" t="str">
        <f t="shared" si="832"/>
        <v/>
      </c>
      <c r="Z759" s="982" t="str">
        <f t="shared" si="833"/>
        <v/>
      </c>
      <c r="AA759" s="982" t="str">
        <f t="shared" si="834"/>
        <v/>
      </c>
      <c r="AB759" s="982" t="str">
        <f t="shared" si="835"/>
        <v/>
      </c>
      <c r="AC759" s="982" t="str">
        <f t="shared" si="836"/>
        <v/>
      </c>
      <c r="AD759" s="982" t="str">
        <f t="shared" si="837"/>
        <v/>
      </c>
      <c r="AE759" s="982" t="str">
        <f t="shared" si="838"/>
        <v/>
      </c>
    </row>
    <row r="760" spans="1:31">
      <c r="A760" s="982" t="str">
        <f t="shared" si="839"/>
        <v>MP-4</v>
      </c>
      <c r="B760" s="982" t="str">
        <f t="shared" si="843"/>
        <v>[weeks D]</v>
      </c>
      <c r="C760" s="982" t="str">
        <f t="shared" si="844"/>
        <v>[genotype D]</v>
      </c>
      <c r="D760" s="982" t="str">
        <f t="shared" si="845"/>
        <v>[diet D]</v>
      </c>
      <c r="E760" s="982" t="str">
        <f t="shared" si="846"/>
        <v>[treatment D]</v>
      </c>
      <c r="F760" s="982" t="str">
        <f t="shared" si="840"/>
        <v>[sex]</v>
      </c>
      <c r="G760" s="982" t="str">
        <f t="shared" si="841"/>
        <v>[body weight]</v>
      </c>
      <c r="H760" s="982" t="str">
        <f t="shared" si="784"/>
        <v>[insul inf rate D]</v>
      </c>
      <c r="I760" s="843"/>
      <c r="J760" s="982">
        <v>130</v>
      </c>
      <c r="K760" s="982" t="str">
        <f>'Plasma (D)'!C104</f>
        <v>bg 10</v>
      </c>
      <c r="L760" s="982" t="str">
        <f>'Plasma (D)'!E104</f>
        <v>gir 10</v>
      </c>
      <c r="M760" s="843"/>
      <c r="N760" s="843"/>
      <c r="O760" s="982"/>
      <c r="P760" s="982" t="str">
        <f t="shared" si="842"/>
        <v/>
      </c>
      <c r="Q760" s="982" t="str">
        <f t="shared" si="824"/>
        <v/>
      </c>
      <c r="R760" s="982" t="str">
        <f t="shared" si="825"/>
        <v/>
      </c>
      <c r="S760" s="982" t="str">
        <f t="shared" si="826"/>
        <v/>
      </c>
      <c r="T760" s="982" t="str">
        <f t="shared" si="827"/>
        <v/>
      </c>
      <c r="U760" s="982" t="str">
        <f t="shared" si="828"/>
        <v/>
      </c>
      <c r="V760" s="982" t="str">
        <f t="shared" si="829"/>
        <v/>
      </c>
      <c r="W760" s="982" t="str">
        <f t="shared" si="830"/>
        <v/>
      </c>
      <c r="X760" s="982" t="str">
        <f t="shared" si="831"/>
        <v/>
      </c>
      <c r="Y760" s="982" t="str">
        <f t="shared" si="832"/>
        <v/>
      </c>
      <c r="Z760" s="982" t="str">
        <f t="shared" si="833"/>
        <v/>
      </c>
      <c r="AA760" s="982" t="str">
        <f t="shared" si="834"/>
        <v/>
      </c>
      <c r="AB760" s="982" t="str">
        <f t="shared" si="835"/>
        <v/>
      </c>
      <c r="AC760" s="982" t="str">
        <f t="shared" si="836"/>
        <v/>
      </c>
      <c r="AD760" s="982" t="str">
        <f t="shared" si="837"/>
        <v/>
      </c>
      <c r="AE760" s="982" t="str">
        <f t="shared" si="838"/>
        <v/>
      </c>
    </row>
    <row r="761" spans="1:31">
      <c r="A761" s="982" t="str">
        <f t="shared" si="839"/>
        <v>MP-4</v>
      </c>
      <c r="B761" s="982" t="str">
        <f t="shared" si="843"/>
        <v>[weeks D]</v>
      </c>
      <c r="C761" s="982" t="str">
        <f t="shared" si="844"/>
        <v>[genotype D]</v>
      </c>
      <c r="D761" s="982" t="str">
        <f t="shared" si="845"/>
        <v>[diet D]</v>
      </c>
      <c r="E761" s="982" t="str">
        <f t="shared" si="846"/>
        <v>[treatment D]</v>
      </c>
      <c r="F761" s="982" t="str">
        <f t="shared" si="840"/>
        <v>[sex]</v>
      </c>
      <c r="G761" s="982" t="str">
        <f t="shared" si="841"/>
        <v>[body weight]</v>
      </c>
      <c r="H761" s="982" t="str">
        <f t="shared" si="784"/>
        <v>[insul inf rate D]</v>
      </c>
      <c r="I761" s="843"/>
      <c r="J761" s="982">
        <v>135</v>
      </c>
      <c r="K761" s="982" t="str">
        <f>'Plasma (D)'!C105</f>
        <v>bg 15</v>
      </c>
      <c r="L761" s="982" t="str">
        <f>'Plasma (D)'!E105</f>
        <v>gir 15</v>
      </c>
      <c r="M761" s="843"/>
      <c r="N761" s="843"/>
      <c r="O761" s="982"/>
      <c r="P761" s="982" t="str">
        <f t="shared" si="842"/>
        <v/>
      </c>
      <c r="Q761" s="982" t="str">
        <f t="shared" si="824"/>
        <v/>
      </c>
      <c r="R761" s="982" t="str">
        <f t="shared" si="825"/>
        <v/>
      </c>
      <c r="S761" s="982" t="str">
        <f t="shared" si="826"/>
        <v/>
      </c>
      <c r="T761" s="982" t="str">
        <f t="shared" si="827"/>
        <v/>
      </c>
      <c r="U761" s="982" t="str">
        <f t="shared" si="828"/>
        <v/>
      </c>
      <c r="V761" s="982" t="str">
        <f t="shared" si="829"/>
        <v/>
      </c>
      <c r="W761" s="982" t="str">
        <f t="shared" si="830"/>
        <v/>
      </c>
      <c r="X761" s="982" t="str">
        <f t="shared" si="831"/>
        <v/>
      </c>
      <c r="Y761" s="982" t="str">
        <f t="shared" si="832"/>
        <v/>
      </c>
      <c r="Z761" s="982" t="str">
        <f t="shared" si="833"/>
        <v/>
      </c>
      <c r="AA761" s="982" t="str">
        <f t="shared" si="834"/>
        <v/>
      </c>
      <c r="AB761" s="982" t="str">
        <f t="shared" si="835"/>
        <v/>
      </c>
      <c r="AC761" s="982" t="str">
        <f t="shared" si="836"/>
        <v/>
      </c>
      <c r="AD761" s="982" t="str">
        <f t="shared" si="837"/>
        <v/>
      </c>
      <c r="AE761" s="982" t="str">
        <f t="shared" si="838"/>
        <v/>
      </c>
    </row>
    <row r="762" spans="1:31">
      <c r="A762" s="982" t="str">
        <f t="shared" si="839"/>
        <v>MP-4</v>
      </c>
      <c r="B762" s="982" t="str">
        <f t="shared" si="843"/>
        <v>[weeks D]</v>
      </c>
      <c r="C762" s="982" t="str">
        <f t="shared" si="844"/>
        <v>[genotype D]</v>
      </c>
      <c r="D762" s="982" t="str">
        <f t="shared" si="845"/>
        <v>[diet D]</v>
      </c>
      <c r="E762" s="982" t="str">
        <f t="shared" si="846"/>
        <v>[treatment D]</v>
      </c>
      <c r="F762" s="982" t="str">
        <f t="shared" si="840"/>
        <v>[sex]</v>
      </c>
      <c r="G762" s="982" t="str">
        <f t="shared" si="841"/>
        <v>[body weight]</v>
      </c>
      <c r="H762" s="982" t="str">
        <f t="shared" si="784"/>
        <v>[insul inf rate D]</v>
      </c>
      <c r="I762" s="843"/>
      <c r="J762" s="982">
        <v>145</v>
      </c>
      <c r="K762" s="982" t="str">
        <f>'Plasma (D)'!C106</f>
        <v>bg 25</v>
      </c>
      <c r="L762" s="982" t="str">
        <f>'Plasma (D)'!E106</f>
        <v>gir 25</v>
      </c>
      <c r="M762" s="843"/>
      <c r="N762" s="843"/>
      <c r="O762" s="982"/>
      <c r="P762" s="982" t="str">
        <f t="shared" si="842"/>
        <v/>
      </c>
      <c r="Q762" s="982" t="str">
        <f t="shared" si="824"/>
        <v/>
      </c>
      <c r="R762" s="982" t="str">
        <f t="shared" si="825"/>
        <v/>
      </c>
      <c r="S762" s="982" t="str">
        <f t="shared" si="826"/>
        <v/>
      </c>
      <c r="T762" s="982" t="str">
        <f t="shared" si="827"/>
        <v/>
      </c>
      <c r="U762" s="982" t="str">
        <f t="shared" si="828"/>
        <v/>
      </c>
      <c r="V762" s="982" t="str">
        <f t="shared" si="829"/>
        <v/>
      </c>
      <c r="W762" s="982" t="str">
        <f t="shared" si="830"/>
        <v/>
      </c>
      <c r="X762" s="982" t="str">
        <f t="shared" si="831"/>
        <v/>
      </c>
      <c r="Y762" s="982" t="str">
        <f t="shared" si="832"/>
        <v/>
      </c>
      <c r="Z762" s="982" t="str">
        <f t="shared" si="833"/>
        <v/>
      </c>
      <c r="AA762" s="982" t="str">
        <f t="shared" si="834"/>
        <v/>
      </c>
      <c r="AB762" s="982" t="str">
        <f t="shared" si="835"/>
        <v/>
      </c>
      <c r="AC762" s="982" t="str">
        <f t="shared" si="836"/>
        <v/>
      </c>
      <c r="AD762" s="982" t="str">
        <f t="shared" si="837"/>
        <v/>
      </c>
      <c r="AE762" s="982" t="str">
        <f t="shared" si="838"/>
        <v/>
      </c>
    </row>
    <row r="763" spans="1:31">
      <c r="A763" s="978" t="str">
        <f>'Plasma (D)'!A109</f>
        <v>MP-5</v>
      </c>
      <c r="B763" s="978" t="str">
        <f t="shared" si="843"/>
        <v>[weeks D]</v>
      </c>
      <c r="C763" s="978" t="str">
        <f t="shared" si="844"/>
        <v>[genotype D]</v>
      </c>
      <c r="D763" s="978" t="str">
        <f t="shared" si="845"/>
        <v>[diet D]</v>
      </c>
      <c r="E763" s="978" t="str">
        <f t="shared" si="846"/>
        <v>[treatment D]</v>
      </c>
      <c r="F763" s="978" t="str">
        <f>'Plasma (D)'!A114</f>
        <v>[sex]</v>
      </c>
      <c r="G763" s="978" t="str">
        <f>'Plasma (D)'!A110</f>
        <v>[body weight]</v>
      </c>
      <c r="H763" s="978">
        <f t="shared" si="784"/>
        <v>0</v>
      </c>
      <c r="I763" s="978" t="str">
        <f>'Plasma (D)'!A119</f>
        <v>hct -10</v>
      </c>
      <c r="J763" s="978">
        <f>'Plasma (D)'!B108</f>
        <v>-10</v>
      </c>
      <c r="K763" s="978" t="str">
        <f>'Plasma (D)'!C108</f>
        <v>bg -10</v>
      </c>
      <c r="L763" s="978" t="str">
        <f>'Plasma (D)'!E108</f>
        <v>gir -10</v>
      </c>
      <c r="M763" s="979" t="e">
        <f>'Plasma (D)'!X110</f>
        <v>#DIV/0!</v>
      </c>
      <c r="N763" s="979" t="e">
        <f>'Plasma (D)'!Y110</f>
        <v>#DIV/0!</v>
      </c>
      <c r="O763" s="978" t="str">
        <f>'Plasma (D)'!M108</f>
        <v>i -10</v>
      </c>
      <c r="P763" s="978" t="str">
        <f>'tissues (D)'!O45</f>
        <v/>
      </c>
      <c r="Q763" s="978" t="str">
        <f>'tissues (D)'!O46</f>
        <v/>
      </c>
      <c r="R763" s="978" t="str">
        <f>'tissues (D)'!O47</f>
        <v/>
      </c>
      <c r="S763" s="978" t="str">
        <f>'tissues (D)'!O48</f>
        <v/>
      </c>
      <c r="T763" s="978" t="str">
        <f>'tissues (D)'!O49</f>
        <v/>
      </c>
      <c r="U763" s="978" t="str">
        <f>'tissues (D)'!O50</f>
        <v/>
      </c>
      <c r="V763" s="978" t="str">
        <f>'tissues (D)'!O51</f>
        <v/>
      </c>
      <c r="W763" s="978" t="str">
        <f>'tissues (D)'!O52</f>
        <v/>
      </c>
      <c r="X763" s="978" t="str">
        <f>'tissues (D)'!P45</f>
        <v/>
      </c>
      <c r="Y763" s="980" t="str">
        <f>'tissues (D)'!P46</f>
        <v/>
      </c>
      <c r="Z763" s="978" t="str">
        <f>'tissues (D)'!P47</f>
        <v/>
      </c>
      <c r="AA763" s="978" t="str">
        <f>'tissues (D)'!P48</f>
        <v/>
      </c>
      <c r="AB763" s="978" t="str">
        <f>'tissues (D)'!P49</f>
        <v/>
      </c>
      <c r="AC763" s="978" t="str">
        <f>'tissues (D)'!P50</f>
        <v/>
      </c>
      <c r="AD763" s="978" t="str">
        <f>'tissues (D)'!P51</f>
        <v/>
      </c>
      <c r="AE763" s="978" t="str">
        <f>'tissues (D)'!P52</f>
        <v/>
      </c>
    </row>
    <row r="764" spans="1:31">
      <c r="A764" s="978" t="str">
        <f>A763</f>
        <v>MP-5</v>
      </c>
      <c r="B764" s="978" t="str">
        <f t="shared" si="843"/>
        <v>[weeks D]</v>
      </c>
      <c r="C764" s="978" t="str">
        <f t="shared" si="844"/>
        <v>[genotype D]</v>
      </c>
      <c r="D764" s="978" t="str">
        <f t="shared" si="845"/>
        <v>[diet D]</v>
      </c>
      <c r="E764" s="978" t="str">
        <f t="shared" si="846"/>
        <v>[treatment D]</v>
      </c>
      <c r="F764" s="978" t="str">
        <f>F763</f>
        <v>[sex]</v>
      </c>
      <c r="G764" s="978" t="str">
        <f>G763</f>
        <v>[body weight]</v>
      </c>
      <c r="H764" s="978">
        <f t="shared" si="784"/>
        <v>0</v>
      </c>
      <c r="I764" s="978"/>
      <c r="J764" s="978">
        <f>'Plasma (D)'!B109</f>
        <v>0</v>
      </c>
      <c r="K764" s="978" t="str">
        <f>'Plasma (D)'!C109</f>
        <v>bg 0</v>
      </c>
      <c r="L764" s="978" t="str">
        <f>'Plasma (D)'!E109</f>
        <v>gir 0</v>
      </c>
      <c r="M764" s="979" t="e">
        <f>'Plasma (D)'!X111</f>
        <v>#DIV/0!</v>
      </c>
      <c r="N764" s="979" t="e">
        <f>'Plasma (D)'!Y111</f>
        <v>#DIV/0!</v>
      </c>
      <c r="O764" s="978"/>
      <c r="P764" s="978" t="str">
        <f>P763</f>
        <v/>
      </c>
      <c r="Q764" s="978" t="str">
        <f t="shared" ref="Q764:Q781" si="847">Q763</f>
        <v/>
      </c>
      <c r="R764" s="978" t="str">
        <f t="shared" ref="R764:R781" si="848">R763</f>
        <v/>
      </c>
      <c r="S764" s="978" t="str">
        <f t="shared" ref="S764:S781" si="849">S763</f>
        <v/>
      </c>
      <c r="T764" s="978" t="str">
        <f t="shared" ref="T764:T781" si="850">T763</f>
        <v/>
      </c>
      <c r="U764" s="978" t="str">
        <f t="shared" ref="U764:U781" si="851">U763</f>
        <v/>
      </c>
      <c r="V764" s="978" t="str">
        <f t="shared" ref="V764:V781" si="852">V763</f>
        <v/>
      </c>
      <c r="W764" s="978" t="str">
        <f t="shared" ref="W764:W781" si="853">W763</f>
        <v/>
      </c>
      <c r="X764" s="978" t="str">
        <f t="shared" ref="X764:X781" si="854">X763</f>
        <v/>
      </c>
      <c r="Y764" s="978" t="str">
        <f t="shared" ref="Y764:Y781" si="855">Y763</f>
        <v/>
      </c>
      <c r="Z764" s="978" t="str">
        <f t="shared" ref="Z764:Z781" si="856">Z763</f>
        <v/>
      </c>
      <c r="AA764" s="978" t="str">
        <f t="shared" ref="AA764:AA781" si="857">AA763</f>
        <v/>
      </c>
      <c r="AB764" s="978" t="str">
        <f t="shared" ref="AB764:AB781" si="858">AB763</f>
        <v/>
      </c>
      <c r="AC764" s="978" t="str">
        <f t="shared" ref="AC764:AC781" si="859">AC763</f>
        <v/>
      </c>
      <c r="AD764" s="978" t="str">
        <f t="shared" ref="AD764:AD781" si="860">AD763</f>
        <v/>
      </c>
      <c r="AE764" s="978" t="str">
        <f t="shared" ref="AE764:AE781" si="861">AE763</f>
        <v/>
      </c>
    </row>
    <row r="765" spans="1:31">
      <c r="A765" s="978" t="str">
        <f t="shared" ref="A765:A781" si="862">A764</f>
        <v>MP-5</v>
      </c>
      <c r="B765" s="978" t="str">
        <f t="shared" si="843"/>
        <v>[weeks D]</v>
      </c>
      <c r="C765" s="978" t="str">
        <f t="shared" si="844"/>
        <v>[genotype D]</v>
      </c>
      <c r="D765" s="978" t="str">
        <f t="shared" si="845"/>
        <v>[diet D]</v>
      </c>
      <c r="E765" s="978" t="str">
        <f t="shared" si="846"/>
        <v>[treatment D]</v>
      </c>
      <c r="F765" s="978" t="str">
        <f t="shared" ref="F765:F781" si="863">F764</f>
        <v>[sex]</v>
      </c>
      <c r="G765" s="978" t="str">
        <f t="shared" ref="G765:G781" si="864">G764</f>
        <v>[body weight]</v>
      </c>
      <c r="H765" s="978" t="str">
        <f t="shared" si="784"/>
        <v>[insul inf rate D]</v>
      </c>
      <c r="I765" s="978"/>
      <c r="J765" s="978">
        <f>'Plasma (D)'!B110</f>
        <v>10</v>
      </c>
      <c r="K765" s="978" t="str">
        <f>'Plasma (D)'!C110</f>
        <v>bg 10</v>
      </c>
      <c r="L765" s="978" t="str">
        <f>'Plasma (D)'!E110</f>
        <v>gir 10</v>
      </c>
      <c r="M765" s="978"/>
      <c r="N765" s="978"/>
      <c r="O765" s="978"/>
      <c r="P765" s="978" t="str">
        <f t="shared" ref="P765:P781" si="865">P764</f>
        <v/>
      </c>
      <c r="Q765" s="978" t="str">
        <f t="shared" si="847"/>
        <v/>
      </c>
      <c r="R765" s="978" t="str">
        <f t="shared" si="848"/>
        <v/>
      </c>
      <c r="S765" s="978" t="str">
        <f t="shared" si="849"/>
        <v/>
      </c>
      <c r="T765" s="978" t="str">
        <f t="shared" si="850"/>
        <v/>
      </c>
      <c r="U765" s="978" t="str">
        <f t="shared" si="851"/>
        <v/>
      </c>
      <c r="V765" s="978" t="str">
        <f t="shared" si="852"/>
        <v/>
      </c>
      <c r="W765" s="978" t="str">
        <f t="shared" si="853"/>
        <v/>
      </c>
      <c r="X765" s="978" t="str">
        <f t="shared" si="854"/>
        <v/>
      </c>
      <c r="Y765" s="978" t="str">
        <f t="shared" si="855"/>
        <v/>
      </c>
      <c r="Z765" s="978" t="str">
        <f t="shared" si="856"/>
        <v/>
      </c>
      <c r="AA765" s="978" t="str">
        <f t="shared" si="857"/>
        <v/>
      </c>
      <c r="AB765" s="978" t="str">
        <f t="shared" si="858"/>
        <v/>
      </c>
      <c r="AC765" s="978" t="str">
        <f t="shared" si="859"/>
        <v/>
      </c>
      <c r="AD765" s="978" t="str">
        <f t="shared" si="860"/>
        <v/>
      </c>
      <c r="AE765" s="978" t="str">
        <f t="shared" si="861"/>
        <v/>
      </c>
    </row>
    <row r="766" spans="1:31">
      <c r="A766" s="978" t="str">
        <f t="shared" si="862"/>
        <v>MP-5</v>
      </c>
      <c r="B766" s="978" t="str">
        <f t="shared" si="843"/>
        <v>[weeks D]</v>
      </c>
      <c r="C766" s="978" t="str">
        <f t="shared" si="844"/>
        <v>[genotype D]</v>
      </c>
      <c r="D766" s="978" t="str">
        <f t="shared" si="845"/>
        <v>[diet D]</v>
      </c>
      <c r="E766" s="978" t="str">
        <f t="shared" si="846"/>
        <v>[treatment D]</v>
      </c>
      <c r="F766" s="978" t="str">
        <f t="shared" si="863"/>
        <v>[sex]</v>
      </c>
      <c r="G766" s="978" t="str">
        <f t="shared" si="864"/>
        <v>[body weight]</v>
      </c>
      <c r="H766" s="978" t="str">
        <f t="shared" si="784"/>
        <v>[insul inf rate D]</v>
      </c>
      <c r="I766" s="978"/>
      <c r="J766" s="978">
        <f>'Plasma (D)'!B111</f>
        <v>20</v>
      </c>
      <c r="K766" s="978" t="str">
        <f>'Plasma (D)'!C111</f>
        <v>bg 20</v>
      </c>
      <c r="L766" s="978" t="str">
        <f>'Plasma (D)'!E111</f>
        <v>gir 20</v>
      </c>
      <c r="M766" s="978"/>
      <c r="N766" s="978"/>
      <c r="O766" s="978"/>
      <c r="P766" s="978" t="str">
        <f t="shared" si="865"/>
        <v/>
      </c>
      <c r="Q766" s="978" t="str">
        <f t="shared" si="847"/>
        <v/>
      </c>
      <c r="R766" s="978" t="str">
        <f t="shared" si="848"/>
        <v/>
      </c>
      <c r="S766" s="978" t="str">
        <f t="shared" si="849"/>
        <v/>
      </c>
      <c r="T766" s="978" t="str">
        <f t="shared" si="850"/>
        <v/>
      </c>
      <c r="U766" s="978" t="str">
        <f t="shared" si="851"/>
        <v/>
      </c>
      <c r="V766" s="978" t="str">
        <f t="shared" si="852"/>
        <v/>
      </c>
      <c r="W766" s="978" t="str">
        <f t="shared" si="853"/>
        <v/>
      </c>
      <c r="X766" s="978" t="str">
        <f t="shared" si="854"/>
        <v/>
      </c>
      <c r="Y766" s="978" t="str">
        <f t="shared" si="855"/>
        <v/>
      </c>
      <c r="Z766" s="978" t="str">
        <f t="shared" si="856"/>
        <v/>
      </c>
      <c r="AA766" s="978" t="str">
        <f t="shared" si="857"/>
        <v/>
      </c>
      <c r="AB766" s="978" t="str">
        <f t="shared" si="858"/>
        <v/>
      </c>
      <c r="AC766" s="978" t="str">
        <f t="shared" si="859"/>
        <v/>
      </c>
      <c r="AD766" s="978" t="str">
        <f t="shared" si="860"/>
        <v/>
      </c>
      <c r="AE766" s="978" t="str">
        <f t="shared" si="861"/>
        <v/>
      </c>
    </row>
    <row r="767" spans="1:31">
      <c r="A767" s="978" t="str">
        <f t="shared" si="862"/>
        <v>MP-5</v>
      </c>
      <c r="B767" s="978" t="str">
        <f t="shared" si="843"/>
        <v>[weeks D]</v>
      </c>
      <c r="C767" s="978" t="str">
        <f t="shared" si="844"/>
        <v>[genotype D]</v>
      </c>
      <c r="D767" s="978" t="str">
        <f t="shared" si="845"/>
        <v>[diet D]</v>
      </c>
      <c r="E767" s="978" t="str">
        <f t="shared" si="846"/>
        <v>[treatment D]</v>
      </c>
      <c r="F767" s="978" t="str">
        <f t="shared" si="863"/>
        <v>[sex]</v>
      </c>
      <c r="G767" s="978" t="str">
        <f t="shared" si="864"/>
        <v>[body weight]</v>
      </c>
      <c r="H767" s="978" t="str">
        <f t="shared" si="784"/>
        <v>[insul inf rate D]</v>
      </c>
      <c r="I767" s="978"/>
      <c r="J767" s="978">
        <f>'Plasma (D)'!B112</f>
        <v>30</v>
      </c>
      <c r="K767" s="978" t="str">
        <f>'Plasma (D)'!C112</f>
        <v>bg 30</v>
      </c>
      <c r="L767" s="978" t="str">
        <f>'Plasma (D)'!E112</f>
        <v>gir 30</v>
      </c>
      <c r="M767" s="978"/>
      <c r="N767" s="978"/>
      <c r="O767" s="978"/>
      <c r="P767" s="978" t="str">
        <f t="shared" si="865"/>
        <v/>
      </c>
      <c r="Q767" s="978" t="str">
        <f t="shared" si="847"/>
        <v/>
      </c>
      <c r="R767" s="978" t="str">
        <f t="shared" si="848"/>
        <v/>
      </c>
      <c r="S767" s="978" t="str">
        <f t="shared" si="849"/>
        <v/>
      </c>
      <c r="T767" s="978" t="str">
        <f t="shared" si="850"/>
        <v/>
      </c>
      <c r="U767" s="978" t="str">
        <f t="shared" si="851"/>
        <v/>
      </c>
      <c r="V767" s="978" t="str">
        <f t="shared" si="852"/>
        <v/>
      </c>
      <c r="W767" s="978" t="str">
        <f t="shared" si="853"/>
        <v/>
      </c>
      <c r="X767" s="978" t="str">
        <f t="shared" si="854"/>
        <v/>
      </c>
      <c r="Y767" s="978" t="str">
        <f t="shared" si="855"/>
        <v/>
      </c>
      <c r="Z767" s="978" t="str">
        <f t="shared" si="856"/>
        <v/>
      </c>
      <c r="AA767" s="978" t="str">
        <f t="shared" si="857"/>
        <v/>
      </c>
      <c r="AB767" s="978" t="str">
        <f t="shared" si="858"/>
        <v/>
      </c>
      <c r="AC767" s="978" t="str">
        <f t="shared" si="859"/>
        <v/>
      </c>
      <c r="AD767" s="978" t="str">
        <f t="shared" si="860"/>
        <v/>
      </c>
      <c r="AE767" s="978" t="str">
        <f t="shared" si="861"/>
        <v/>
      </c>
    </row>
    <row r="768" spans="1:31">
      <c r="A768" s="978" t="str">
        <f t="shared" si="862"/>
        <v>MP-5</v>
      </c>
      <c r="B768" s="978" t="str">
        <f t="shared" si="843"/>
        <v>[weeks D]</v>
      </c>
      <c r="C768" s="978" t="str">
        <f t="shared" si="844"/>
        <v>[genotype D]</v>
      </c>
      <c r="D768" s="978" t="str">
        <f t="shared" si="845"/>
        <v>[diet D]</v>
      </c>
      <c r="E768" s="978" t="str">
        <f t="shared" si="846"/>
        <v>[treatment D]</v>
      </c>
      <c r="F768" s="978" t="str">
        <f t="shared" si="863"/>
        <v>[sex]</v>
      </c>
      <c r="G768" s="978" t="str">
        <f t="shared" si="864"/>
        <v>[body weight]</v>
      </c>
      <c r="H768" s="978" t="str">
        <f t="shared" si="784"/>
        <v>[insul inf rate D]</v>
      </c>
      <c r="I768" s="978"/>
      <c r="J768" s="978">
        <f>'Plasma (D)'!B113</f>
        <v>40</v>
      </c>
      <c r="K768" s="978" t="str">
        <f>'Plasma (D)'!C113</f>
        <v>bg 40</v>
      </c>
      <c r="L768" s="978" t="str">
        <f>'Plasma (D)'!E113</f>
        <v>gir 40</v>
      </c>
      <c r="M768" s="978"/>
      <c r="N768" s="978"/>
      <c r="O768" s="978"/>
      <c r="P768" s="978" t="str">
        <f t="shared" si="865"/>
        <v/>
      </c>
      <c r="Q768" s="978" t="str">
        <f t="shared" si="847"/>
        <v/>
      </c>
      <c r="R768" s="978" t="str">
        <f t="shared" si="848"/>
        <v/>
      </c>
      <c r="S768" s="978" t="str">
        <f t="shared" si="849"/>
        <v/>
      </c>
      <c r="T768" s="978" t="str">
        <f t="shared" si="850"/>
        <v/>
      </c>
      <c r="U768" s="978" t="str">
        <f t="shared" si="851"/>
        <v/>
      </c>
      <c r="V768" s="978" t="str">
        <f t="shared" si="852"/>
        <v/>
      </c>
      <c r="W768" s="978" t="str">
        <f t="shared" si="853"/>
        <v/>
      </c>
      <c r="X768" s="978" t="str">
        <f t="shared" si="854"/>
        <v/>
      </c>
      <c r="Y768" s="978" t="str">
        <f t="shared" si="855"/>
        <v/>
      </c>
      <c r="Z768" s="978" t="str">
        <f t="shared" si="856"/>
        <v/>
      </c>
      <c r="AA768" s="978" t="str">
        <f t="shared" si="857"/>
        <v/>
      </c>
      <c r="AB768" s="978" t="str">
        <f t="shared" si="858"/>
        <v/>
      </c>
      <c r="AC768" s="978" t="str">
        <f t="shared" si="859"/>
        <v/>
      </c>
      <c r="AD768" s="978" t="str">
        <f t="shared" si="860"/>
        <v/>
      </c>
      <c r="AE768" s="978" t="str">
        <f t="shared" si="861"/>
        <v/>
      </c>
    </row>
    <row r="769" spans="1:31">
      <c r="A769" s="978" t="str">
        <f t="shared" si="862"/>
        <v>MP-5</v>
      </c>
      <c r="B769" s="978" t="str">
        <f t="shared" si="843"/>
        <v>[weeks D]</v>
      </c>
      <c r="C769" s="978" t="str">
        <f t="shared" si="844"/>
        <v>[genotype D]</v>
      </c>
      <c r="D769" s="978" t="str">
        <f t="shared" si="845"/>
        <v>[diet D]</v>
      </c>
      <c r="E769" s="978" t="str">
        <f t="shared" si="846"/>
        <v>[treatment D]</v>
      </c>
      <c r="F769" s="978" t="str">
        <f t="shared" si="863"/>
        <v>[sex]</v>
      </c>
      <c r="G769" s="978" t="str">
        <f t="shared" si="864"/>
        <v>[body weight]</v>
      </c>
      <c r="H769" s="978" t="str">
        <f t="shared" si="784"/>
        <v>[insul inf rate D]</v>
      </c>
      <c r="I769" s="978"/>
      <c r="J769" s="978">
        <f>'Plasma (D)'!B114</f>
        <v>50</v>
      </c>
      <c r="K769" s="978" t="str">
        <f>'Plasma (D)'!C114</f>
        <v>bg 50</v>
      </c>
      <c r="L769" s="978" t="str">
        <f>'Plasma (D)'!E114</f>
        <v>gir 50</v>
      </c>
      <c r="M769" s="978"/>
      <c r="N769" s="978"/>
      <c r="O769" s="978"/>
      <c r="P769" s="978" t="str">
        <f t="shared" si="865"/>
        <v/>
      </c>
      <c r="Q769" s="978" t="str">
        <f t="shared" si="847"/>
        <v/>
      </c>
      <c r="R769" s="978" t="str">
        <f t="shared" si="848"/>
        <v/>
      </c>
      <c r="S769" s="978" t="str">
        <f t="shared" si="849"/>
        <v/>
      </c>
      <c r="T769" s="978" t="str">
        <f t="shared" si="850"/>
        <v/>
      </c>
      <c r="U769" s="978" t="str">
        <f t="shared" si="851"/>
        <v/>
      </c>
      <c r="V769" s="978" t="str">
        <f t="shared" si="852"/>
        <v/>
      </c>
      <c r="W769" s="978" t="str">
        <f t="shared" si="853"/>
        <v/>
      </c>
      <c r="X769" s="978" t="str">
        <f t="shared" si="854"/>
        <v/>
      </c>
      <c r="Y769" s="978" t="str">
        <f t="shared" si="855"/>
        <v/>
      </c>
      <c r="Z769" s="978" t="str">
        <f t="shared" si="856"/>
        <v/>
      </c>
      <c r="AA769" s="978" t="str">
        <f t="shared" si="857"/>
        <v/>
      </c>
      <c r="AB769" s="978" t="str">
        <f t="shared" si="858"/>
        <v/>
      </c>
      <c r="AC769" s="978" t="str">
        <f t="shared" si="859"/>
        <v/>
      </c>
      <c r="AD769" s="978" t="str">
        <f t="shared" si="860"/>
        <v/>
      </c>
      <c r="AE769" s="978" t="str">
        <f t="shared" si="861"/>
        <v/>
      </c>
    </row>
    <row r="770" spans="1:31">
      <c r="A770" s="978" t="str">
        <f t="shared" si="862"/>
        <v>MP-5</v>
      </c>
      <c r="B770" s="978" t="str">
        <f t="shared" si="843"/>
        <v>[weeks D]</v>
      </c>
      <c r="C770" s="978" t="str">
        <f t="shared" si="844"/>
        <v>[genotype D]</v>
      </c>
      <c r="D770" s="978" t="str">
        <f t="shared" si="845"/>
        <v>[diet D]</v>
      </c>
      <c r="E770" s="978" t="str">
        <f t="shared" si="846"/>
        <v>[treatment D]</v>
      </c>
      <c r="F770" s="978" t="str">
        <f t="shared" si="863"/>
        <v>[sex]</v>
      </c>
      <c r="G770" s="978" t="str">
        <f t="shared" si="864"/>
        <v>[body weight]</v>
      </c>
      <c r="H770" s="978" t="str">
        <f t="shared" si="784"/>
        <v>[insul inf rate D]</v>
      </c>
      <c r="I770" s="978"/>
      <c r="J770" s="978">
        <f>'Plasma (D)'!B115</f>
        <v>60</v>
      </c>
      <c r="K770" s="978" t="str">
        <f>'Plasma (D)'!C115</f>
        <v>bg 60</v>
      </c>
      <c r="L770" s="978" t="str">
        <f>'Plasma (D)'!E115</f>
        <v>gir 60</v>
      </c>
      <c r="M770" s="978"/>
      <c r="N770" s="978"/>
      <c r="O770" s="978"/>
      <c r="P770" s="978" t="str">
        <f t="shared" si="865"/>
        <v/>
      </c>
      <c r="Q770" s="978" t="str">
        <f t="shared" si="847"/>
        <v/>
      </c>
      <c r="R770" s="978" t="str">
        <f t="shared" si="848"/>
        <v/>
      </c>
      <c r="S770" s="978" t="str">
        <f t="shared" si="849"/>
        <v/>
      </c>
      <c r="T770" s="978" t="str">
        <f t="shared" si="850"/>
        <v/>
      </c>
      <c r="U770" s="978" t="str">
        <f t="shared" si="851"/>
        <v/>
      </c>
      <c r="V770" s="978" t="str">
        <f t="shared" si="852"/>
        <v/>
      </c>
      <c r="W770" s="978" t="str">
        <f t="shared" si="853"/>
        <v/>
      </c>
      <c r="X770" s="978" t="str">
        <f t="shared" si="854"/>
        <v/>
      </c>
      <c r="Y770" s="978" t="str">
        <f t="shared" si="855"/>
        <v/>
      </c>
      <c r="Z770" s="978" t="str">
        <f t="shared" si="856"/>
        <v/>
      </c>
      <c r="AA770" s="978" t="str">
        <f t="shared" si="857"/>
        <v/>
      </c>
      <c r="AB770" s="978" t="str">
        <f t="shared" si="858"/>
        <v/>
      </c>
      <c r="AC770" s="978" t="str">
        <f t="shared" si="859"/>
        <v/>
      </c>
      <c r="AD770" s="978" t="str">
        <f t="shared" si="860"/>
        <v/>
      </c>
      <c r="AE770" s="978" t="str">
        <f t="shared" si="861"/>
        <v/>
      </c>
    </row>
    <row r="771" spans="1:31">
      <c r="A771" s="978" t="str">
        <f t="shared" si="862"/>
        <v>MP-5</v>
      </c>
      <c r="B771" s="978" t="str">
        <f t="shared" si="843"/>
        <v>[weeks D]</v>
      </c>
      <c r="C771" s="978" t="str">
        <f t="shared" si="844"/>
        <v>[genotype D]</v>
      </c>
      <c r="D771" s="978" t="str">
        <f t="shared" si="845"/>
        <v>[diet D]</v>
      </c>
      <c r="E771" s="978" t="str">
        <f t="shared" si="846"/>
        <v>[treatment D]</v>
      </c>
      <c r="F771" s="978" t="str">
        <f t="shared" si="863"/>
        <v>[sex]</v>
      </c>
      <c r="G771" s="978" t="str">
        <f t="shared" si="864"/>
        <v>[body weight]</v>
      </c>
      <c r="H771" s="978" t="str">
        <f t="shared" ref="H771:H834" si="866">H752</f>
        <v>[insul inf rate D]</v>
      </c>
      <c r="I771" s="978"/>
      <c r="J771" s="978">
        <f>'Plasma (D)'!B116</f>
        <v>70</v>
      </c>
      <c r="K771" s="978" t="str">
        <f>'Plasma (D)'!C116</f>
        <v>bg 70</v>
      </c>
      <c r="L771" s="978" t="str">
        <f>'Plasma (D)'!E116</f>
        <v>gir 70</v>
      </c>
      <c r="M771" s="978"/>
      <c r="N771" s="978"/>
      <c r="O771" s="978"/>
      <c r="P771" s="978" t="str">
        <f t="shared" si="865"/>
        <v/>
      </c>
      <c r="Q771" s="978" t="str">
        <f t="shared" si="847"/>
        <v/>
      </c>
      <c r="R771" s="978" t="str">
        <f t="shared" si="848"/>
        <v/>
      </c>
      <c r="S771" s="978" t="str">
        <f t="shared" si="849"/>
        <v/>
      </c>
      <c r="T771" s="978" t="str">
        <f t="shared" si="850"/>
        <v/>
      </c>
      <c r="U771" s="978" t="str">
        <f t="shared" si="851"/>
        <v/>
      </c>
      <c r="V771" s="978" t="str">
        <f t="shared" si="852"/>
        <v/>
      </c>
      <c r="W771" s="978" t="str">
        <f t="shared" si="853"/>
        <v/>
      </c>
      <c r="X771" s="978" t="str">
        <f t="shared" si="854"/>
        <v/>
      </c>
      <c r="Y771" s="978" t="str">
        <f t="shared" si="855"/>
        <v/>
      </c>
      <c r="Z771" s="978" t="str">
        <f t="shared" si="856"/>
        <v/>
      </c>
      <c r="AA771" s="978" t="str">
        <f t="shared" si="857"/>
        <v/>
      </c>
      <c r="AB771" s="978" t="str">
        <f t="shared" si="858"/>
        <v/>
      </c>
      <c r="AC771" s="978" t="str">
        <f t="shared" si="859"/>
        <v/>
      </c>
      <c r="AD771" s="978" t="str">
        <f t="shared" si="860"/>
        <v/>
      </c>
      <c r="AE771" s="978" t="str">
        <f t="shared" si="861"/>
        <v/>
      </c>
    </row>
    <row r="772" spans="1:31">
      <c r="A772" s="978" t="str">
        <f t="shared" si="862"/>
        <v>MP-5</v>
      </c>
      <c r="B772" s="978" t="str">
        <f t="shared" si="843"/>
        <v>[weeks D]</v>
      </c>
      <c r="C772" s="978" t="str">
        <f t="shared" si="844"/>
        <v>[genotype D]</v>
      </c>
      <c r="D772" s="978" t="str">
        <f t="shared" si="845"/>
        <v>[diet D]</v>
      </c>
      <c r="E772" s="978" t="str">
        <f t="shared" si="846"/>
        <v>[treatment D]</v>
      </c>
      <c r="F772" s="978" t="str">
        <f t="shared" si="863"/>
        <v>[sex]</v>
      </c>
      <c r="G772" s="978" t="str">
        <f t="shared" si="864"/>
        <v>[body weight]</v>
      </c>
      <c r="H772" s="978" t="str">
        <f t="shared" si="866"/>
        <v>[insul inf rate D]</v>
      </c>
      <c r="I772" s="981"/>
      <c r="J772" s="978">
        <f>'Plasma (D)'!B117</f>
        <v>80</v>
      </c>
      <c r="K772" s="978" t="str">
        <f>'Plasma (D)'!C117</f>
        <v>bg 80</v>
      </c>
      <c r="L772" s="978" t="str">
        <f>'Plasma (D)'!E117</f>
        <v>gir 80</v>
      </c>
      <c r="M772" s="979" t="e">
        <f>'Plasma (D)'!X112</f>
        <v>#DIV/0!</v>
      </c>
      <c r="N772" s="979" t="e">
        <f>'Plasma (D)'!Y112</f>
        <v>#DIV/0!</v>
      </c>
      <c r="O772" s="978"/>
      <c r="P772" s="978" t="str">
        <f t="shared" si="865"/>
        <v/>
      </c>
      <c r="Q772" s="978" t="str">
        <f t="shared" si="847"/>
        <v/>
      </c>
      <c r="R772" s="978" t="str">
        <f t="shared" si="848"/>
        <v/>
      </c>
      <c r="S772" s="978" t="str">
        <f t="shared" si="849"/>
        <v/>
      </c>
      <c r="T772" s="978" t="str">
        <f t="shared" si="850"/>
        <v/>
      </c>
      <c r="U772" s="978" t="str">
        <f t="shared" si="851"/>
        <v/>
      </c>
      <c r="V772" s="978" t="str">
        <f t="shared" si="852"/>
        <v/>
      </c>
      <c r="W772" s="978" t="str">
        <f t="shared" si="853"/>
        <v/>
      </c>
      <c r="X772" s="978" t="str">
        <f t="shared" si="854"/>
        <v/>
      </c>
      <c r="Y772" s="978" t="str">
        <f t="shared" si="855"/>
        <v/>
      </c>
      <c r="Z772" s="978" t="str">
        <f t="shared" si="856"/>
        <v/>
      </c>
      <c r="AA772" s="978" t="str">
        <f t="shared" si="857"/>
        <v/>
      </c>
      <c r="AB772" s="978" t="str">
        <f t="shared" si="858"/>
        <v/>
      </c>
      <c r="AC772" s="978" t="str">
        <f t="shared" si="859"/>
        <v/>
      </c>
      <c r="AD772" s="978" t="str">
        <f t="shared" si="860"/>
        <v/>
      </c>
      <c r="AE772" s="978" t="str">
        <f t="shared" si="861"/>
        <v/>
      </c>
    </row>
    <row r="773" spans="1:31">
      <c r="A773" s="978" t="str">
        <f t="shared" si="862"/>
        <v>MP-5</v>
      </c>
      <c r="B773" s="978" t="str">
        <f t="shared" si="843"/>
        <v>[weeks D]</v>
      </c>
      <c r="C773" s="978" t="str">
        <f t="shared" si="844"/>
        <v>[genotype D]</v>
      </c>
      <c r="D773" s="978" t="str">
        <f t="shared" si="845"/>
        <v>[diet D]</v>
      </c>
      <c r="E773" s="978" t="str">
        <f t="shared" si="846"/>
        <v>[treatment D]</v>
      </c>
      <c r="F773" s="978" t="str">
        <f t="shared" si="863"/>
        <v>[sex]</v>
      </c>
      <c r="G773" s="978" t="str">
        <f t="shared" si="864"/>
        <v>[body weight]</v>
      </c>
      <c r="H773" s="978" t="str">
        <f t="shared" si="866"/>
        <v>[insul inf rate D]</v>
      </c>
      <c r="I773" s="981" t="str">
        <f>'Plasma (D)'!A121</f>
        <v>hct 90</v>
      </c>
      <c r="J773" s="978">
        <f>'Plasma (D)'!B118</f>
        <v>90</v>
      </c>
      <c r="K773" s="978" t="str">
        <f>'Plasma (D)'!C118</f>
        <v>bg 90</v>
      </c>
      <c r="L773" s="978" t="str">
        <f>'Plasma (D)'!E118</f>
        <v>gir 90</v>
      </c>
      <c r="M773" s="979" t="e">
        <f>'Plasma (D)'!X113</f>
        <v>#DIV/0!</v>
      </c>
      <c r="N773" s="979" t="e">
        <f>'Plasma (D)'!Y113</f>
        <v>#DIV/0!</v>
      </c>
      <c r="O773" s="978"/>
      <c r="P773" s="978" t="str">
        <f t="shared" si="865"/>
        <v/>
      </c>
      <c r="Q773" s="978" t="str">
        <f t="shared" si="847"/>
        <v/>
      </c>
      <c r="R773" s="978" t="str">
        <f t="shared" si="848"/>
        <v/>
      </c>
      <c r="S773" s="978" t="str">
        <f t="shared" si="849"/>
        <v/>
      </c>
      <c r="T773" s="978" t="str">
        <f t="shared" si="850"/>
        <v/>
      </c>
      <c r="U773" s="978" t="str">
        <f t="shared" si="851"/>
        <v/>
      </c>
      <c r="V773" s="978" t="str">
        <f t="shared" si="852"/>
        <v/>
      </c>
      <c r="W773" s="978" t="str">
        <f t="shared" si="853"/>
        <v/>
      </c>
      <c r="X773" s="978" t="str">
        <f t="shared" si="854"/>
        <v/>
      </c>
      <c r="Y773" s="978" t="str">
        <f t="shared" si="855"/>
        <v/>
      </c>
      <c r="Z773" s="978" t="str">
        <f t="shared" si="856"/>
        <v/>
      </c>
      <c r="AA773" s="978" t="str">
        <f t="shared" si="857"/>
        <v/>
      </c>
      <c r="AB773" s="978" t="str">
        <f t="shared" si="858"/>
        <v/>
      </c>
      <c r="AC773" s="978" t="str">
        <f t="shared" si="859"/>
        <v/>
      </c>
      <c r="AD773" s="978" t="str">
        <f t="shared" si="860"/>
        <v/>
      </c>
      <c r="AE773" s="978" t="str">
        <f t="shared" si="861"/>
        <v/>
      </c>
    </row>
    <row r="774" spans="1:31">
      <c r="A774" s="978" t="str">
        <f t="shared" si="862"/>
        <v>MP-5</v>
      </c>
      <c r="B774" s="978" t="str">
        <f t="shared" si="843"/>
        <v>[weeks D]</v>
      </c>
      <c r="C774" s="978" t="str">
        <f t="shared" si="844"/>
        <v>[genotype D]</v>
      </c>
      <c r="D774" s="978" t="str">
        <f t="shared" si="845"/>
        <v>[diet D]</v>
      </c>
      <c r="E774" s="978" t="str">
        <f t="shared" si="846"/>
        <v>[treatment D]</v>
      </c>
      <c r="F774" s="978" t="str">
        <f t="shared" si="863"/>
        <v>[sex]</v>
      </c>
      <c r="G774" s="978" t="str">
        <f t="shared" si="864"/>
        <v>[body weight]</v>
      </c>
      <c r="H774" s="978" t="str">
        <f t="shared" si="866"/>
        <v>[insul inf rate D]</v>
      </c>
      <c r="I774" s="978"/>
      <c r="J774" s="978">
        <f>'Plasma (D)'!B119</f>
        <v>100</v>
      </c>
      <c r="K774" s="978" t="str">
        <f>'Plasma (D)'!C119</f>
        <v>bg 100</v>
      </c>
      <c r="L774" s="978" t="str">
        <f>'Plasma (D)'!E119</f>
        <v>gir 100</v>
      </c>
      <c r="M774" s="979" t="e">
        <f>'Plasma (D)'!X114</f>
        <v>#DIV/0!</v>
      </c>
      <c r="N774" s="979" t="e">
        <f>'Plasma (D)'!Y114</f>
        <v>#DIV/0!</v>
      </c>
      <c r="O774" s="978" t="str">
        <f>'Plasma (D)'!M119</f>
        <v>i 100</v>
      </c>
      <c r="P774" s="978" t="str">
        <f t="shared" si="865"/>
        <v/>
      </c>
      <c r="Q774" s="978" t="str">
        <f t="shared" si="847"/>
        <v/>
      </c>
      <c r="R774" s="978" t="str">
        <f t="shared" si="848"/>
        <v/>
      </c>
      <c r="S774" s="978" t="str">
        <f t="shared" si="849"/>
        <v/>
      </c>
      <c r="T774" s="978" t="str">
        <f t="shared" si="850"/>
        <v/>
      </c>
      <c r="U774" s="978" t="str">
        <f t="shared" si="851"/>
        <v/>
      </c>
      <c r="V774" s="978" t="str">
        <f t="shared" si="852"/>
        <v/>
      </c>
      <c r="W774" s="978" t="str">
        <f t="shared" si="853"/>
        <v/>
      </c>
      <c r="X774" s="978" t="str">
        <f t="shared" si="854"/>
        <v/>
      </c>
      <c r="Y774" s="978" t="str">
        <f t="shared" si="855"/>
        <v/>
      </c>
      <c r="Z774" s="978" t="str">
        <f t="shared" si="856"/>
        <v/>
      </c>
      <c r="AA774" s="978" t="str">
        <f t="shared" si="857"/>
        <v/>
      </c>
      <c r="AB774" s="978" t="str">
        <f t="shared" si="858"/>
        <v/>
      </c>
      <c r="AC774" s="978" t="str">
        <f t="shared" si="859"/>
        <v/>
      </c>
      <c r="AD774" s="978" t="str">
        <f t="shared" si="860"/>
        <v/>
      </c>
      <c r="AE774" s="978" t="str">
        <f t="shared" si="861"/>
        <v/>
      </c>
    </row>
    <row r="775" spans="1:31">
      <c r="A775" s="978" t="str">
        <f t="shared" si="862"/>
        <v>MP-5</v>
      </c>
      <c r="B775" s="978" t="str">
        <f t="shared" si="843"/>
        <v>[weeks D]</v>
      </c>
      <c r="C775" s="978" t="str">
        <f t="shared" si="844"/>
        <v>[genotype D]</v>
      </c>
      <c r="D775" s="978" t="str">
        <f t="shared" si="845"/>
        <v>[diet D]</v>
      </c>
      <c r="E775" s="978" t="str">
        <f t="shared" si="846"/>
        <v>[treatment D]</v>
      </c>
      <c r="F775" s="978" t="str">
        <f t="shared" si="863"/>
        <v>[sex]</v>
      </c>
      <c r="G775" s="978" t="str">
        <f t="shared" si="864"/>
        <v>[body weight]</v>
      </c>
      <c r="H775" s="978" t="str">
        <f t="shared" si="866"/>
        <v>[insul inf rate D]</v>
      </c>
      <c r="I775" s="978"/>
      <c r="J775" s="978">
        <f>'Plasma (D)'!B120</f>
        <v>110</v>
      </c>
      <c r="K775" s="978" t="str">
        <f>'Plasma (D)'!C120</f>
        <v>bg 110</v>
      </c>
      <c r="L775" s="978" t="str">
        <f>'Plasma (D)'!E120</f>
        <v>gir 110</v>
      </c>
      <c r="M775" s="978"/>
      <c r="N775" s="978"/>
      <c r="O775" s="978"/>
      <c r="P775" s="978" t="str">
        <f t="shared" si="865"/>
        <v/>
      </c>
      <c r="Q775" s="978" t="str">
        <f t="shared" si="847"/>
        <v/>
      </c>
      <c r="R775" s="978" t="str">
        <f t="shared" si="848"/>
        <v/>
      </c>
      <c r="S775" s="978" t="str">
        <f t="shared" si="849"/>
        <v/>
      </c>
      <c r="T775" s="978" t="str">
        <f t="shared" si="850"/>
        <v/>
      </c>
      <c r="U775" s="978" t="str">
        <f t="shared" si="851"/>
        <v/>
      </c>
      <c r="V775" s="978" t="str">
        <f t="shared" si="852"/>
        <v/>
      </c>
      <c r="W775" s="978" t="str">
        <f t="shared" si="853"/>
        <v/>
      </c>
      <c r="X775" s="978" t="str">
        <f t="shared" si="854"/>
        <v/>
      </c>
      <c r="Y775" s="978" t="str">
        <f t="shared" si="855"/>
        <v/>
      </c>
      <c r="Z775" s="978" t="str">
        <f t="shared" si="856"/>
        <v/>
      </c>
      <c r="AA775" s="978" t="str">
        <f t="shared" si="857"/>
        <v/>
      </c>
      <c r="AB775" s="978" t="str">
        <f t="shared" si="858"/>
        <v/>
      </c>
      <c r="AC775" s="978" t="str">
        <f t="shared" si="859"/>
        <v/>
      </c>
      <c r="AD775" s="978" t="str">
        <f t="shared" si="860"/>
        <v/>
      </c>
      <c r="AE775" s="978" t="str">
        <f t="shared" si="861"/>
        <v/>
      </c>
    </row>
    <row r="776" spans="1:31">
      <c r="A776" s="978" t="str">
        <f t="shared" si="862"/>
        <v>MP-5</v>
      </c>
      <c r="B776" s="978" t="str">
        <f t="shared" si="843"/>
        <v>[weeks D]</v>
      </c>
      <c r="C776" s="978" t="str">
        <f t="shared" si="844"/>
        <v>[genotype D]</v>
      </c>
      <c r="D776" s="978" t="str">
        <f t="shared" si="845"/>
        <v>[diet D]</v>
      </c>
      <c r="E776" s="978" t="str">
        <f t="shared" si="846"/>
        <v>[treatment D]</v>
      </c>
      <c r="F776" s="978" t="str">
        <f t="shared" si="863"/>
        <v>[sex]</v>
      </c>
      <c r="G776" s="978" t="str">
        <f t="shared" si="864"/>
        <v>[body weight]</v>
      </c>
      <c r="H776" s="978" t="str">
        <f t="shared" si="866"/>
        <v>[insul inf rate D]</v>
      </c>
      <c r="I776" s="978"/>
      <c r="J776" s="978">
        <f>'Plasma (D)'!B121</f>
        <v>120</v>
      </c>
      <c r="K776" s="978" t="str">
        <f>'Plasma (D)'!C121</f>
        <v>bg 120</v>
      </c>
      <c r="L776" s="978" t="str">
        <f>'Plasma (D)'!E121</f>
        <v>gir 120</v>
      </c>
      <c r="M776" s="979" t="e">
        <f>'Plasma (D)'!X115</f>
        <v>#DIV/0!</v>
      </c>
      <c r="N776" s="979" t="e">
        <f>'Plasma (D)'!Y115</f>
        <v>#DIV/0!</v>
      </c>
      <c r="O776" s="978" t="str">
        <f>'Plasma (D)'!M121</f>
        <v>i 120</v>
      </c>
      <c r="P776" s="978" t="str">
        <f t="shared" si="865"/>
        <v/>
      </c>
      <c r="Q776" s="978" t="str">
        <f t="shared" si="847"/>
        <v/>
      </c>
      <c r="R776" s="978" t="str">
        <f t="shared" si="848"/>
        <v/>
      </c>
      <c r="S776" s="978" t="str">
        <f t="shared" si="849"/>
        <v/>
      </c>
      <c r="T776" s="978" t="str">
        <f t="shared" si="850"/>
        <v/>
      </c>
      <c r="U776" s="978" t="str">
        <f t="shared" si="851"/>
        <v/>
      </c>
      <c r="V776" s="978" t="str">
        <f t="shared" si="852"/>
        <v/>
      </c>
      <c r="W776" s="978" t="str">
        <f t="shared" si="853"/>
        <v/>
      </c>
      <c r="X776" s="978" t="str">
        <f t="shared" si="854"/>
        <v/>
      </c>
      <c r="Y776" s="978" t="str">
        <f t="shared" si="855"/>
        <v/>
      </c>
      <c r="Z776" s="978" t="str">
        <f t="shared" si="856"/>
        <v/>
      </c>
      <c r="AA776" s="978" t="str">
        <f t="shared" si="857"/>
        <v/>
      </c>
      <c r="AB776" s="978" t="str">
        <f t="shared" si="858"/>
        <v/>
      </c>
      <c r="AC776" s="978" t="str">
        <f t="shared" si="859"/>
        <v/>
      </c>
      <c r="AD776" s="978" t="str">
        <f t="shared" si="860"/>
        <v/>
      </c>
      <c r="AE776" s="978" t="str">
        <f t="shared" si="861"/>
        <v/>
      </c>
    </row>
    <row r="777" spans="1:31">
      <c r="A777" s="978" t="str">
        <f t="shared" si="862"/>
        <v>MP-5</v>
      </c>
      <c r="B777" s="978" t="str">
        <f t="shared" si="843"/>
        <v>[weeks D]</v>
      </c>
      <c r="C777" s="978" t="str">
        <f t="shared" si="844"/>
        <v>[genotype D]</v>
      </c>
      <c r="D777" s="978" t="str">
        <f t="shared" si="845"/>
        <v>[diet D]</v>
      </c>
      <c r="E777" s="978" t="str">
        <f t="shared" si="846"/>
        <v>[treatment D]</v>
      </c>
      <c r="F777" s="978" t="str">
        <f t="shared" si="863"/>
        <v>[sex]</v>
      </c>
      <c r="G777" s="978" t="str">
        <f t="shared" si="864"/>
        <v>[body weight]</v>
      </c>
      <c r="H777" s="978" t="str">
        <f t="shared" si="866"/>
        <v>[insul inf rate D]</v>
      </c>
      <c r="I777" s="978"/>
      <c r="J777" s="978">
        <v>122</v>
      </c>
      <c r="K777" s="978" t="str">
        <f>'Plasma (D)'!C122</f>
        <v>bg 2</v>
      </c>
      <c r="L777" s="978" t="str">
        <f>'Plasma (D)'!E122</f>
        <v>gir 2</v>
      </c>
      <c r="M777" s="979"/>
      <c r="N777" s="979"/>
      <c r="O777" s="978"/>
      <c r="P777" s="978" t="str">
        <f t="shared" si="865"/>
        <v/>
      </c>
      <c r="Q777" s="978" t="str">
        <f t="shared" si="847"/>
        <v/>
      </c>
      <c r="R777" s="978" t="str">
        <f t="shared" si="848"/>
        <v/>
      </c>
      <c r="S777" s="978" t="str">
        <f t="shared" si="849"/>
        <v/>
      </c>
      <c r="T777" s="978" t="str">
        <f t="shared" si="850"/>
        <v/>
      </c>
      <c r="U777" s="978" t="str">
        <f t="shared" si="851"/>
        <v/>
      </c>
      <c r="V777" s="978" t="str">
        <f t="shared" si="852"/>
        <v/>
      </c>
      <c r="W777" s="978" t="str">
        <f t="shared" si="853"/>
        <v/>
      </c>
      <c r="X777" s="978" t="str">
        <f t="shared" si="854"/>
        <v/>
      </c>
      <c r="Y777" s="978" t="str">
        <f t="shared" si="855"/>
        <v/>
      </c>
      <c r="Z777" s="978" t="str">
        <f t="shared" si="856"/>
        <v/>
      </c>
      <c r="AA777" s="978" t="str">
        <f t="shared" si="857"/>
        <v/>
      </c>
      <c r="AB777" s="978" t="str">
        <f t="shared" si="858"/>
        <v/>
      </c>
      <c r="AC777" s="978" t="str">
        <f t="shared" si="859"/>
        <v/>
      </c>
      <c r="AD777" s="978" t="str">
        <f t="shared" si="860"/>
        <v/>
      </c>
      <c r="AE777" s="978" t="str">
        <f t="shared" si="861"/>
        <v/>
      </c>
    </row>
    <row r="778" spans="1:31">
      <c r="A778" s="978" t="str">
        <f t="shared" si="862"/>
        <v>MP-5</v>
      </c>
      <c r="B778" s="978" t="str">
        <f t="shared" si="843"/>
        <v>[weeks D]</v>
      </c>
      <c r="C778" s="978" t="str">
        <f t="shared" si="844"/>
        <v>[genotype D]</v>
      </c>
      <c r="D778" s="978" t="str">
        <f t="shared" si="845"/>
        <v>[diet D]</v>
      </c>
      <c r="E778" s="978" t="str">
        <f t="shared" si="846"/>
        <v>[treatment D]</v>
      </c>
      <c r="F778" s="978" t="str">
        <f t="shared" si="863"/>
        <v>[sex]</v>
      </c>
      <c r="G778" s="978" t="str">
        <f t="shared" si="864"/>
        <v>[body weight]</v>
      </c>
      <c r="H778" s="978" t="str">
        <f t="shared" si="866"/>
        <v>[insul inf rate D]</v>
      </c>
      <c r="I778" s="978"/>
      <c r="J778" s="978">
        <v>125</v>
      </c>
      <c r="K778" s="978" t="str">
        <f>'Plasma (D)'!C123</f>
        <v>bg 5</v>
      </c>
      <c r="L778" s="978" t="str">
        <f>'Plasma (D)'!E123</f>
        <v>gir 5</v>
      </c>
      <c r="M778" s="979"/>
      <c r="N778" s="979"/>
      <c r="O778" s="978"/>
      <c r="P778" s="978" t="str">
        <f t="shared" si="865"/>
        <v/>
      </c>
      <c r="Q778" s="978" t="str">
        <f t="shared" si="847"/>
        <v/>
      </c>
      <c r="R778" s="978" t="str">
        <f t="shared" si="848"/>
        <v/>
      </c>
      <c r="S778" s="978" t="str">
        <f t="shared" si="849"/>
        <v/>
      </c>
      <c r="T778" s="978" t="str">
        <f t="shared" si="850"/>
        <v/>
      </c>
      <c r="U778" s="978" t="str">
        <f t="shared" si="851"/>
        <v/>
      </c>
      <c r="V778" s="978" t="str">
        <f t="shared" si="852"/>
        <v/>
      </c>
      <c r="W778" s="978" t="str">
        <f t="shared" si="853"/>
        <v/>
      </c>
      <c r="X778" s="978" t="str">
        <f t="shared" si="854"/>
        <v/>
      </c>
      <c r="Y778" s="978" t="str">
        <f t="shared" si="855"/>
        <v/>
      </c>
      <c r="Z778" s="978" t="str">
        <f t="shared" si="856"/>
        <v/>
      </c>
      <c r="AA778" s="978" t="str">
        <f t="shared" si="857"/>
        <v/>
      </c>
      <c r="AB778" s="978" t="str">
        <f t="shared" si="858"/>
        <v/>
      </c>
      <c r="AC778" s="978" t="str">
        <f t="shared" si="859"/>
        <v/>
      </c>
      <c r="AD778" s="978" t="str">
        <f t="shared" si="860"/>
        <v/>
      </c>
      <c r="AE778" s="978" t="str">
        <f t="shared" si="861"/>
        <v/>
      </c>
    </row>
    <row r="779" spans="1:31">
      <c r="A779" s="978" t="str">
        <f t="shared" si="862"/>
        <v>MP-5</v>
      </c>
      <c r="B779" s="978" t="str">
        <f t="shared" si="843"/>
        <v>[weeks D]</v>
      </c>
      <c r="C779" s="978" t="str">
        <f t="shared" si="844"/>
        <v>[genotype D]</v>
      </c>
      <c r="D779" s="978" t="str">
        <f t="shared" si="845"/>
        <v>[diet D]</v>
      </c>
      <c r="E779" s="978" t="str">
        <f t="shared" si="846"/>
        <v>[treatment D]</v>
      </c>
      <c r="F779" s="978" t="str">
        <f t="shared" si="863"/>
        <v>[sex]</v>
      </c>
      <c r="G779" s="978" t="str">
        <f t="shared" si="864"/>
        <v>[body weight]</v>
      </c>
      <c r="H779" s="978" t="str">
        <f t="shared" si="866"/>
        <v>[insul inf rate D]</v>
      </c>
      <c r="I779" s="978"/>
      <c r="J779" s="978">
        <v>130</v>
      </c>
      <c r="K779" s="978" t="str">
        <f>'Plasma (D)'!C124</f>
        <v>bg 10</v>
      </c>
      <c r="L779" s="978" t="str">
        <f>'Plasma (D)'!E124</f>
        <v>gir 10</v>
      </c>
      <c r="M779" s="979"/>
      <c r="N779" s="979"/>
      <c r="O779" s="978"/>
      <c r="P779" s="978" t="str">
        <f t="shared" si="865"/>
        <v/>
      </c>
      <c r="Q779" s="978" t="str">
        <f t="shared" si="847"/>
        <v/>
      </c>
      <c r="R779" s="978" t="str">
        <f t="shared" si="848"/>
        <v/>
      </c>
      <c r="S779" s="978" t="str">
        <f t="shared" si="849"/>
        <v/>
      </c>
      <c r="T779" s="978" t="str">
        <f t="shared" si="850"/>
        <v/>
      </c>
      <c r="U779" s="978" t="str">
        <f t="shared" si="851"/>
        <v/>
      </c>
      <c r="V779" s="978" t="str">
        <f t="shared" si="852"/>
        <v/>
      </c>
      <c r="W779" s="978" t="str">
        <f t="shared" si="853"/>
        <v/>
      </c>
      <c r="X779" s="978" t="str">
        <f t="shared" si="854"/>
        <v/>
      </c>
      <c r="Y779" s="978" t="str">
        <f t="shared" si="855"/>
        <v/>
      </c>
      <c r="Z779" s="978" t="str">
        <f t="shared" si="856"/>
        <v/>
      </c>
      <c r="AA779" s="978" t="str">
        <f t="shared" si="857"/>
        <v/>
      </c>
      <c r="AB779" s="978" t="str">
        <f t="shared" si="858"/>
        <v/>
      </c>
      <c r="AC779" s="978" t="str">
        <f t="shared" si="859"/>
        <v/>
      </c>
      <c r="AD779" s="978" t="str">
        <f t="shared" si="860"/>
        <v/>
      </c>
      <c r="AE779" s="978" t="str">
        <f t="shared" si="861"/>
        <v/>
      </c>
    </row>
    <row r="780" spans="1:31">
      <c r="A780" s="978" t="str">
        <f t="shared" si="862"/>
        <v>MP-5</v>
      </c>
      <c r="B780" s="978" t="str">
        <f t="shared" si="843"/>
        <v>[weeks D]</v>
      </c>
      <c r="C780" s="978" t="str">
        <f t="shared" si="844"/>
        <v>[genotype D]</v>
      </c>
      <c r="D780" s="978" t="str">
        <f t="shared" si="845"/>
        <v>[diet D]</v>
      </c>
      <c r="E780" s="978" t="str">
        <f t="shared" si="846"/>
        <v>[treatment D]</v>
      </c>
      <c r="F780" s="978" t="str">
        <f t="shared" si="863"/>
        <v>[sex]</v>
      </c>
      <c r="G780" s="978" t="str">
        <f t="shared" si="864"/>
        <v>[body weight]</v>
      </c>
      <c r="H780" s="978" t="str">
        <f t="shared" si="866"/>
        <v>[insul inf rate D]</v>
      </c>
      <c r="I780" s="978"/>
      <c r="J780" s="978">
        <v>135</v>
      </c>
      <c r="K780" s="978" t="str">
        <f>'Plasma (D)'!C125</f>
        <v>bg 15</v>
      </c>
      <c r="L780" s="978" t="str">
        <f>'Plasma (D)'!E125</f>
        <v>gir 15</v>
      </c>
      <c r="M780" s="979"/>
      <c r="N780" s="979"/>
      <c r="O780" s="978"/>
      <c r="P780" s="978" t="str">
        <f t="shared" si="865"/>
        <v/>
      </c>
      <c r="Q780" s="978" t="str">
        <f t="shared" si="847"/>
        <v/>
      </c>
      <c r="R780" s="978" t="str">
        <f t="shared" si="848"/>
        <v/>
      </c>
      <c r="S780" s="978" t="str">
        <f t="shared" si="849"/>
        <v/>
      </c>
      <c r="T780" s="978" t="str">
        <f t="shared" si="850"/>
        <v/>
      </c>
      <c r="U780" s="978" t="str">
        <f t="shared" si="851"/>
        <v/>
      </c>
      <c r="V780" s="978" t="str">
        <f t="shared" si="852"/>
        <v/>
      </c>
      <c r="W780" s="978" t="str">
        <f t="shared" si="853"/>
        <v/>
      </c>
      <c r="X780" s="978" t="str">
        <f t="shared" si="854"/>
        <v/>
      </c>
      <c r="Y780" s="978" t="str">
        <f t="shared" si="855"/>
        <v/>
      </c>
      <c r="Z780" s="978" t="str">
        <f t="shared" si="856"/>
        <v/>
      </c>
      <c r="AA780" s="978" t="str">
        <f t="shared" si="857"/>
        <v/>
      </c>
      <c r="AB780" s="978" t="str">
        <f t="shared" si="858"/>
        <v/>
      </c>
      <c r="AC780" s="978" t="str">
        <f t="shared" si="859"/>
        <v/>
      </c>
      <c r="AD780" s="978" t="str">
        <f t="shared" si="860"/>
        <v/>
      </c>
      <c r="AE780" s="978" t="str">
        <f t="shared" si="861"/>
        <v/>
      </c>
    </row>
    <row r="781" spans="1:31">
      <c r="A781" s="978" t="str">
        <f t="shared" si="862"/>
        <v>MP-5</v>
      </c>
      <c r="B781" s="978" t="str">
        <f t="shared" si="843"/>
        <v>[weeks D]</v>
      </c>
      <c r="C781" s="978" t="str">
        <f t="shared" si="844"/>
        <v>[genotype D]</v>
      </c>
      <c r="D781" s="978" t="str">
        <f t="shared" si="845"/>
        <v>[diet D]</v>
      </c>
      <c r="E781" s="978" t="str">
        <f t="shared" si="846"/>
        <v>[treatment D]</v>
      </c>
      <c r="F781" s="978" t="str">
        <f t="shared" si="863"/>
        <v>[sex]</v>
      </c>
      <c r="G781" s="978" t="str">
        <f t="shared" si="864"/>
        <v>[body weight]</v>
      </c>
      <c r="H781" s="978" t="str">
        <f t="shared" si="866"/>
        <v>[insul inf rate D]</v>
      </c>
      <c r="I781" s="978"/>
      <c r="J781" s="978">
        <v>145</v>
      </c>
      <c r="K781" s="978" t="str">
        <f>'Plasma (D)'!C126</f>
        <v>bg 25</v>
      </c>
      <c r="L781" s="978" t="str">
        <f>'Plasma (D)'!E126</f>
        <v>gir 25</v>
      </c>
      <c r="M781" s="979"/>
      <c r="N781" s="979"/>
      <c r="O781" s="978"/>
      <c r="P781" s="978" t="str">
        <f t="shared" si="865"/>
        <v/>
      </c>
      <c r="Q781" s="978" t="str">
        <f t="shared" si="847"/>
        <v/>
      </c>
      <c r="R781" s="978" t="str">
        <f t="shared" si="848"/>
        <v/>
      </c>
      <c r="S781" s="978" t="str">
        <f t="shared" si="849"/>
        <v/>
      </c>
      <c r="T781" s="978" t="str">
        <f t="shared" si="850"/>
        <v/>
      </c>
      <c r="U781" s="978" t="str">
        <f t="shared" si="851"/>
        <v/>
      </c>
      <c r="V781" s="978" t="str">
        <f t="shared" si="852"/>
        <v/>
      </c>
      <c r="W781" s="978" t="str">
        <f t="shared" si="853"/>
        <v/>
      </c>
      <c r="X781" s="978" t="str">
        <f t="shared" si="854"/>
        <v/>
      </c>
      <c r="Y781" s="978" t="str">
        <f t="shared" si="855"/>
        <v/>
      </c>
      <c r="Z781" s="978" t="str">
        <f t="shared" si="856"/>
        <v/>
      </c>
      <c r="AA781" s="978" t="str">
        <f t="shared" si="857"/>
        <v/>
      </c>
      <c r="AB781" s="978" t="str">
        <f t="shared" si="858"/>
        <v/>
      </c>
      <c r="AC781" s="978" t="str">
        <f t="shared" si="859"/>
        <v/>
      </c>
      <c r="AD781" s="978" t="str">
        <f t="shared" si="860"/>
        <v/>
      </c>
      <c r="AE781" s="978" t="str">
        <f t="shared" si="861"/>
        <v/>
      </c>
    </row>
    <row r="782" spans="1:31">
      <c r="A782" s="982" t="str">
        <f>'Plasma (D)'!A129</f>
        <v>MP-6</v>
      </c>
      <c r="B782" s="982" t="str">
        <f t="shared" si="843"/>
        <v>[weeks D]</v>
      </c>
      <c r="C782" s="982" t="str">
        <f t="shared" si="844"/>
        <v>[genotype D]</v>
      </c>
      <c r="D782" s="982" t="str">
        <f t="shared" si="845"/>
        <v>[diet D]</v>
      </c>
      <c r="E782" s="982" t="str">
        <f t="shared" si="846"/>
        <v>[treatment D]</v>
      </c>
      <c r="F782" s="982" t="str">
        <f>'Plasma (D)'!A134</f>
        <v>[sex]</v>
      </c>
      <c r="G782" s="982" t="str">
        <f>'Plasma (D)'!A130</f>
        <v>[body weight]</v>
      </c>
      <c r="H782" s="982">
        <f t="shared" si="866"/>
        <v>0</v>
      </c>
      <c r="I782" s="982" t="str">
        <f>'Plasma (D)'!A139</f>
        <v>hct -10</v>
      </c>
      <c r="J782" s="982">
        <f>'Plasma (D)'!B128</f>
        <v>-10</v>
      </c>
      <c r="K782" s="982" t="str">
        <f>'Plasma (D)'!C128</f>
        <v>bg -10</v>
      </c>
      <c r="L782" s="982" t="str">
        <f>'Plasma (D)'!E128</f>
        <v>gir -10</v>
      </c>
      <c r="M782" s="983" t="e">
        <f>'Plasma (D)'!X130</f>
        <v>#DIV/0!</v>
      </c>
      <c r="N782" s="983" t="e">
        <f>'Plasma (D)'!Y130</f>
        <v>#DIV/0!</v>
      </c>
      <c r="O782" s="982" t="str">
        <f>'Plasma (D)'!M128</f>
        <v>i -10</v>
      </c>
      <c r="P782" s="982" t="str">
        <f>'tissues (D)'!O53</f>
        <v/>
      </c>
      <c r="Q782" s="982" t="str">
        <f>'tissues (D)'!O54</f>
        <v/>
      </c>
      <c r="R782" s="982" t="str">
        <f>'tissues (D)'!O55</f>
        <v/>
      </c>
      <c r="S782" s="982" t="str">
        <f>'tissues (D)'!O56</f>
        <v/>
      </c>
      <c r="T782" s="982" t="str">
        <f>'tissues (D)'!O57</f>
        <v/>
      </c>
      <c r="U782" s="982" t="str">
        <f>'tissues (D)'!O58</f>
        <v/>
      </c>
      <c r="V782" s="982" t="str">
        <f>'tissues (D)'!O59</f>
        <v/>
      </c>
      <c r="W782" s="982" t="str">
        <f>'tissues (D)'!O60</f>
        <v/>
      </c>
      <c r="X782" s="982" t="str">
        <f>'tissues (D)'!P53</f>
        <v/>
      </c>
      <c r="Y782" s="982" t="str">
        <f>'tissues (D)'!P54</f>
        <v/>
      </c>
      <c r="Z782" s="982" t="str">
        <f>'tissues (D)'!P55</f>
        <v/>
      </c>
      <c r="AA782" s="982" t="str">
        <f>'tissues (D)'!P56</f>
        <v/>
      </c>
      <c r="AB782" s="982" t="str">
        <f>'tissues (D)'!P57</f>
        <v/>
      </c>
      <c r="AC782" s="982" t="str">
        <f>'tissues (D)'!P58</f>
        <v/>
      </c>
      <c r="AD782" s="982" t="str">
        <f>'tissues (D)'!P59</f>
        <v/>
      </c>
      <c r="AE782" s="982" t="str">
        <f>'tissues (D)'!P60</f>
        <v/>
      </c>
    </row>
    <row r="783" spans="1:31">
      <c r="A783" s="982" t="str">
        <f>A782</f>
        <v>MP-6</v>
      </c>
      <c r="B783" s="982" t="str">
        <f t="shared" si="843"/>
        <v>[weeks D]</v>
      </c>
      <c r="C783" s="982" t="str">
        <f t="shared" si="844"/>
        <v>[genotype D]</v>
      </c>
      <c r="D783" s="982" t="str">
        <f t="shared" si="845"/>
        <v>[diet D]</v>
      </c>
      <c r="E783" s="982" t="str">
        <f t="shared" si="846"/>
        <v>[treatment D]</v>
      </c>
      <c r="F783" s="982" t="str">
        <f>F782</f>
        <v>[sex]</v>
      </c>
      <c r="G783" s="982" t="str">
        <f>G782</f>
        <v>[body weight]</v>
      </c>
      <c r="H783" s="982">
        <f t="shared" si="866"/>
        <v>0</v>
      </c>
      <c r="I783" s="843"/>
      <c r="J783" s="982">
        <f>'Plasma (D)'!B129</f>
        <v>0</v>
      </c>
      <c r="K783" s="982" t="str">
        <f>'Plasma (D)'!C129</f>
        <v>bg 0</v>
      </c>
      <c r="L783" s="982" t="str">
        <f>'Plasma (D)'!E129</f>
        <v>gir 0</v>
      </c>
      <c r="M783" s="983" t="e">
        <f>'Plasma (D)'!X131</f>
        <v>#DIV/0!</v>
      </c>
      <c r="N783" s="983" t="e">
        <f>'Plasma (D)'!Y131</f>
        <v>#DIV/0!</v>
      </c>
      <c r="O783" s="982"/>
      <c r="P783" s="982" t="str">
        <f>P782</f>
        <v/>
      </c>
      <c r="Q783" s="982" t="str">
        <f t="shared" ref="Q783:Q800" si="867">Q782</f>
        <v/>
      </c>
      <c r="R783" s="982" t="str">
        <f t="shared" ref="R783:R800" si="868">R782</f>
        <v/>
      </c>
      <c r="S783" s="982" t="str">
        <f t="shared" ref="S783:S800" si="869">S782</f>
        <v/>
      </c>
      <c r="T783" s="982" t="str">
        <f t="shared" ref="T783:T800" si="870">T782</f>
        <v/>
      </c>
      <c r="U783" s="982" t="str">
        <f t="shared" ref="U783:U800" si="871">U782</f>
        <v/>
      </c>
      <c r="V783" s="982" t="str">
        <f t="shared" ref="V783:V800" si="872">V782</f>
        <v/>
      </c>
      <c r="W783" s="982" t="str">
        <f t="shared" ref="W783:W800" si="873">W782</f>
        <v/>
      </c>
      <c r="X783" s="982" t="str">
        <f t="shared" ref="X783:X800" si="874">X782</f>
        <v/>
      </c>
      <c r="Y783" s="982" t="str">
        <f t="shared" ref="Y783:Y800" si="875">Y782</f>
        <v/>
      </c>
      <c r="Z783" s="982" t="str">
        <f t="shared" ref="Z783:Z800" si="876">Z782</f>
        <v/>
      </c>
      <c r="AA783" s="982" t="str">
        <f t="shared" ref="AA783:AA800" si="877">AA782</f>
        <v/>
      </c>
      <c r="AB783" s="982" t="str">
        <f t="shared" ref="AB783:AB800" si="878">AB782</f>
        <v/>
      </c>
      <c r="AC783" s="982" t="str">
        <f t="shared" ref="AC783:AC800" si="879">AC782</f>
        <v/>
      </c>
      <c r="AD783" s="982" t="str">
        <f t="shared" ref="AD783:AD800" si="880">AD782</f>
        <v/>
      </c>
      <c r="AE783" s="982" t="str">
        <f t="shared" ref="AE783:AE800" si="881">AE782</f>
        <v/>
      </c>
    </row>
    <row r="784" spans="1:31">
      <c r="A784" s="982" t="str">
        <f t="shared" ref="A784:A800" si="882">A783</f>
        <v>MP-6</v>
      </c>
      <c r="B784" s="982" t="str">
        <f t="shared" si="843"/>
        <v>[weeks D]</v>
      </c>
      <c r="C784" s="982" t="str">
        <f t="shared" si="844"/>
        <v>[genotype D]</v>
      </c>
      <c r="D784" s="982" t="str">
        <f t="shared" si="845"/>
        <v>[diet D]</v>
      </c>
      <c r="E784" s="982" t="str">
        <f t="shared" si="846"/>
        <v>[treatment D]</v>
      </c>
      <c r="F784" s="982" t="str">
        <f t="shared" ref="F784:F800" si="883">F783</f>
        <v>[sex]</v>
      </c>
      <c r="G784" s="982" t="str">
        <f t="shared" ref="G784:G800" si="884">G783</f>
        <v>[body weight]</v>
      </c>
      <c r="H784" s="982" t="str">
        <f t="shared" si="866"/>
        <v>[insul inf rate D]</v>
      </c>
      <c r="I784" s="843"/>
      <c r="J784" s="982">
        <f>'Plasma (D)'!B130</f>
        <v>10</v>
      </c>
      <c r="K784" s="982" t="str">
        <f>'Plasma (D)'!C130</f>
        <v>bg 10</v>
      </c>
      <c r="L784" s="982" t="str">
        <f>'Plasma (D)'!E130</f>
        <v>gir 10</v>
      </c>
      <c r="M784" s="843"/>
      <c r="N784" s="843"/>
      <c r="O784" s="982"/>
      <c r="P784" s="982" t="str">
        <f t="shared" ref="P784:P800" si="885">P783</f>
        <v/>
      </c>
      <c r="Q784" s="982" t="str">
        <f t="shared" si="867"/>
        <v/>
      </c>
      <c r="R784" s="982" t="str">
        <f t="shared" si="868"/>
        <v/>
      </c>
      <c r="S784" s="982" t="str">
        <f t="shared" si="869"/>
        <v/>
      </c>
      <c r="T784" s="982" t="str">
        <f t="shared" si="870"/>
        <v/>
      </c>
      <c r="U784" s="982" t="str">
        <f t="shared" si="871"/>
        <v/>
      </c>
      <c r="V784" s="982" t="str">
        <f t="shared" si="872"/>
        <v/>
      </c>
      <c r="W784" s="982" t="str">
        <f t="shared" si="873"/>
        <v/>
      </c>
      <c r="X784" s="982" t="str">
        <f t="shared" si="874"/>
        <v/>
      </c>
      <c r="Y784" s="982" t="str">
        <f t="shared" si="875"/>
        <v/>
      </c>
      <c r="Z784" s="982" t="str">
        <f t="shared" si="876"/>
        <v/>
      </c>
      <c r="AA784" s="982" t="str">
        <f t="shared" si="877"/>
        <v/>
      </c>
      <c r="AB784" s="982" t="str">
        <f t="shared" si="878"/>
        <v/>
      </c>
      <c r="AC784" s="982" t="str">
        <f t="shared" si="879"/>
        <v/>
      </c>
      <c r="AD784" s="982" t="str">
        <f t="shared" si="880"/>
        <v/>
      </c>
      <c r="AE784" s="982" t="str">
        <f t="shared" si="881"/>
        <v/>
      </c>
    </row>
    <row r="785" spans="1:31">
      <c r="A785" s="982" t="str">
        <f t="shared" si="882"/>
        <v>MP-6</v>
      </c>
      <c r="B785" s="982" t="str">
        <f t="shared" si="843"/>
        <v>[weeks D]</v>
      </c>
      <c r="C785" s="982" t="str">
        <f t="shared" si="844"/>
        <v>[genotype D]</v>
      </c>
      <c r="D785" s="982" t="str">
        <f t="shared" si="845"/>
        <v>[diet D]</v>
      </c>
      <c r="E785" s="982" t="str">
        <f t="shared" si="846"/>
        <v>[treatment D]</v>
      </c>
      <c r="F785" s="982" t="str">
        <f t="shared" si="883"/>
        <v>[sex]</v>
      </c>
      <c r="G785" s="982" t="str">
        <f t="shared" si="884"/>
        <v>[body weight]</v>
      </c>
      <c r="H785" s="982" t="str">
        <f t="shared" si="866"/>
        <v>[insul inf rate D]</v>
      </c>
      <c r="I785" s="843"/>
      <c r="J785" s="982">
        <f>'Plasma (D)'!B131</f>
        <v>20</v>
      </c>
      <c r="K785" s="982" t="str">
        <f>'Plasma (D)'!C131</f>
        <v>bg 20</v>
      </c>
      <c r="L785" s="982" t="str">
        <f>'Plasma (D)'!E131</f>
        <v>gir 20</v>
      </c>
      <c r="M785" s="843"/>
      <c r="N785" s="843"/>
      <c r="O785" s="982"/>
      <c r="P785" s="982" t="str">
        <f t="shared" si="885"/>
        <v/>
      </c>
      <c r="Q785" s="982" t="str">
        <f t="shared" si="867"/>
        <v/>
      </c>
      <c r="R785" s="982" t="str">
        <f t="shared" si="868"/>
        <v/>
      </c>
      <c r="S785" s="982" t="str">
        <f t="shared" si="869"/>
        <v/>
      </c>
      <c r="T785" s="982" t="str">
        <f t="shared" si="870"/>
        <v/>
      </c>
      <c r="U785" s="982" t="str">
        <f t="shared" si="871"/>
        <v/>
      </c>
      <c r="V785" s="982" t="str">
        <f t="shared" si="872"/>
        <v/>
      </c>
      <c r="W785" s="982" t="str">
        <f t="shared" si="873"/>
        <v/>
      </c>
      <c r="X785" s="982" t="str">
        <f t="shared" si="874"/>
        <v/>
      </c>
      <c r="Y785" s="982" t="str">
        <f t="shared" si="875"/>
        <v/>
      </c>
      <c r="Z785" s="982" t="str">
        <f t="shared" si="876"/>
        <v/>
      </c>
      <c r="AA785" s="982" t="str">
        <f t="shared" si="877"/>
        <v/>
      </c>
      <c r="AB785" s="982" t="str">
        <f t="shared" si="878"/>
        <v/>
      </c>
      <c r="AC785" s="982" t="str">
        <f t="shared" si="879"/>
        <v/>
      </c>
      <c r="AD785" s="982" t="str">
        <f t="shared" si="880"/>
        <v/>
      </c>
      <c r="AE785" s="982" t="str">
        <f t="shared" si="881"/>
        <v/>
      </c>
    </row>
    <row r="786" spans="1:31">
      <c r="A786" s="982" t="str">
        <f t="shared" si="882"/>
        <v>MP-6</v>
      </c>
      <c r="B786" s="982" t="str">
        <f t="shared" si="843"/>
        <v>[weeks D]</v>
      </c>
      <c r="C786" s="982" t="str">
        <f t="shared" si="844"/>
        <v>[genotype D]</v>
      </c>
      <c r="D786" s="982" t="str">
        <f t="shared" si="845"/>
        <v>[diet D]</v>
      </c>
      <c r="E786" s="982" t="str">
        <f t="shared" si="846"/>
        <v>[treatment D]</v>
      </c>
      <c r="F786" s="982" t="str">
        <f t="shared" si="883"/>
        <v>[sex]</v>
      </c>
      <c r="G786" s="982" t="str">
        <f t="shared" si="884"/>
        <v>[body weight]</v>
      </c>
      <c r="H786" s="982" t="str">
        <f t="shared" si="866"/>
        <v>[insul inf rate D]</v>
      </c>
      <c r="I786" s="843"/>
      <c r="J786" s="982">
        <f>'Plasma (D)'!B132</f>
        <v>30</v>
      </c>
      <c r="K786" s="982" t="str">
        <f>'Plasma (D)'!C132</f>
        <v>bg 30</v>
      </c>
      <c r="L786" s="982" t="str">
        <f>'Plasma (D)'!E132</f>
        <v>gir 30</v>
      </c>
      <c r="M786" s="843"/>
      <c r="N786" s="843"/>
      <c r="O786" s="982"/>
      <c r="P786" s="982" t="str">
        <f t="shared" si="885"/>
        <v/>
      </c>
      <c r="Q786" s="982" t="str">
        <f t="shared" si="867"/>
        <v/>
      </c>
      <c r="R786" s="982" t="str">
        <f t="shared" si="868"/>
        <v/>
      </c>
      <c r="S786" s="982" t="str">
        <f t="shared" si="869"/>
        <v/>
      </c>
      <c r="T786" s="982" t="str">
        <f t="shared" si="870"/>
        <v/>
      </c>
      <c r="U786" s="982" t="str">
        <f t="shared" si="871"/>
        <v/>
      </c>
      <c r="V786" s="982" t="str">
        <f t="shared" si="872"/>
        <v/>
      </c>
      <c r="W786" s="982" t="str">
        <f t="shared" si="873"/>
        <v/>
      </c>
      <c r="X786" s="982" t="str">
        <f t="shared" si="874"/>
        <v/>
      </c>
      <c r="Y786" s="982" t="str">
        <f t="shared" si="875"/>
        <v/>
      </c>
      <c r="Z786" s="982" t="str">
        <f t="shared" si="876"/>
        <v/>
      </c>
      <c r="AA786" s="982" t="str">
        <f t="shared" si="877"/>
        <v/>
      </c>
      <c r="AB786" s="982" t="str">
        <f t="shared" si="878"/>
        <v/>
      </c>
      <c r="AC786" s="982" t="str">
        <f t="shared" si="879"/>
        <v/>
      </c>
      <c r="AD786" s="982" t="str">
        <f t="shared" si="880"/>
        <v/>
      </c>
      <c r="AE786" s="982" t="str">
        <f t="shared" si="881"/>
        <v/>
      </c>
    </row>
    <row r="787" spans="1:31">
      <c r="A787" s="982" t="str">
        <f t="shared" si="882"/>
        <v>MP-6</v>
      </c>
      <c r="B787" s="982" t="str">
        <f t="shared" si="843"/>
        <v>[weeks D]</v>
      </c>
      <c r="C787" s="982" t="str">
        <f t="shared" si="844"/>
        <v>[genotype D]</v>
      </c>
      <c r="D787" s="982" t="str">
        <f t="shared" si="845"/>
        <v>[diet D]</v>
      </c>
      <c r="E787" s="982" t="str">
        <f t="shared" si="846"/>
        <v>[treatment D]</v>
      </c>
      <c r="F787" s="982" t="str">
        <f t="shared" si="883"/>
        <v>[sex]</v>
      </c>
      <c r="G787" s="982" t="str">
        <f t="shared" si="884"/>
        <v>[body weight]</v>
      </c>
      <c r="H787" s="982" t="str">
        <f t="shared" si="866"/>
        <v>[insul inf rate D]</v>
      </c>
      <c r="I787" s="843"/>
      <c r="J787" s="982">
        <f>'Plasma (D)'!B133</f>
        <v>40</v>
      </c>
      <c r="K787" s="982" t="str">
        <f>'Plasma (D)'!C133</f>
        <v>bg 40</v>
      </c>
      <c r="L787" s="982" t="str">
        <f>'Plasma (D)'!E133</f>
        <v>gir 40</v>
      </c>
      <c r="M787" s="843"/>
      <c r="N787" s="843"/>
      <c r="O787" s="982"/>
      <c r="P787" s="982" t="str">
        <f t="shared" si="885"/>
        <v/>
      </c>
      <c r="Q787" s="982" t="str">
        <f t="shared" si="867"/>
        <v/>
      </c>
      <c r="R787" s="982" t="str">
        <f t="shared" si="868"/>
        <v/>
      </c>
      <c r="S787" s="982" t="str">
        <f t="shared" si="869"/>
        <v/>
      </c>
      <c r="T787" s="982" t="str">
        <f t="shared" si="870"/>
        <v/>
      </c>
      <c r="U787" s="982" t="str">
        <f t="shared" si="871"/>
        <v/>
      </c>
      <c r="V787" s="982" t="str">
        <f t="shared" si="872"/>
        <v/>
      </c>
      <c r="W787" s="982" t="str">
        <f t="shared" si="873"/>
        <v/>
      </c>
      <c r="X787" s="982" t="str">
        <f t="shared" si="874"/>
        <v/>
      </c>
      <c r="Y787" s="982" t="str">
        <f t="shared" si="875"/>
        <v/>
      </c>
      <c r="Z787" s="982" t="str">
        <f t="shared" si="876"/>
        <v/>
      </c>
      <c r="AA787" s="982" t="str">
        <f t="shared" si="877"/>
        <v/>
      </c>
      <c r="AB787" s="982" t="str">
        <f t="shared" si="878"/>
        <v/>
      </c>
      <c r="AC787" s="982" t="str">
        <f t="shared" si="879"/>
        <v/>
      </c>
      <c r="AD787" s="982" t="str">
        <f t="shared" si="880"/>
        <v/>
      </c>
      <c r="AE787" s="982" t="str">
        <f t="shared" si="881"/>
        <v/>
      </c>
    </row>
    <row r="788" spans="1:31">
      <c r="A788" s="982" t="str">
        <f t="shared" si="882"/>
        <v>MP-6</v>
      </c>
      <c r="B788" s="982" t="str">
        <f t="shared" si="843"/>
        <v>[weeks D]</v>
      </c>
      <c r="C788" s="982" t="str">
        <f t="shared" si="844"/>
        <v>[genotype D]</v>
      </c>
      <c r="D788" s="982" t="str">
        <f t="shared" si="845"/>
        <v>[diet D]</v>
      </c>
      <c r="E788" s="982" t="str">
        <f t="shared" si="846"/>
        <v>[treatment D]</v>
      </c>
      <c r="F788" s="982" t="str">
        <f t="shared" si="883"/>
        <v>[sex]</v>
      </c>
      <c r="G788" s="982" t="str">
        <f t="shared" si="884"/>
        <v>[body weight]</v>
      </c>
      <c r="H788" s="982" t="str">
        <f t="shared" si="866"/>
        <v>[insul inf rate D]</v>
      </c>
      <c r="I788" s="843"/>
      <c r="J788" s="982">
        <f>'Plasma (D)'!B134</f>
        <v>50</v>
      </c>
      <c r="K788" s="982" t="str">
        <f>'Plasma (D)'!C134</f>
        <v>bg 50</v>
      </c>
      <c r="L788" s="982" t="str">
        <f>'Plasma (D)'!E134</f>
        <v>gir 50</v>
      </c>
      <c r="M788" s="843"/>
      <c r="N788" s="843"/>
      <c r="O788" s="982"/>
      <c r="P788" s="982" t="str">
        <f t="shared" si="885"/>
        <v/>
      </c>
      <c r="Q788" s="982" t="str">
        <f t="shared" si="867"/>
        <v/>
      </c>
      <c r="R788" s="982" t="str">
        <f t="shared" si="868"/>
        <v/>
      </c>
      <c r="S788" s="982" t="str">
        <f t="shared" si="869"/>
        <v/>
      </c>
      <c r="T788" s="982" t="str">
        <f t="shared" si="870"/>
        <v/>
      </c>
      <c r="U788" s="982" t="str">
        <f t="shared" si="871"/>
        <v/>
      </c>
      <c r="V788" s="982" t="str">
        <f t="shared" si="872"/>
        <v/>
      </c>
      <c r="W788" s="982" t="str">
        <f t="shared" si="873"/>
        <v/>
      </c>
      <c r="X788" s="982" t="str">
        <f t="shared" si="874"/>
        <v/>
      </c>
      <c r="Y788" s="982" t="str">
        <f t="shared" si="875"/>
        <v/>
      </c>
      <c r="Z788" s="982" t="str">
        <f t="shared" si="876"/>
        <v/>
      </c>
      <c r="AA788" s="982" t="str">
        <f t="shared" si="877"/>
        <v/>
      </c>
      <c r="AB788" s="982" t="str">
        <f t="shared" si="878"/>
        <v/>
      </c>
      <c r="AC788" s="982" t="str">
        <f t="shared" si="879"/>
        <v/>
      </c>
      <c r="AD788" s="982" t="str">
        <f t="shared" si="880"/>
        <v/>
      </c>
      <c r="AE788" s="982" t="str">
        <f t="shared" si="881"/>
        <v/>
      </c>
    </row>
    <row r="789" spans="1:31">
      <c r="A789" s="982" t="str">
        <f t="shared" si="882"/>
        <v>MP-6</v>
      </c>
      <c r="B789" s="982" t="str">
        <f t="shared" si="843"/>
        <v>[weeks D]</v>
      </c>
      <c r="C789" s="982" t="str">
        <f t="shared" si="844"/>
        <v>[genotype D]</v>
      </c>
      <c r="D789" s="982" t="str">
        <f t="shared" si="845"/>
        <v>[diet D]</v>
      </c>
      <c r="E789" s="982" t="str">
        <f t="shared" si="846"/>
        <v>[treatment D]</v>
      </c>
      <c r="F789" s="982" t="str">
        <f t="shared" si="883"/>
        <v>[sex]</v>
      </c>
      <c r="G789" s="982" t="str">
        <f t="shared" si="884"/>
        <v>[body weight]</v>
      </c>
      <c r="H789" s="982" t="str">
        <f t="shared" si="866"/>
        <v>[insul inf rate D]</v>
      </c>
      <c r="I789" s="843"/>
      <c r="J789" s="982">
        <f>'Plasma (D)'!B135</f>
        <v>60</v>
      </c>
      <c r="K789" s="982" t="str">
        <f>'Plasma (D)'!C135</f>
        <v>bg 60</v>
      </c>
      <c r="L789" s="982" t="str">
        <f>'Plasma (D)'!E135</f>
        <v>gir 60</v>
      </c>
      <c r="M789" s="843"/>
      <c r="N789" s="843"/>
      <c r="O789" s="982"/>
      <c r="P789" s="982" t="str">
        <f t="shared" si="885"/>
        <v/>
      </c>
      <c r="Q789" s="982" t="str">
        <f t="shared" si="867"/>
        <v/>
      </c>
      <c r="R789" s="982" t="str">
        <f t="shared" si="868"/>
        <v/>
      </c>
      <c r="S789" s="982" t="str">
        <f t="shared" si="869"/>
        <v/>
      </c>
      <c r="T789" s="982" t="str">
        <f t="shared" si="870"/>
        <v/>
      </c>
      <c r="U789" s="982" t="str">
        <f t="shared" si="871"/>
        <v/>
      </c>
      <c r="V789" s="982" t="str">
        <f t="shared" si="872"/>
        <v/>
      </c>
      <c r="W789" s="982" t="str">
        <f t="shared" si="873"/>
        <v/>
      </c>
      <c r="X789" s="982" t="str">
        <f t="shared" si="874"/>
        <v/>
      </c>
      <c r="Y789" s="982" t="str">
        <f t="shared" si="875"/>
        <v/>
      </c>
      <c r="Z789" s="982" t="str">
        <f t="shared" si="876"/>
        <v/>
      </c>
      <c r="AA789" s="982" t="str">
        <f t="shared" si="877"/>
        <v/>
      </c>
      <c r="AB789" s="982" t="str">
        <f t="shared" si="878"/>
        <v/>
      </c>
      <c r="AC789" s="982" t="str">
        <f t="shared" si="879"/>
        <v/>
      </c>
      <c r="AD789" s="982" t="str">
        <f t="shared" si="880"/>
        <v/>
      </c>
      <c r="AE789" s="982" t="str">
        <f t="shared" si="881"/>
        <v/>
      </c>
    </row>
    <row r="790" spans="1:31">
      <c r="A790" s="982" t="str">
        <f t="shared" si="882"/>
        <v>MP-6</v>
      </c>
      <c r="B790" s="982" t="str">
        <f t="shared" si="843"/>
        <v>[weeks D]</v>
      </c>
      <c r="C790" s="982" t="str">
        <f t="shared" si="844"/>
        <v>[genotype D]</v>
      </c>
      <c r="D790" s="982" t="str">
        <f t="shared" si="845"/>
        <v>[diet D]</v>
      </c>
      <c r="E790" s="982" t="str">
        <f t="shared" si="846"/>
        <v>[treatment D]</v>
      </c>
      <c r="F790" s="982" t="str">
        <f t="shared" si="883"/>
        <v>[sex]</v>
      </c>
      <c r="G790" s="982" t="str">
        <f t="shared" si="884"/>
        <v>[body weight]</v>
      </c>
      <c r="H790" s="982" t="str">
        <f t="shared" si="866"/>
        <v>[insul inf rate D]</v>
      </c>
      <c r="I790" s="843"/>
      <c r="J790" s="982">
        <f>'Plasma (D)'!B136</f>
        <v>70</v>
      </c>
      <c r="K790" s="982" t="str">
        <f>'Plasma (D)'!C136</f>
        <v>bg 70</v>
      </c>
      <c r="L790" s="982" t="str">
        <f>'Plasma (D)'!E136</f>
        <v>gir 70</v>
      </c>
      <c r="M790" s="843"/>
      <c r="N790" s="843"/>
      <c r="O790" s="982"/>
      <c r="P790" s="982" t="str">
        <f t="shared" si="885"/>
        <v/>
      </c>
      <c r="Q790" s="982" t="str">
        <f t="shared" si="867"/>
        <v/>
      </c>
      <c r="R790" s="982" t="str">
        <f t="shared" si="868"/>
        <v/>
      </c>
      <c r="S790" s="982" t="str">
        <f t="shared" si="869"/>
        <v/>
      </c>
      <c r="T790" s="982" t="str">
        <f t="shared" si="870"/>
        <v/>
      </c>
      <c r="U790" s="982" t="str">
        <f t="shared" si="871"/>
        <v/>
      </c>
      <c r="V790" s="982" t="str">
        <f t="shared" si="872"/>
        <v/>
      </c>
      <c r="W790" s="982" t="str">
        <f t="shared" si="873"/>
        <v/>
      </c>
      <c r="X790" s="982" t="str">
        <f t="shared" si="874"/>
        <v/>
      </c>
      <c r="Y790" s="982" t="str">
        <f t="shared" si="875"/>
        <v/>
      </c>
      <c r="Z790" s="982" t="str">
        <f t="shared" si="876"/>
        <v/>
      </c>
      <c r="AA790" s="982" t="str">
        <f t="shared" si="877"/>
        <v/>
      </c>
      <c r="AB790" s="982" t="str">
        <f t="shared" si="878"/>
        <v/>
      </c>
      <c r="AC790" s="982" t="str">
        <f t="shared" si="879"/>
        <v/>
      </c>
      <c r="AD790" s="982" t="str">
        <f t="shared" si="880"/>
        <v/>
      </c>
      <c r="AE790" s="982" t="str">
        <f t="shared" si="881"/>
        <v/>
      </c>
    </row>
    <row r="791" spans="1:31">
      <c r="A791" s="982" t="str">
        <f t="shared" si="882"/>
        <v>MP-6</v>
      </c>
      <c r="B791" s="982" t="str">
        <f t="shared" si="843"/>
        <v>[weeks D]</v>
      </c>
      <c r="C791" s="982" t="str">
        <f t="shared" si="844"/>
        <v>[genotype D]</v>
      </c>
      <c r="D791" s="982" t="str">
        <f t="shared" si="845"/>
        <v>[diet D]</v>
      </c>
      <c r="E791" s="982" t="str">
        <f t="shared" si="846"/>
        <v>[treatment D]</v>
      </c>
      <c r="F791" s="982" t="str">
        <f t="shared" si="883"/>
        <v>[sex]</v>
      </c>
      <c r="G791" s="982" t="str">
        <f t="shared" si="884"/>
        <v>[body weight]</v>
      </c>
      <c r="H791" s="982" t="str">
        <f t="shared" si="866"/>
        <v>[insul inf rate D]</v>
      </c>
      <c r="I791" s="843"/>
      <c r="J791" s="982">
        <f>'Plasma (D)'!B137</f>
        <v>80</v>
      </c>
      <c r="K791" s="982" t="str">
        <f>'Plasma (D)'!C137</f>
        <v>bg 80</v>
      </c>
      <c r="L791" s="982" t="str">
        <f>'Plasma (D)'!E137</f>
        <v>gir 80</v>
      </c>
      <c r="M791" s="983" t="e">
        <f>'Plasma (D)'!X132</f>
        <v>#DIV/0!</v>
      </c>
      <c r="N791" s="983" t="e">
        <f>'Plasma (D)'!Y132</f>
        <v>#DIV/0!</v>
      </c>
      <c r="O791" s="982"/>
      <c r="P791" s="982" t="str">
        <f t="shared" si="885"/>
        <v/>
      </c>
      <c r="Q791" s="982" t="str">
        <f t="shared" si="867"/>
        <v/>
      </c>
      <c r="R791" s="982" t="str">
        <f t="shared" si="868"/>
        <v/>
      </c>
      <c r="S791" s="982" t="str">
        <f t="shared" si="869"/>
        <v/>
      </c>
      <c r="T791" s="982" t="str">
        <f t="shared" si="870"/>
        <v/>
      </c>
      <c r="U791" s="982" t="str">
        <f t="shared" si="871"/>
        <v/>
      </c>
      <c r="V791" s="982" t="str">
        <f t="shared" si="872"/>
        <v/>
      </c>
      <c r="W791" s="982" t="str">
        <f t="shared" si="873"/>
        <v/>
      </c>
      <c r="X791" s="982" t="str">
        <f t="shared" si="874"/>
        <v/>
      </c>
      <c r="Y791" s="982" t="str">
        <f t="shared" si="875"/>
        <v/>
      </c>
      <c r="Z791" s="982" t="str">
        <f t="shared" si="876"/>
        <v/>
      </c>
      <c r="AA791" s="982" t="str">
        <f t="shared" si="877"/>
        <v/>
      </c>
      <c r="AB791" s="982" t="str">
        <f t="shared" si="878"/>
        <v/>
      </c>
      <c r="AC791" s="982" t="str">
        <f t="shared" si="879"/>
        <v/>
      </c>
      <c r="AD791" s="982" t="str">
        <f t="shared" si="880"/>
        <v/>
      </c>
      <c r="AE791" s="982" t="str">
        <f t="shared" si="881"/>
        <v/>
      </c>
    </row>
    <row r="792" spans="1:31">
      <c r="A792" s="982" t="str">
        <f t="shared" si="882"/>
        <v>MP-6</v>
      </c>
      <c r="B792" s="982" t="str">
        <f t="shared" si="843"/>
        <v>[weeks D]</v>
      </c>
      <c r="C792" s="982" t="str">
        <f t="shared" si="844"/>
        <v>[genotype D]</v>
      </c>
      <c r="D792" s="982" t="str">
        <f t="shared" si="845"/>
        <v>[diet D]</v>
      </c>
      <c r="E792" s="982" t="str">
        <f t="shared" si="846"/>
        <v>[treatment D]</v>
      </c>
      <c r="F792" s="982" t="str">
        <f t="shared" si="883"/>
        <v>[sex]</v>
      </c>
      <c r="G792" s="982" t="str">
        <f t="shared" si="884"/>
        <v>[body weight]</v>
      </c>
      <c r="H792" s="982" t="str">
        <f t="shared" si="866"/>
        <v>[insul inf rate D]</v>
      </c>
      <c r="I792" s="982" t="str">
        <f>'Plasma (D)'!A141</f>
        <v>hct 90</v>
      </c>
      <c r="J792" s="982">
        <f>'Plasma (D)'!B138</f>
        <v>90</v>
      </c>
      <c r="K792" s="982" t="str">
        <f>'Plasma (D)'!C138</f>
        <v>bg 90</v>
      </c>
      <c r="L792" s="982" t="str">
        <f>'Plasma (D)'!E138</f>
        <v>gir 90</v>
      </c>
      <c r="M792" s="983" t="e">
        <f>'Plasma (D)'!X133</f>
        <v>#DIV/0!</v>
      </c>
      <c r="N792" s="983" t="e">
        <f>'Plasma (D)'!Y133</f>
        <v>#DIV/0!</v>
      </c>
      <c r="O792" s="982"/>
      <c r="P792" s="982" t="str">
        <f t="shared" si="885"/>
        <v/>
      </c>
      <c r="Q792" s="982" t="str">
        <f t="shared" si="867"/>
        <v/>
      </c>
      <c r="R792" s="982" t="str">
        <f t="shared" si="868"/>
        <v/>
      </c>
      <c r="S792" s="982" t="str">
        <f t="shared" si="869"/>
        <v/>
      </c>
      <c r="T792" s="982" t="str">
        <f t="shared" si="870"/>
        <v/>
      </c>
      <c r="U792" s="982" t="str">
        <f t="shared" si="871"/>
        <v/>
      </c>
      <c r="V792" s="982" t="str">
        <f t="shared" si="872"/>
        <v/>
      </c>
      <c r="W792" s="982" t="str">
        <f t="shared" si="873"/>
        <v/>
      </c>
      <c r="X792" s="982" t="str">
        <f t="shared" si="874"/>
        <v/>
      </c>
      <c r="Y792" s="982" t="str">
        <f t="shared" si="875"/>
        <v/>
      </c>
      <c r="Z792" s="982" t="str">
        <f t="shared" si="876"/>
        <v/>
      </c>
      <c r="AA792" s="982" t="str">
        <f t="shared" si="877"/>
        <v/>
      </c>
      <c r="AB792" s="982" t="str">
        <f t="shared" si="878"/>
        <v/>
      </c>
      <c r="AC792" s="982" t="str">
        <f t="shared" si="879"/>
        <v/>
      </c>
      <c r="AD792" s="982" t="str">
        <f t="shared" si="880"/>
        <v/>
      </c>
      <c r="AE792" s="982" t="str">
        <f t="shared" si="881"/>
        <v/>
      </c>
    </row>
    <row r="793" spans="1:31">
      <c r="A793" s="982" t="str">
        <f t="shared" si="882"/>
        <v>MP-6</v>
      </c>
      <c r="B793" s="982" t="str">
        <f t="shared" si="843"/>
        <v>[weeks D]</v>
      </c>
      <c r="C793" s="982" t="str">
        <f t="shared" si="844"/>
        <v>[genotype D]</v>
      </c>
      <c r="D793" s="982" t="str">
        <f t="shared" si="845"/>
        <v>[diet D]</v>
      </c>
      <c r="E793" s="982" t="str">
        <f t="shared" si="846"/>
        <v>[treatment D]</v>
      </c>
      <c r="F793" s="982" t="str">
        <f t="shared" si="883"/>
        <v>[sex]</v>
      </c>
      <c r="G793" s="982" t="str">
        <f t="shared" si="884"/>
        <v>[body weight]</v>
      </c>
      <c r="H793" s="982" t="str">
        <f t="shared" si="866"/>
        <v>[insul inf rate D]</v>
      </c>
      <c r="I793" s="843"/>
      <c r="J793" s="982">
        <f>'Plasma (D)'!B139</f>
        <v>100</v>
      </c>
      <c r="K793" s="982" t="str">
        <f>'Plasma (D)'!C139</f>
        <v>bg 100</v>
      </c>
      <c r="L793" s="982" t="str">
        <f>'Plasma (D)'!E139</f>
        <v>gir 100</v>
      </c>
      <c r="M793" s="983" t="e">
        <f>'Plasma (D)'!X134</f>
        <v>#DIV/0!</v>
      </c>
      <c r="N793" s="983" t="e">
        <f>'Plasma (D)'!Y134</f>
        <v>#DIV/0!</v>
      </c>
      <c r="O793" s="982" t="str">
        <f>'Plasma (D)'!M139</f>
        <v>i 100</v>
      </c>
      <c r="P793" s="982" t="str">
        <f t="shared" si="885"/>
        <v/>
      </c>
      <c r="Q793" s="982" t="str">
        <f t="shared" si="867"/>
        <v/>
      </c>
      <c r="R793" s="982" t="str">
        <f t="shared" si="868"/>
        <v/>
      </c>
      <c r="S793" s="982" t="str">
        <f t="shared" si="869"/>
        <v/>
      </c>
      <c r="T793" s="982" t="str">
        <f t="shared" si="870"/>
        <v/>
      </c>
      <c r="U793" s="982" t="str">
        <f t="shared" si="871"/>
        <v/>
      </c>
      <c r="V793" s="982" t="str">
        <f t="shared" si="872"/>
        <v/>
      </c>
      <c r="W793" s="982" t="str">
        <f t="shared" si="873"/>
        <v/>
      </c>
      <c r="X793" s="982" t="str">
        <f t="shared" si="874"/>
        <v/>
      </c>
      <c r="Y793" s="982" t="str">
        <f t="shared" si="875"/>
        <v/>
      </c>
      <c r="Z793" s="982" t="str">
        <f t="shared" si="876"/>
        <v/>
      </c>
      <c r="AA793" s="982" t="str">
        <f t="shared" si="877"/>
        <v/>
      </c>
      <c r="AB793" s="982" t="str">
        <f t="shared" si="878"/>
        <v/>
      </c>
      <c r="AC793" s="982" t="str">
        <f t="shared" si="879"/>
        <v/>
      </c>
      <c r="AD793" s="982" t="str">
        <f t="shared" si="880"/>
        <v/>
      </c>
      <c r="AE793" s="982" t="str">
        <f t="shared" si="881"/>
        <v/>
      </c>
    </row>
    <row r="794" spans="1:31">
      <c r="A794" s="982" t="str">
        <f t="shared" si="882"/>
        <v>MP-6</v>
      </c>
      <c r="B794" s="982" t="str">
        <f t="shared" si="843"/>
        <v>[weeks D]</v>
      </c>
      <c r="C794" s="982" t="str">
        <f t="shared" si="844"/>
        <v>[genotype D]</v>
      </c>
      <c r="D794" s="982" t="str">
        <f t="shared" si="845"/>
        <v>[diet D]</v>
      </c>
      <c r="E794" s="982" t="str">
        <f t="shared" si="846"/>
        <v>[treatment D]</v>
      </c>
      <c r="F794" s="982" t="str">
        <f t="shared" si="883"/>
        <v>[sex]</v>
      </c>
      <c r="G794" s="982" t="str">
        <f t="shared" si="884"/>
        <v>[body weight]</v>
      </c>
      <c r="H794" s="982" t="str">
        <f t="shared" si="866"/>
        <v>[insul inf rate D]</v>
      </c>
      <c r="I794" s="843"/>
      <c r="J794" s="982">
        <f>'Plasma (D)'!B140</f>
        <v>110</v>
      </c>
      <c r="K794" s="982" t="str">
        <f>'Plasma (D)'!C140</f>
        <v>bg 110</v>
      </c>
      <c r="L794" s="982" t="str">
        <f>'Plasma (D)'!E140</f>
        <v>gir 110</v>
      </c>
      <c r="M794" s="843"/>
      <c r="N794" s="843"/>
      <c r="O794" s="982"/>
      <c r="P794" s="982" t="str">
        <f t="shared" si="885"/>
        <v/>
      </c>
      <c r="Q794" s="982" t="str">
        <f t="shared" si="867"/>
        <v/>
      </c>
      <c r="R794" s="982" t="str">
        <f t="shared" si="868"/>
        <v/>
      </c>
      <c r="S794" s="982" t="str">
        <f t="shared" si="869"/>
        <v/>
      </c>
      <c r="T794" s="982" t="str">
        <f t="shared" si="870"/>
        <v/>
      </c>
      <c r="U794" s="982" t="str">
        <f t="shared" si="871"/>
        <v/>
      </c>
      <c r="V794" s="982" t="str">
        <f t="shared" si="872"/>
        <v/>
      </c>
      <c r="W794" s="982" t="str">
        <f t="shared" si="873"/>
        <v/>
      </c>
      <c r="X794" s="982" t="str">
        <f t="shared" si="874"/>
        <v/>
      </c>
      <c r="Y794" s="982" t="str">
        <f t="shared" si="875"/>
        <v/>
      </c>
      <c r="Z794" s="982" t="str">
        <f t="shared" si="876"/>
        <v/>
      </c>
      <c r="AA794" s="982" t="str">
        <f t="shared" si="877"/>
        <v/>
      </c>
      <c r="AB794" s="982" t="str">
        <f t="shared" si="878"/>
        <v/>
      </c>
      <c r="AC794" s="982" t="str">
        <f t="shared" si="879"/>
        <v/>
      </c>
      <c r="AD794" s="982" t="str">
        <f t="shared" si="880"/>
        <v/>
      </c>
      <c r="AE794" s="982" t="str">
        <f t="shared" si="881"/>
        <v/>
      </c>
    </row>
    <row r="795" spans="1:31">
      <c r="A795" s="982" t="str">
        <f t="shared" si="882"/>
        <v>MP-6</v>
      </c>
      <c r="B795" s="982" t="str">
        <f t="shared" si="843"/>
        <v>[weeks D]</v>
      </c>
      <c r="C795" s="982" t="str">
        <f t="shared" si="844"/>
        <v>[genotype D]</v>
      </c>
      <c r="D795" s="982" t="str">
        <f t="shared" si="845"/>
        <v>[diet D]</v>
      </c>
      <c r="E795" s="982" t="str">
        <f t="shared" si="846"/>
        <v>[treatment D]</v>
      </c>
      <c r="F795" s="982" t="str">
        <f t="shared" si="883"/>
        <v>[sex]</v>
      </c>
      <c r="G795" s="982" t="str">
        <f t="shared" si="884"/>
        <v>[body weight]</v>
      </c>
      <c r="H795" s="982" t="str">
        <f t="shared" si="866"/>
        <v>[insul inf rate D]</v>
      </c>
      <c r="I795" s="843"/>
      <c r="J795" s="982">
        <f>'Plasma (D)'!B141</f>
        <v>120</v>
      </c>
      <c r="K795" s="982" t="str">
        <f>'Plasma (D)'!C141</f>
        <v>bg 120</v>
      </c>
      <c r="L795" s="982" t="str">
        <f>'Plasma (D)'!E141</f>
        <v>gir 120</v>
      </c>
      <c r="M795" s="983" t="e">
        <f>'Plasma (D)'!X135</f>
        <v>#DIV/0!</v>
      </c>
      <c r="N795" s="983" t="e">
        <f>'Plasma (D)'!Y135</f>
        <v>#DIV/0!</v>
      </c>
      <c r="O795" s="982" t="str">
        <f>'Plasma (D)'!M141</f>
        <v>i 120</v>
      </c>
      <c r="P795" s="982" t="str">
        <f t="shared" si="885"/>
        <v/>
      </c>
      <c r="Q795" s="982" t="str">
        <f t="shared" si="867"/>
        <v/>
      </c>
      <c r="R795" s="982" t="str">
        <f t="shared" si="868"/>
        <v/>
      </c>
      <c r="S795" s="982" t="str">
        <f t="shared" si="869"/>
        <v/>
      </c>
      <c r="T795" s="982" t="str">
        <f t="shared" si="870"/>
        <v/>
      </c>
      <c r="U795" s="982" t="str">
        <f t="shared" si="871"/>
        <v/>
      </c>
      <c r="V795" s="982" t="str">
        <f t="shared" si="872"/>
        <v/>
      </c>
      <c r="W795" s="982" t="str">
        <f t="shared" si="873"/>
        <v/>
      </c>
      <c r="X795" s="982" t="str">
        <f t="shared" si="874"/>
        <v/>
      </c>
      <c r="Y795" s="982" t="str">
        <f t="shared" si="875"/>
        <v/>
      </c>
      <c r="Z795" s="982" t="str">
        <f t="shared" si="876"/>
        <v/>
      </c>
      <c r="AA795" s="982" t="str">
        <f t="shared" si="877"/>
        <v/>
      </c>
      <c r="AB795" s="982" t="str">
        <f t="shared" si="878"/>
        <v/>
      </c>
      <c r="AC795" s="982" t="str">
        <f t="shared" si="879"/>
        <v/>
      </c>
      <c r="AD795" s="982" t="str">
        <f t="shared" si="880"/>
        <v/>
      </c>
      <c r="AE795" s="982" t="str">
        <f t="shared" si="881"/>
        <v/>
      </c>
    </row>
    <row r="796" spans="1:31">
      <c r="A796" s="982" t="str">
        <f t="shared" si="882"/>
        <v>MP-6</v>
      </c>
      <c r="B796" s="982" t="str">
        <f t="shared" si="843"/>
        <v>[weeks D]</v>
      </c>
      <c r="C796" s="982" t="str">
        <f t="shared" si="844"/>
        <v>[genotype D]</v>
      </c>
      <c r="D796" s="982" t="str">
        <f t="shared" si="845"/>
        <v>[diet D]</v>
      </c>
      <c r="E796" s="982" t="str">
        <f t="shared" si="846"/>
        <v>[treatment D]</v>
      </c>
      <c r="F796" s="982" t="str">
        <f t="shared" si="883"/>
        <v>[sex]</v>
      </c>
      <c r="G796" s="982" t="str">
        <f t="shared" si="884"/>
        <v>[body weight]</v>
      </c>
      <c r="H796" s="982" t="str">
        <f t="shared" si="866"/>
        <v>[insul inf rate D]</v>
      </c>
      <c r="I796" s="843"/>
      <c r="J796" s="982">
        <v>122</v>
      </c>
      <c r="K796" s="982" t="str">
        <f>'Plasma (D)'!C142</f>
        <v>bg 2</v>
      </c>
      <c r="L796" s="982" t="str">
        <f>'Plasma (D)'!E142</f>
        <v>gir 2</v>
      </c>
      <c r="M796" s="843"/>
      <c r="N796" s="843"/>
      <c r="O796" s="982"/>
      <c r="P796" s="982" t="str">
        <f t="shared" si="885"/>
        <v/>
      </c>
      <c r="Q796" s="982" t="str">
        <f t="shared" si="867"/>
        <v/>
      </c>
      <c r="R796" s="982" t="str">
        <f t="shared" si="868"/>
        <v/>
      </c>
      <c r="S796" s="982" t="str">
        <f t="shared" si="869"/>
        <v/>
      </c>
      <c r="T796" s="982" t="str">
        <f t="shared" si="870"/>
        <v/>
      </c>
      <c r="U796" s="982" t="str">
        <f t="shared" si="871"/>
        <v/>
      </c>
      <c r="V796" s="982" t="str">
        <f t="shared" si="872"/>
        <v/>
      </c>
      <c r="W796" s="982" t="str">
        <f t="shared" si="873"/>
        <v/>
      </c>
      <c r="X796" s="982" t="str">
        <f t="shared" si="874"/>
        <v/>
      </c>
      <c r="Y796" s="982" t="str">
        <f t="shared" si="875"/>
        <v/>
      </c>
      <c r="Z796" s="982" t="str">
        <f t="shared" si="876"/>
        <v/>
      </c>
      <c r="AA796" s="982" t="str">
        <f t="shared" si="877"/>
        <v/>
      </c>
      <c r="AB796" s="982" t="str">
        <f t="shared" si="878"/>
        <v/>
      </c>
      <c r="AC796" s="982" t="str">
        <f t="shared" si="879"/>
        <v/>
      </c>
      <c r="AD796" s="982" t="str">
        <f t="shared" si="880"/>
        <v/>
      </c>
      <c r="AE796" s="982" t="str">
        <f t="shared" si="881"/>
        <v/>
      </c>
    </row>
    <row r="797" spans="1:31">
      <c r="A797" s="982" t="str">
        <f t="shared" si="882"/>
        <v>MP-6</v>
      </c>
      <c r="B797" s="982" t="str">
        <f t="shared" si="843"/>
        <v>[weeks D]</v>
      </c>
      <c r="C797" s="982" t="str">
        <f t="shared" si="844"/>
        <v>[genotype D]</v>
      </c>
      <c r="D797" s="982" t="str">
        <f t="shared" si="845"/>
        <v>[diet D]</v>
      </c>
      <c r="E797" s="982" t="str">
        <f t="shared" si="846"/>
        <v>[treatment D]</v>
      </c>
      <c r="F797" s="982" t="str">
        <f t="shared" si="883"/>
        <v>[sex]</v>
      </c>
      <c r="G797" s="982" t="str">
        <f t="shared" si="884"/>
        <v>[body weight]</v>
      </c>
      <c r="H797" s="982" t="str">
        <f t="shared" si="866"/>
        <v>[insul inf rate D]</v>
      </c>
      <c r="I797" s="843"/>
      <c r="J797" s="982">
        <v>125</v>
      </c>
      <c r="K797" s="982" t="str">
        <f>'Plasma (D)'!C143</f>
        <v>bg 5</v>
      </c>
      <c r="L797" s="982" t="str">
        <f>'Plasma (D)'!E143</f>
        <v>gir 5</v>
      </c>
      <c r="M797" s="843"/>
      <c r="N797" s="843"/>
      <c r="O797" s="982"/>
      <c r="P797" s="982" t="str">
        <f t="shared" si="885"/>
        <v/>
      </c>
      <c r="Q797" s="982" t="str">
        <f t="shared" si="867"/>
        <v/>
      </c>
      <c r="R797" s="982" t="str">
        <f t="shared" si="868"/>
        <v/>
      </c>
      <c r="S797" s="982" t="str">
        <f t="shared" si="869"/>
        <v/>
      </c>
      <c r="T797" s="982" t="str">
        <f t="shared" si="870"/>
        <v/>
      </c>
      <c r="U797" s="982" t="str">
        <f t="shared" si="871"/>
        <v/>
      </c>
      <c r="V797" s="982" t="str">
        <f t="shared" si="872"/>
        <v/>
      </c>
      <c r="W797" s="982" t="str">
        <f t="shared" si="873"/>
        <v/>
      </c>
      <c r="X797" s="982" t="str">
        <f t="shared" si="874"/>
        <v/>
      </c>
      <c r="Y797" s="982" t="str">
        <f t="shared" si="875"/>
        <v/>
      </c>
      <c r="Z797" s="982" t="str">
        <f t="shared" si="876"/>
        <v/>
      </c>
      <c r="AA797" s="982" t="str">
        <f t="shared" si="877"/>
        <v/>
      </c>
      <c r="AB797" s="982" t="str">
        <f t="shared" si="878"/>
        <v/>
      </c>
      <c r="AC797" s="982" t="str">
        <f t="shared" si="879"/>
        <v/>
      </c>
      <c r="AD797" s="982" t="str">
        <f t="shared" si="880"/>
        <v/>
      </c>
      <c r="AE797" s="982" t="str">
        <f t="shared" si="881"/>
        <v/>
      </c>
    </row>
    <row r="798" spans="1:31">
      <c r="A798" s="982" t="str">
        <f t="shared" si="882"/>
        <v>MP-6</v>
      </c>
      <c r="B798" s="982" t="str">
        <f t="shared" si="843"/>
        <v>[weeks D]</v>
      </c>
      <c r="C798" s="982" t="str">
        <f t="shared" si="844"/>
        <v>[genotype D]</v>
      </c>
      <c r="D798" s="982" t="str">
        <f t="shared" si="845"/>
        <v>[diet D]</v>
      </c>
      <c r="E798" s="982" t="str">
        <f t="shared" si="846"/>
        <v>[treatment D]</v>
      </c>
      <c r="F798" s="982" t="str">
        <f t="shared" si="883"/>
        <v>[sex]</v>
      </c>
      <c r="G798" s="982" t="str">
        <f t="shared" si="884"/>
        <v>[body weight]</v>
      </c>
      <c r="H798" s="982" t="str">
        <f t="shared" si="866"/>
        <v>[insul inf rate D]</v>
      </c>
      <c r="I798" s="843"/>
      <c r="J798" s="982">
        <v>130</v>
      </c>
      <c r="K798" s="982" t="str">
        <f>'Plasma (D)'!C144</f>
        <v>bg 10</v>
      </c>
      <c r="L798" s="982" t="str">
        <f>'Plasma (D)'!E144</f>
        <v>gir 10</v>
      </c>
      <c r="M798" s="843"/>
      <c r="N798" s="843"/>
      <c r="O798" s="982"/>
      <c r="P798" s="982" t="str">
        <f t="shared" si="885"/>
        <v/>
      </c>
      <c r="Q798" s="982" t="str">
        <f t="shared" si="867"/>
        <v/>
      </c>
      <c r="R798" s="982" t="str">
        <f t="shared" si="868"/>
        <v/>
      </c>
      <c r="S798" s="982" t="str">
        <f t="shared" si="869"/>
        <v/>
      </c>
      <c r="T798" s="982" t="str">
        <f t="shared" si="870"/>
        <v/>
      </c>
      <c r="U798" s="982" t="str">
        <f t="shared" si="871"/>
        <v/>
      </c>
      <c r="V798" s="982" t="str">
        <f t="shared" si="872"/>
        <v/>
      </c>
      <c r="W798" s="982" t="str">
        <f t="shared" si="873"/>
        <v/>
      </c>
      <c r="X798" s="982" t="str">
        <f t="shared" si="874"/>
        <v/>
      </c>
      <c r="Y798" s="982" t="str">
        <f t="shared" si="875"/>
        <v/>
      </c>
      <c r="Z798" s="982" t="str">
        <f t="shared" si="876"/>
        <v/>
      </c>
      <c r="AA798" s="982" t="str">
        <f t="shared" si="877"/>
        <v/>
      </c>
      <c r="AB798" s="982" t="str">
        <f t="shared" si="878"/>
        <v/>
      </c>
      <c r="AC798" s="982" t="str">
        <f t="shared" si="879"/>
        <v/>
      </c>
      <c r="AD798" s="982" t="str">
        <f t="shared" si="880"/>
        <v/>
      </c>
      <c r="AE798" s="982" t="str">
        <f t="shared" si="881"/>
        <v/>
      </c>
    </row>
    <row r="799" spans="1:31">
      <c r="A799" s="982" t="str">
        <f t="shared" si="882"/>
        <v>MP-6</v>
      </c>
      <c r="B799" s="982" t="str">
        <f t="shared" si="843"/>
        <v>[weeks D]</v>
      </c>
      <c r="C799" s="982" t="str">
        <f t="shared" si="844"/>
        <v>[genotype D]</v>
      </c>
      <c r="D799" s="982" t="str">
        <f t="shared" si="845"/>
        <v>[diet D]</v>
      </c>
      <c r="E799" s="982" t="str">
        <f t="shared" si="846"/>
        <v>[treatment D]</v>
      </c>
      <c r="F799" s="982" t="str">
        <f t="shared" si="883"/>
        <v>[sex]</v>
      </c>
      <c r="G799" s="982" t="str">
        <f t="shared" si="884"/>
        <v>[body weight]</v>
      </c>
      <c r="H799" s="982" t="str">
        <f t="shared" si="866"/>
        <v>[insul inf rate D]</v>
      </c>
      <c r="I799" s="843"/>
      <c r="J799" s="982">
        <v>135</v>
      </c>
      <c r="K799" s="982" t="str">
        <f>'Plasma (D)'!C145</f>
        <v>bg 15</v>
      </c>
      <c r="L799" s="982" t="str">
        <f>'Plasma (D)'!E145</f>
        <v>gir 15</v>
      </c>
      <c r="M799" s="843"/>
      <c r="N799" s="843"/>
      <c r="O799" s="982"/>
      <c r="P799" s="982" t="str">
        <f t="shared" si="885"/>
        <v/>
      </c>
      <c r="Q799" s="982" t="str">
        <f t="shared" si="867"/>
        <v/>
      </c>
      <c r="R799" s="982" t="str">
        <f t="shared" si="868"/>
        <v/>
      </c>
      <c r="S799" s="982" t="str">
        <f t="shared" si="869"/>
        <v/>
      </c>
      <c r="T799" s="982" t="str">
        <f t="shared" si="870"/>
        <v/>
      </c>
      <c r="U799" s="982" t="str">
        <f t="shared" si="871"/>
        <v/>
      </c>
      <c r="V799" s="982" t="str">
        <f t="shared" si="872"/>
        <v/>
      </c>
      <c r="W799" s="982" t="str">
        <f t="shared" si="873"/>
        <v/>
      </c>
      <c r="X799" s="982" t="str">
        <f t="shared" si="874"/>
        <v/>
      </c>
      <c r="Y799" s="982" t="str">
        <f t="shared" si="875"/>
        <v/>
      </c>
      <c r="Z799" s="982" t="str">
        <f t="shared" si="876"/>
        <v/>
      </c>
      <c r="AA799" s="982" t="str">
        <f t="shared" si="877"/>
        <v/>
      </c>
      <c r="AB799" s="982" t="str">
        <f t="shared" si="878"/>
        <v/>
      </c>
      <c r="AC799" s="982" t="str">
        <f t="shared" si="879"/>
        <v/>
      </c>
      <c r="AD799" s="982" t="str">
        <f t="shared" si="880"/>
        <v/>
      </c>
      <c r="AE799" s="982" t="str">
        <f t="shared" si="881"/>
        <v/>
      </c>
    </row>
    <row r="800" spans="1:31">
      <c r="A800" s="982" t="str">
        <f t="shared" si="882"/>
        <v>MP-6</v>
      </c>
      <c r="B800" s="982" t="str">
        <f t="shared" si="843"/>
        <v>[weeks D]</v>
      </c>
      <c r="C800" s="982" t="str">
        <f t="shared" si="844"/>
        <v>[genotype D]</v>
      </c>
      <c r="D800" s="982" t="str">
        <f t="shared" si="845"/>
        <v>[diet D]</v>
      </c>
      <c r="E800" s="982" t="str">
        <f t="shared" si="846"/>
        <v>[treatment D]</v>
      </c>
      <c r="F800" s="982" t="str">
        <f t="shared" si="883"/>
        <v>[sex]</v>
      </c>
      <c r="G800" s="982" t="str">
        <f t="shared" si="884"/>
        <v>[body weight]</v>
      </c>
      <c r="H800" s="982" t="str">
        <f t="shared" si="866"/>
        <v>[insul inf rate D]</v>
      </c>
      <c r="I800" s="843"/>
      <c r="J800" s="982">
        <v>145</v>
      </c>
      <c r="K800" s="982" t="str">
        <f>'Plasma (D)'!C146</f>
        <v>bg 25</v>
      </c>
      <c r="L800" s="982" t="str">
        <f>'Plasma (D)'!E146</f>
        <v>gir 25</v>
      </c>
      <c r="M800" s="843"/>
      <c r="N800" s="843"/>
      <c r="O800" s="982"/>
      <c r="P800" s="982" t="str">
        <f t="shared" si="885"/>
        <v/>
      </c>
      <c r="Q800" s="982" t="str">
        <f t="shared" si="867"/>
        <v/>
      </c>
      <c r="R800" s="982" t="str">
        <f t="shared" si="868"/>
        <v/>
      </c>
      <c r="S800" s="982" t="str">
        <f t="shared" si="869"/>
        <v/>
      </c>
      <c r="T800" s="982" t="str">
        <f t="shared" si="870"/>
        <v/>
      </c>
      <c r="U800" s="982" t="str">
        <f t="shared" si="871"/>
        <v/>
      </c>
      <c r="V800" s="982" t="str">
        <f t="shared" si="872"/>
        <v/>
      </c>
      <c r="W800" s="982" t="str">
        <f t="shared" si="873"/>
        <v/>
      </c>
      <c r="X800" s="982" t="str">
        <f t="shared" si="874"/>
        <v/>
      </c>
      <c r="Y800" s="982" t="str">
        <f t="shared" si="875"/>
        <v/>
      </c>
      <c r="Z800" s="982" t="str">
        <f t="shared" si="876"/>
        <v/>
      </c>
      <c r="AA800" s="982" t="str">
        <f t="shared" si="877"/>
        <v/>
      </c>
      <c r="AB800" s="982" t="str">
        <f t="shared" si="878"/>
        <v/>
      </c>
      <c r="AC800" s="982" t="str">
        <f t="shared" si="879"/>
        <v/>
      </c>
      <c r="AD800" s="982" t="str">
        <f t="shared" si="880"/>
        <v/>
      </c>
      <c r="AE800" s="982" t="str">
        <f t="shared" si="881"/>
        <v/>
      </c>
    </row>
    <row r="801" spans="1:31">
      <c r="A801" s="978" t="str">
        <f>'Plasma (D)'!A149</f>
        <v>MP-7</v>
      </c>
      <c r="B801" s="978" t="str">
        <f t="shared" si="843"/>
        <v>[weeks D]</v>
      </c>
      <c r="C801" s="978" t="str">
        <f t="shared" si="844"/>
        <v>[genotype D]</v>
      </c>
      <c r="D801" s="978" t="str">
        <f t="shared" si="845"/>
        <v>[diet D]</v>
      </c>
      <c r="E801" s="978" t="str">
        <f t="shared" si="846"/>
        <v>[treatment D]</v>
      </c>
      <c r="F801" s="978" t="str">
        <f>'Plasma (D)'!A154</f>
        <v>[sex]</v>
      </c>
      <c r="G801" s="978" t="str">
        <f>'Plasma (D)'!A150</f>
        <v>[body weight]</v>
      </c>
      <c r="H801" s="978">
        <f t="shared" si="866"/>
        <v>0</v>
      </c>
      <c r="I801" s="978" t="str">
        <f>'Plasma (D)'!A159</f>
        <v>hct -10</v>
      </c>
      <c r="J801" s="978">
        <f>'Plasma (D)'!B148</f>
        <v>-10</v>
      </c>
      <c r="K801" s="978" t="str">
        <f>'Plasma (D)'!C148</f>
        <v>bg -10</v>
      </c>
      <c r="L801" s="978" t="str">
        <f>'Plasma (D)'!E148</f>
        <v>gir -10</v>
      </c>
      <c r="M801" s="979" t="e">
        <f>'Plasma (D)'!X150</f>
        <v>#DIV/0!</v>
      </c>
      <c r="N801" s="979" t="e">
        <f>'Plasma (D)'!Y150</f>
        <v>#DIV/0!</v>
      </c>
      <c r="O801" s="978" t="str">
        <f>'Plasma (D)'!M148</f>
        <v>i -10</v>
      </c>
      <c r="P801" s="978" t="str">
        <f>'tissues (D)'!O61</f>
        <v/>
      </c>
      <c r="Q801" s="978" t="str">
        <f>'tissues (D)'!O62</f>
        <v/>
      </c>
      <c r="R801" s="978" t="str">
        <f>'tissues (D)'!O63</f>
        <v/>
      </c>
      <c r="S801" s="978" t="str">
        <f>'tissues (D)'!O64</f>
        <v/>
      </c>
      <c r="T801" s="978" t="str">
        <f>'tissues (D)'!O65</f>
        <v/>
      </c>
      <c r="U801" s="978" t="str">
        <f>'tissues (D)'!O66</f>
        <v/>
      </c>
      <c r="V801" s="978" t="str">
        <f>'tissues (D)'!O67</f>
        <v/>
      </c>
      <c r="W801" s="978" t="str">
        <f>'tissues (D)'!O68</f>
        <v/>
      </c>
      <c r="X801" s="978" t="str">
        <f>'tissues (D)'!P61</f>
        <v/>
      </c>
      <c r="Y801" s="980" t="str">
        <f>'tissues (D)'!P62</f>
        <v/>
      </c>
      <c r="Z801" s="978" t="str">
        <f>'tissues (D)'!P63</f>
        <v/>
      </c>
      <c r="AA801" s="978" t="str">
        <f>'tissues (D)'!P64</f>
        <v/>
      </c>
      <c r="AB801" s="978" t="str">
        <f>'tissues (D)'!P65</f>
        <v/>
      </c>
      <c r="AC801" s="978" t="str">
        <f>'tissues (D)'!P66</f>
        <v/>
      </c>
      <c r="AD801" s="978" t="str">
        <f>'tissues (D)'!P67</f>
        <v/>
      </c>
      <c r="AE801" s="978" t="str">
        <f>'tissues (D)'!P68</f>
        <v/>
      </c>
    </row>
    <row r="802" spans="1:31">
      <c r="A802" s="978" t="str">
        <f>A801</f>
        <v>MP-7</v>
      </c>
      <c r="B802" s="978" t="str">
        <f t="shared" si="843"/>
        <v>[weeks D]</v>
      </c>
      <c r="C802" s="978" t="str">
        <f t="shared" si="844"/>
        <v>[genotype D]</v>
      </c>
      <c r="D802" s="978" t="str">
        <f t="shared" si="845"/>
        <v>[diet D]</v>
      </c>
      <c r="E802" s="978" t="str">
        <f t="shared" si="846"/>
        <v>[treatment D]</v>
      </c>
      <c r="F802" s="978" t="str">
        <f>F801</f>
        <v>[sex]</v>
      </c>
      <c r="G802" s="978" t="str">
        <f>G801</f>
        <v>[body weight]</v>
      </c>
      <c r="H802" s="978">
        <f t="shared" si="866"/>
        <v>0</v>
      </c>
      <c r="I802" s="978"/>
      <c r="J802" s="978">
        <f>'Plasma (D)'!B149</f>
        <v>0</v>
      </c>
      <c r="K802" s="978" t="str">
        <f>'Plasma (D)'!C149</f>
        <v>bg 0</v>
      </c>
      <c r="L802" s="978" t="str">
        <f>'Plasma (D)'!E149</f>
        <v>gir 0</v>
      </c>
      <c r="M802" s="979" t="e">
        <f>'Plasma (D)'!X151</f>
        <v>#DIV/0!</v>
      </c>
      <c r="N802" s="979" t="e">
        <f>'Plasma (D)'!Y151</f>
        <v>#DIV/0!</v>
      </c>
      <c r="O802" s="978"/>
      <c r="P802" s="978" t="str">
        <f>P801</f>
        <v/>
      </c>
      <c r="Q802" s="978" t="str">
        <f t="shared" ref="Q802:Q819" si="886">Q801</f>
        <v/>
      </c>
      <c r="R802" s="978" t="str">
        <f t="shared" ref="R802:R819" si="887">R801</f>
        <v/>
      </c>
      <c r="S802" s="978" t="str">
        <f t="shared" ref="S802:S819" si="888">S801</f>
        <v/>
      </c>
      <c r="T802" s="978" t="str">
        <f t="shared" ref="T802:T819" si="889">T801</f>
        <v/>
      </c>
      <c r="U802" s="978" t="str">
        <f t="shared" ref="U802:U819" si="890">U801</f>
        <v/>
      </c>
      <c r="V802" s="978" t="str">
        <f t="shared" ref="V802:V819" si="891">V801</f>
        <v/>
      </c>
      <c r="W802" s="978" t="str">
        <f t="shared" ref="W802:W819" si="892">W801</f>
        <v/>
      </c>
      <c r="X802" s="978" t="str">
        <f t="shared" ref="X802:X819" si="893">X801</f>
        <v/>
      </c>
      <c r="Y802" s="978" t="str">
        <f t="shared" ref="Y802:Y819" si="894">Y801</f>
        <v/>
      </c>
      <c r="Z802" s="978" t="str">
        <f t="shared" ref="Z802:Z819" si="895">Z801</f>
        <v/>
      </c>
      <c r="AA802" s="978" t="str">
        <f t="shared" ref="AA802:AA819" si="896">AA801</f>
        <v/>
      </c>
      <c r="AB802" s="978" t="str">
        <f t="shared" ref="AB802:AB819" si="897">AB801</f>
        <v/>
      </c>
      <c r="AC802" s="978" t="str">
        <f t="shared" ref="AC802:AC819" si="898">AC801</f>
        <v/>
      </c>
      <c r="AD802" s="978" t="str">
        <f t="shared" ref="AD802:AD819" si="899">AD801</f>
        <v/>
      </c>
      <c r="AE802" s="978" t="str">
        <f t="shared" ref="AE802:AE819" si="900">AE801</f>
        <v/>
      </c>
    </row>
    <row r="803" spans="1:31">
      <c r="A803" s="978" t="str">
        <f t="shared" ref="A803:A819" si="901">A802</f>
        <v>MP-7</v>
      </c>
      <c r="B803" s="978" t="str">
        <f t="shared" si="843"/>
        <v>[weeks D]</v>
      </c>
      <c r="C803" s="978" t="str">
        <f t="shared" si="844"/>
        <v>[genotype D]</v>
      </c>
      <c r="D803" s="978" t="str">
        <f t="shared" si="845"/>
        <v>[diet D]</v>
      </c>
      <c r="E803" s="978" t="str">
        <f t="shared" si="846"/>
        <v>[treatment D]</v>
      </c>
      <c r="F803" s="978" t="str">
        <f t="shared" ref="F803:F819" si="902">F802</f>
        <v>[sex]</v>
      </c>
      <c r="G803" s="978" t="str">
        <f t="shared" ref="G803:G819" si="903">G802</f>
        <v>[body weight]</v>
      </c>
      <c r="H803" s="978" t="str">
        <f t="shared" si="866"/>
        <v>[insul inf rate D]</v>
      </c>
      <c r="I803" s="978"/>
      <c r="J803" s="978">
        <f>'Plasma (D)'!B150</f>
        <v>10</v>
      </c>
      <c r="K803" s="978" t="str">
        <f>'Plasma (D)'!C150</f>
        <v>bg 10</v>
      </c>
      <c r="L803" s="978" t="str">
        <f>'Plasma (D)'!E150</f>
        <v>gir 10</v>
      </c>
      <c r="M803" s="978"/>
      <c r="N803" s="978"/>
      <c r="O803" s="978"/>
      <c r="P803" s="978" t="str">
        <f t="shared" ref="P803:P819" si="904">P802</f>
        <v/>
      </c>
      <c r="Q803" s="978" t="str">
        <f t="shared" si="886"/>
        <v/>
      </c>
      <c r="R803" s="978" t="str">
        <f t="shared" si="887"/>
        <v/>
      </c>
      <c r="S803" s="978" t="str">
        <f t="shared" si="888"/>
        <v/>
      </c>
      <c r="T803" s="978" t="str">
        <f t="shared" si="889"/>
        <v/>
      </c>
      <c r="U803" s="978" t="str">
        <f t="shared" si="890"/>
        <v/>
      </c>
      <c r="V803" s="978" t="str">
        <f t="shared" si="891"/>
        <v/>
      </c>
      <c r="W803" s="978" t="str">
        <f t="shared" si="892"/>
        <v/>
      </c>
      <c r="X803" s="978" t="str">
        <f t="shared" si="893"/>
        <v/>
      </c>
      <c r="Y803" s="978" t="str">
        <f t="shared" si="894"/>
        <v/>
      </c>
      <c r="Z803" s="978" t="str">
        <f t="shared" si="895"/>
        <v/>
      </c>
      <c r="AA803" s="978" t="str">
        <f t="shared" si="896"/>
        <v/>
      </c>
      <c r="AB803" s="978" t="str">
        <f t="shared" si="897"/>
        <v/>
      </c>
      <c r="AC803" s="978" t="str">
        <f t="shared" si="898"/>
        <v/>
      </c>
      <c r="AD803" s="978" t="str">
        <f t="shared" si="899"/>
        <v/>
      </c>
      <c r="AE803" s="978" t="str">
        <f t="shared" si="900"/>
        <v/>
      </c>
    </row>
    <row r="804" spans="1:31">
      <c r="A804" s="978" t="str">
        <f t="shared" si="901"/>
        <v>MP-7</v>
      </c>
      <c r="B804" s="978" t="str">
        <f t="shared" si="843"/>
        <v>[weeks D]</v>
      </c>
      <c r="C804" s="978" t="str">
        <f t="shared" si="844"/>
        <v>[genotype D]</v>
      </c>
      <c r="D804" s="978" t="str">
        <f t="shared" si="845"/>
        <v>[diet D]</v>
      </c>
      <c r="E804" s="978" t="str">
        <f t="shared" si="846"/>
        <v>[treatment D]</v>
      </c>
      <c r="F804" s="978" t="str">
        <f t="shared" si="902"/>
        <v>[sex]</v>
      </c>
      <c r="G804" s="978" t="str">
        <f t="shared" si="903"/>
        <v>[body weight]</v>
      </c>
      <c r="H804" s="978" t="str">
        <f t="shared" si="866"/>
        <v>[insul inf rate D]</v>
      </c>
      <c r="I804" s="978"/>
      <c r="J804" s="978">
        <f>'Plasma (D)'!B151</f>
        <v>20</v>
      </c>
      <c r="K804" s="978" t="str">
        <f>'Plasma (D)'!C151</f>
        <v>bg 20</v>
      </c>
      <c r="L804" s="978" t="str">
        <f>'Plasma (D)'!E151</f>
        <v>gir 20</v>
      </c>
      <c r="M804" s="978"/>
      <c r="N804" s="978"/>
      <c r="O804" s="978"/>
      <c r="P804" s="978" t="str">
        <f t="shared" si="904"/>
        <v/>
      </c>
      <c r="Q804" s="978" t="str">
        <f t="shared" si="886"/>
        <v/>
      </c>
      <c r="R804" s="978" t="str">
        <f t="shared" si="887"/>
        <v/>
      </c>
      <c r="S804" s="978" t="str">
        <f t="shared" si="888"/>
        <v/>
      </c>
      <c r="T804" s="978" t="str">
        <f t="shared" si="889"/>
        <v/>
      </c>
      <c r="U804" s="978" t="str">
        <f t="shared" si="890"/>
        <v/>
      </c>
      <c r="V804" s="978" t="str">
        <f t="shared" si="891"/>
        <v/>
      </c>
      <c r="W804" s="978" t="str">
        <f t="shared" si="892"/>
        <v/>
      </c>
      <c r="X804" s="978" t="str">
        <f t="shared" si="893"/>
        <v/>
      </c>
      <c r="Y804" s="978" t="str">
        <f t="shared" si="894"/>
        <v/>
      </c>
      <c r="Z804" s="978" t="str">
        <f t="shared" si="895"/>
        <v/>
      </c>
      <c r="AA804" s="978" t="str">
        <f t="shared" si="896"/>
        <v/>
      </c>
      <c r="AB804" s="978" t="str">
        <f t="shared" si="897"/>
        <v/>
      </c>
      <c r="AC804" s="978" t="str">
        <f t="shared" si="898"/>
        <v/>
      </c>
      <c r="AD804" s="978" t="str">
        <f t="shared" si="899"/>
        <v/>
      </c>
      <c r="AE804" s="978" t="str">
        <f t="shared" si="900"/>
        <v/>
      </c>
    </row>
    <row r="805" spans="1:31">
      <c r="A805" s="978" t="str">
        <f t="shared" si="901"/>
        <v>MP-7</v>
      </c>
      <c r="B805" s="978" t="str">
        <f t="shared" si="843"/>
        <v>[weeks D]</v>
      </c>
      <c r="C805" s="978" t="str">
        <f t="shared" si="844"/>
        <v>[genotype D]</v>
      </c>
      <c r="D805" s="978" t="str">
        <f t="shared" si="845"/>
        <v>[diet D]</v>
      </c>
      <c r="E805" s="978" t="str">
        <f t="shared" si="846"/>
        <v>[treatment D]</v>
      </c>
      <c r="F805" s="978" t="str">
        <f t="shared" si="902"/>
        <v>[sex]</v>
      </c>
      <c r="G805" s="978" t="str">
        <f t="shared" si="903"/>
        <v>[body weight]</v>
      </c>
      <c r="H805" s="978" t="str">
        <f t="shared" si="866"/>
        <v>[insul inf rate D]</v>
      </c>
      <c r="I805" s="978"/>
      <c r="J805" s="978">
        <f>'Plasma (D)'!B152</f>
        <v>30</v>
      </c>
      <c r="K805" s="978" t="str">
        <f>'Plasma (D)'!C152</f>
        <v>bg 30</v>
      </c>
      <c r="L805" s="978" t="str">
        <f>'Plasma (D)'!E152</f>
        <v>gir 30</v>
      </c>
      <c r="M805" s="978"/>
      <c r="N805" s="978"/>
      <c r="O805" s="978"/>
      <c r="P805" s="978" t="str">
        <f t="shared" si="904"/>
        <v/>
      </c>
      <c r="Q805" s="978" t="str">
        <f t="shared" si="886"/>
        <v/>
      </c>
      <c r="R805" s="978" t="str">
        <f t="shared" si="887"/>
        <v/>
      </c>
      <c r="S805" s="978" t="str">
        <f t="shared" si="888"/>
        <v/>
      </c>
      <c r="T805" s="978" t="str">
        <f t="shared" si="889"/>
        <v/>
      </c>
      <c r="U805" s="978" t="str">
        <f t="shared" si="890"/>
        <v/>
      </c>
      <c r="V805" s="978" t="str">
        <f t="shared" si="891"/>
        <v/>
      </c>
      <c r="W805" s="978" t="str">
        <f t="shared" si="892"/>
        <v/>
      </c>
      <c r="X805" s="978" t="str">
        <f t="shared" si="893"/>
        <v/>
      </c>
      <c r="Y805" s="978" t="str">
        <f t="shared" si="894"/>
        <v/>
      </c>
      <c r="Z805" s="978" t="str">
        <f t="shared" si="895"/>
        <v/>
      </c>
      <c r="AA805" s="978" t="str">
        <f t="shared" si="896"/>
        <v/>
      </c>
      <c r="AB805" s="978" t="str">
        <f t="shared" si="897"/>
        <v/>
      </c>
      <c r="AC805" s="978" t="str">
        <f t="shared" si="898"/>
        <v/>
      </c>
      <c r="AD805" s="978" t="str">
        <f t="shared" si="899"/>
        <v/>
      </c>
      <c r="AE805" s="978" t="str">
        <f t="shared" si="900"/>
        <v/>
      </c>
    </row>
    <row r="806" spans="1:31">
      <c r="A806" s="978" t="str">
        <f t="shared" si="901"/>
        <v>MP-7</v>
      </c>
      <c r="B806" s="978" t="str">
        <f t="shared" si="843"/>
        <v>[weeks D]</v>
      </c>
      <c r="C806" s="978" t="str">
        <f t="shared" si="844"/>
        <v>[genotype D]</v>
      </c>
      <c r="D806" s="978" t="str">
        <f t="shared" si="845"/>
        <v>[diet D]</v>
      </c>
      <c r="E806" s="978" t="str">
        <f t="shared" si="846"/>
        <v>[treatment D]</v>
      </c>
      <c r="F806" s="978" t="str">
        <f t="shared" si="902"/>
        <v>[sex]</v>
      </c>
      <c r="G806" s="978" t="str">
        <f t="shared" si="903"/>
        <v>[body weight]</v>
      </c>
      <c r="H806" s="978" t="str">
        <f t="shared" si="866"/>
        <v>[insul inf rate D]</v>
      </c>
      <c r="I806" s="978"/>
      <c r="J806" s="978">
        <f>'Plasma (D)'!B153</f>
        <v>40</v>
      </c>
      <c r="K806" s="978" t="str">
        <f>'Plasma (D)'!C153</f>
        <v>bg 40</v>
      </c>
      <c r="L806" s="978" t="str">
        <f>'Plasma (D)'!E153</f>
        <v>gir 40</v>
      </c>
      <c r="M806" s="978"/>
      <c r="N806" s="978"/>
      <c r="O806" s="978"/>
      <c r="P806" s="978" t="str">
        <f t="shared" si="904"/>
        <v/>
      </c>
      <c r="Q806" s="978" t="str">
        <f t="shared" si="886"/>
        <v/>
      </c>
      <c r="R806" s="978" t="str">
        <f t="shared" si="887"/>
        <v/>
      </c>
      <c r="S806" s="978" t="str">
        <f t="shared" si="888"/>
        <v/>
      </c>
      <c r="T806" s="978" t="str">
        <f t="shared" si="889"/>
        <v/>
      </c>
      <c r="U806" s="978" t="str">
        <f t="shared" si="890"/>
        <v/>
      </c>
      <c r="V806" s="978" t="str">
        <f t="shared" si="891"/>
        <v/>
      </c>
      <c r="W806" s="978" t="str">
        <f t="shared" si="892"/>
        <v/>
      </c>
      <c r="X806" s="978" t="str">
        <f t="shared" si="893"/>
        <v/>
      </c>
      <c r="Y806" s="978" t="str">
        <f t="shared" si="894"/>
        <v/>
      </c>
      <c r="Z806" s="978" t="str">
        <f t="shared" si="895"/>
        <v/>
      </c>
      <c r="AA806" s="978" t="str">
        <f t="shared" si="896"/>
        <v/>
      </c>
      <c r="AB806" s="978" t="str">
        <f t="shared" si="897"/>
        <v/>
      </c>
      <c r="AC806" s="978" t="str">
        <f t="shared" si="898"/>
        <v/>
      </c>
      <c r="AD806" s="978" t="str">
        <f t="shared" si="899"/>
        <v/>
      </c>
      <c r="AE806" s="978" t="str">
        <f t="shared" si="900"/>
        <v/>
      </c>
    </row>
    <row r="807" spans="1:31">
      <c r="A807" s="978" t="str">
        <f t="shared" si="901"/>
        <v>MP-7</v>
      </c>
      <c r="B807" s="978" t="str">
        <f t="shared" si="843"/>
        <v>[weeks D]</v>
      </c>
      <c r="C807" s="978" t="str">
        <f t="shared" si="844"/>
        <v>[genotype D]</v>
      </c>
      <c r="D807" s="978" t="str">
        <f t="shared" si="845"/>
        <v>[diet D]</v>
      </c>
      <c r="E807" s="978" t="str">
        <f t="shared" si="846"/>
        <v>[treatment D]</v>
      </c>
      <c r="F807" s="978" t="str">
        <f t="shared" si="902"/>
        <v>[sex]</v>
      </c>
      <c r="G807" s="978" t="str">
        <f t="shared" si="903"/>
        <v>[body weight]</v>
      </c>
      <c r="H807" s="978" t="str">
        <f t="shared" si="866"/>
        <v>[insul inf rate D]</v>
      </c>
      <c r="I807" s="978"/>
      <c r="J807" s="978">
        <f>'Plasma (D)'!B154</f>
        <v>50</v>
      </c>
      <c r="K807" s="978" t="str">
        <f>'Plasma (D)'!C154</f>
        <v>bg 50</v>
      </c>
      <c r="L807" s="978" t="str">
        <f>'Plasma (D)'!E154</f>
        <v>gir 50</v>
      </c>
      <c r="M807" s="978"/>
      <c r="N807" s="978"/>
      <c r="O807" s="978"/>
      <c r="P807" s="978" t="str">
        <f t="shared" si="904"/>
        <v/>
      </c>
      <c r="Q807" s="978" t="str">
        <f t="shared" si="886"/>
        <v/>
      </c>
      <c r="R807" s="978" t="str">
        <f t="shared" si="887"/>
        <v/>
      </c>
      <c r="S807" s="978" t="str">
        <f t="shared" si="888"/>
        <v/>
      </c>
      <c r="T807" s="978" t="str">
        <f t="shared" si="889"/>
        <v/>
      </c>
      <c r="U807" s="978" t="str">
        <f t="shared" si="890"/>
        <v/>
      </c>
      <c r="V807" s="978" t="str">
        <f t="shared" si="891"/>
        <v/>
      </c>
      <c r="W807" s="978" t="str">
        <f t="shared" si="892"/>
        <v/>
      </c>
      <c r="X807" s="978" t="str">
        <f t="shared" si="893"/>
        <v/>
      </c>
      <c r="Y807" s="978" t="str">
        <f t="shared" si="894"/>
        <v/>
      </c>
      <c r="Z807" s="978" t="str">
        <f t="shared" si="895"/>
        <v/>
      </c>
      <c r="AA807" s="978" t="str">
        <f t="shared" si="896"/>
        <v/>
      </c>
      <c r="AB807" s="978" t="str">
        <f t="shared" si="897"/>
        <v/>
      </c>
      <c r="AC807" s="978" t="str">
        <f t="shared" si="898"/>
        <v/>
      </c>
      <c r="AD807" s="978" t="str">
        <f t="shared" si="899"/>
        <v/>
      </c>
      <c r="AE807" s="978" t="str">
        <f t="shared" si="900"/>
        <v/>
      </c>
    </row>
    <row r="808" spans="1:31">
      <c r="A808" s="978" t="str">
        <f t="shared" si="901"/>
        <v>MP-7</v>
      </c>
      <c r="B808" s="978" t="str">
        <f t="shared" si="843"/>
        <v>[weeks D]</v>
      </c>
      <c r="C808" s="978" t="str">
        <f t="shared" si="844"/>
        <v>[genotype D]</v>
      </c>
      <c r="D808" s="978" t="str">
        <f t="shared" si="845"/>
        <v>[diet D]</v>
      </c>
      <c r="E808" s="978" t="str">
        <f t="shared" si="846"/>
        <v>[treatment D]</v>
      </c>
      <c r="F808" s="978" t="str">
        <f t="shared" si="902"/>
        <v>[sex]</v>
      </c>
      <c r="G808" s="978" t="str">
        <f t="shared" si="903"/>
        <v>[body weight]</v>
      </c>
      <c r="H808" s="978" t="str">
        <f t="shared" si="866"/>
        <v>[insul inf rate D]</v>
      </c>
      <c r="I808" s="978"/>
      <c r="J808" s="978">
        <f>'Plasma (D)'!B155</f>
        <v>60</v>
      </c>
      <c r="K808" s="978" t="str">
        <f>'Plasma (D)'!C155</f>
        <v>bg 60</v>
      </c>
      <c r="L808" s="978" t="str">
        <f>'Plasma (D)'!E155</f>
        <v>gir 60</v>
      </c>
      <c r="M808" s="978"/>
      <c r="N808" s="978"/>
      <c r="O808" s="978"/>
      <c r="P808" s="978" t="str">
        <f t="shared" si="904"/>
        <v/>
      </c>
      <c r="Q808" s="978" t="str">
        <f t="shared" si="886"/>
        <v/>
      </c>
      <c r="R808" s="978" t="str">
        <f t="shared" si="887"/>
        <v/>
      </c>
      <c r="S808" s="978" t="str">
        <f t="shared" si="888"/>
        <v/>
      </c>
      <c r="T808" s="978" t="str">
        <f t="shared" si="889"/>
        <v/>
      </c>
      <c r="U808" s="978" t="str">
        <f t="shared" si="890"/>
        <v/>
      </c>
      <c r="V808" s="978" t="str">
        <f t="shared" si="891"/>
        <v/>
      </c>
      <c r="W808" s="978" t="str">
        <f t="shared" si="892"/>
        <v/>
      </c>
      <c r="X808" s="978" t="str">
        <f t="shared" si="893"/>
        <v/>
      </c>
      <c r="Y808" s="978" t="str">
        <f t="shared" si="894"/>
        <v/>
      </c>
      <c r="Z808" s="978" t="str">
        <f t="shared" si="895"/>
        <v/>
      </c>
      <c r="AA808" s="978" t="str">
        <f t="shared" si="896"/>
        <v/>
      </c>
      <c r="AB808" s="978" t="str">
        <f t="shared" si="897"/>
        <v/>
      </c>
      <c r="AC808" s="978" t="str">
        <f t="shared" si="898"/>
        <v/>
      </c>
      <c r="AD808" s="978" t="str">
        <f t="shared" si="899"/>
        <v/>
      </c>
      <c r="AE808" s="978" t="str">
        <f t="shared" si="900"/>
        <v/>
      </c>
    </row>
    <row r="809" spans="1:31">
      <c r="A809" s="978" t="str">
        <f t="shared" si="901"/>
        <v>MP-7</v>
      </c>
      <c r="B809" s="978" t="str">
        <f t="shared" si="843"/>
        <v>[weeks D]</v>
      </c>
      <c r="C809" s="978" t="str">
        <f t="shared" si="844"/>
        <v>[genotype D]</v>
      </c>
      <c r="D809" s="978" t="str">
        <f t="shared" si="845"/>
        <v>[diet D]</v>
      </c>
      <c r="E809" s="978" t="str">
        <f t="shared" si="846"/>
        <v>[treatment D]</v>
      </c>
      <c r="F809" s="978" t="str">
        <f t="shared" si="902"/>
        <v>[sex]</v>
      </c>
      <c r="G809" s="978" t="str">
        <f t="shared" si="903"/>
        <v>[body weight]</v>
      </c>
      <c r="H809" s="978" t="str">
        <f t="shared" si="866"/>
        <v>[insul inf rate D]</v>
      </c>
      <c r="I809" s="978"/>
      <c r="J809" s="978">
        <f>'Plasma (D)'!B156</f>
        <v>70</v>
      </c>
      <c r="K809" s="978" t="str">
        <f>'Plasma (D)'!C156</f>
        <v>bg 70</v>
      </c>
      <c r="L809" s="978" t="str">
        <f>'Plasma (D)'!E156</f>
        <v>gir 70</v>
      </c>
      <c r="M809" s="978"/>
      <c r="N809" s="978"/>
      <c r="O809" s="978"/>
      <c r="P809" s="978" t="str">
        <f t="shared" si="904"/>
        <v/>
      </c>
      <c r="Q809" s="978" t="str">
        <f t="shared" si="886"/>
        <v/>
      </c>
      <c r="R809" s="978" t="str">
        <f t="shared" si="887"/>
        <v/>
      </c>
      <c r="S809" s="978" t="str">
        <f t="shared" si="888"/>
        <v/>
      </c>
      <c r="T809" s="978" t="str">
        <f t="shared" si="889"/>
        <v/>
      </c>
      <c r="U809" s="978" t="str">
        <f t="shared" si="890"/>
        <v/>
      </c>
      <c r="V809" s="978" t="str">
        <f t="shared" si="891"/>
        <v/>
      </c>
      <c r="W809" s="978" t="str">
        <f t="shared" si="892"/>
        <v/>
      </c>
      <c r="X809" s="978" t="str">
        <f t="shared" si="893"/>
        <v/>
      </c>
      <c r="Y809" s="978" t="str">
        <f t="shared" si="894"/>
        <v/>
      </c>
      <c r="Z809" s="978" t="str">
        <f t="shared" si="895"/>
        <v/>
      </c>
      <c r="AA809" s="978" t="str">
        <f t="shared" si="896"/>
        <v/>
      </c>
      <c r="AB809" s="978" t="str">
        <f t="shared" si="897"/>
        <v/>
      </c>
      <c r="AC809" s="978" t="str">
        <f t="shared" si="898"/>
        <v/>
      </c>
      <c r="AD809" s="978" t="str">
        <f t="shared" si="899"/>
        <v/>
      </c>
      <c r="AE809" s="978" t="str">
        <f t="shared" si="900"/>
        <v/>
      </c>
    </row>
    <row r="810" spans="1:31">
      <c r="A810" s="978" t="str">
        <f t="shared" si="901"/>
        <v>MP-7</v>
      </c>
      <c r="B810" s="978" t="str">
        <f t="shared" si="843"/>
        <v>[weeks D]</v>
      </c>
      <c r="C810" s="978" t="str">
        <f t="shared" si="844"/>
        <v>[genotype D]</v>
      </c>
      <c r="D810" s="978" t="str">
        <f t="shared" si="845"/>
        <v>[diet D]</v>
      </c>
      <c r="E810" s="978" t="str">
        <f t="shared" si="846"/>
        <v>[treatment D]</v>
      </c>
      <c r="F810" s="978" t="str">
        <f t="shared" si="902"/>
        <v>[sex]</v>
      </c>
      <c r="G810" s="978" t="str">
        <f t="shared" si="903"/>
        <v>[body weight]</v>
      </c>
      <c r="H810" s="978" t="str">
        <f t="shared" si="866"/>
        <v>[insul inf rate D]</v>
      </c>
      <c r="I810" s="981"/>
      <c r="J810" s="978">
        <f>'Plasma (D)'!B157</f>
        <v>80</v>
      </c>
      <c r="K810" s="978" t="str">
        <f>'Plasma (D)'!C157</f>
        <v>bg 80</v>
      </c>
      <c r="L810" s="978" t="str">
        <f>'Plasma (D)'!E157</f>
        <v>gir 80</v>
      </c>
      <c r="M810" s="979" t="e">
        <f>'Plasma (D)'!X152</f>
        <v>#DIV/0!</v>
      </c>
      <c r="N810" s="979" t="e">
        <f>'Plasma (D)'!Y152</f>
        <v>#DIV/0!</v>
      </c>
      <c r="O810" s="978"/>
      <c r="P810" s="978" t="str">
        <f t="shared" si="904"/>
        <v/>
      </c>
      <c r="Q810" s="978" t="str">
        <f t="shared" si="886"/>
        <v/>
      </c>
      <c r="R810" s="978" t="str">
        <f t="shared" si="887"/>
        <v/>
      </c>
      <c r="S810" s="978" t="str">
        <f t="shared" si="888"/>
        <v/>
      </c>
      <c r="T810" s="978" t="str">
        <f t="shared" si="889"/>
        <v/>
      </c>
      <c r="U810" s="978" t="str">
        <f t="shared" si="890"/>
        <v/>
      </c>
      <c r="V810" s="978" t="str">
        <f t="shared" si="891"/>
        <v/>
      </c>
      <c r="W810" s="978" t="str">
        <f t="shared" si="892"/>
        <v/>
      </c>
      <c r="X810" s="978" t="str">
        <f t="shared" si="893"/>
        <v/>
      </c>
      <c r="Y810" s="978" t="str">
        <f t="shared" si="894"/>
        <v/>
      </c>
      <c r="Z810" s="978" t="str">
        <f t="shared" si="895"/>
        <v/>
      </c>
      <c r="AA810" s="978" t="str">
        <f t="shared" si="896"/>
        <v/>
      </c>
      <c r="AB810" s="978" t="str">
        <f t="shared" si="897"/>
        <v/>
      </c>
      <c r="AC810" s="978" t="str">
        <f t="shared" si="898"/>
        <v/>
      </c>
      <c r="AD810" s="978" t="str">
        <f t="shared" si="899"/>
        <v/>
      </c>
      <c r="AE810" s="978" t="str">
        <f t="shared" si="900"/>
        <v/>
      </c>
    </row>
    <row r="811" spans="1:31">
      <c r="A811" s="978" t="str">
        <f t="shared" si="901"/>
        <v>MP-7</v>
      </c>
      <c r="B811" s="978" t="str">
        <f t="shared" si="843"/>
        <v>[weeks D]</v>
      </c>
      <c r="C811" s="978" t="str">
        <f t="shared" si="844"/>
        <v>[genotype D]</v>
      </c>
      <c r="D811" s="978" t="str">
        <f t="shared" si="845"/>
        <v>[diet D]</v>
      </c>
      <c r="E811" s="978" t="str">
        <f t="shared" si="846"/>
        <v>[treatment D]</v>
      </c>
      <c r="F811" s="978" t="str">
        <f t="shared" si="902"/>
        <v>[sex]</v>
      </c>
      <c r="G811" s="978" t="str">
        <f t="shared" si="903"/>
        <v>[body weight]</v>
      </c>
      <c r="H811" s="978" t="str">
        <f t="shared" si="866"/>
        <v>[insul inf rate D]</v>
      </c>
      <c r="I811" s="981" t="str">
        <f>'Plasma (D)'!A161</f>
        <v>hct 90</v>
      </c>
      <c r="J811" s="978">
        <f>'Plasma (D)'!B158</f>
        <v>90</v>
      </c>
      <c r="K811" s="978" t="str">
        <f>'Plasma (D)'!C158</f>
        <v>bg 90</v>
      </c>
      <c r="L811" s="978" t="str">
        <f>'Plasma (D)'!E158</f>
        <v>gir 90</v>
      </c>
      <c r="M811" s="979" t="e">
        <f>'Plasma (D)'!X153</f>
        <v>#DIV/0!</v>
      </c>
      <c r="N811" s="979" t="e">
        <f>'Plasma (D)'!Y153</f>
        <v>#DIV/0!</v>
      </c>
      <c r="O811" s="978"/>
      <c r="P811" s="978" t="str">
        <f t="shared" si="904"/>
        <v/>
      </c>
      <c r="Q811" s="978" t="str">
        <f t="shared" si="886"/>
        <v/>
      </c>
      <c r="R811" s="978" t="str">
        <f t="shared" si="887"/>
        <v/>
      </c>
      <c r="S811" s="978" t="str">
        <f t="shared" si="888"/>
        <v/>
      </c>
      <c r="T811" s="978" t="str">
        <f t="shared" si="889"/>
        <v/>
      </c>
      <c r="U811" s="978" t="str">
        <f t="shared" si="890"/>
        <v/>
      </c>
      <c r="V811" s="978" t="str">
        <f t="shared" si="891"/>
        <v/>
      </c>
      <c r="W811" s="978" t="str">
        <f t="shared" si="892"/>
        <v/>
      </c>
      <c r="X811" s="978" t="str">
        <f t="shared" si="893"/>
        <v/>
      </c>
      <c r="Y811" s="978" t="str">
        <f t="shared" si="894"/>
        <v/>
      </c>
      <c r="Z811" s="978" t="str">
        <f t="shared" si="895"/>
        <v/>
      </c>
      <c r="AA811" s="978" t="str">
        <f t="shared" si="896"/>
        <v/>
      </c>
      <c r="AB811" s="978" t="str">
        <f t="shared" si="897"/>
        <v/>
      </c>
      <c r="AC811" s="978" t="str">
        <f t="shared" si="898"/>
        <v/>
      </c>
      <c r="AD811" s="978" t="str">
        <f t="shared" si="899"/>
        <v/>
      </c>
      <c r="AE811" s="978" t="str">
        <f t="shared" si="900"/>
        <v/>
      </c>
    </row>
    <row r="812" spans="1:31">
      <c r="A812" s="978" t="str">
        <f t="shared" si="901"/>
        <v>MP-7</v>
      </c>
      <c r="B812" s="978" t="str">
        <f t="shared" si="843"/>
        <v>[weeks D]</v>
      </c>
      <c r="C812" s="978" t="str">
        <f t="shared" si="844"/>
        <v>[genotype D]</v>
      </c>
      <c r="D812" s="978" t="str">
        <f t="shared" si="845"/>
        <v>[diet D]</v>
      </c>
      <c r="E812" s="978" t="str">
        <f t="shared" si="846"/>
        <v>[treatment D]</v>
      </c>
      <c r="F812" s="978" t="str">
        <f t="shared" si="902"/>
        <v>[sex]</v>
      </c>
      <c r="G812" s="978" t="str">
        <f t="shared" si="903"/>
        <v>[body weight]</v>
      </c>
      <c r="H812" s="978" t="str">
        <f t="shared" si="866"/>
        <v>[insul inf rate D]</v>
      </c>
      <c r="I812" s="978"/>
      <c r="J812" s="978">
        <f>'Plasma (D)'!B159</f>
        <v>100</v>
      </c>
      <c r="K812" s="978" t="str">
        <f>'Plasma (D)'!C159</f>
        <v>bg 100</v>
      </c>
      <c r="L812" s="978" t="str">
        <f>'Plasma (D)'!E159</f>
        <v>gir 100</v>
      </c>
      <c r="M812" s="979" t="e">
        <f>'Plasma (D)'!X154</f>
        <v>#DIV/0!</v>
      </c>
      <c r="N812" s="979" t="e">
        <f>'Plasma (D)'!Y154</f>
        <v>#DIV/0!</v>
      </c>
      <c r="O812" s="978" t="str">
        <f>'Plasma (D)'!M159</f>
        <v>i 100</v>
      </c>
      <c r="P812" s="978" t="str">
        <f t="shared" si="904"/>
        <v/>
      </c>
      <c r="Q812" s="978" t="str">
        <f t="shared" si="886"/>
        <v/>
      </c>
      <c r="R812" s="978" t="str">
        <f t="shared" si="887"/>
        <v/>
      </c>
      <c r="S812" s="978" t="str">
        <f t="shared" si="888"/>
        <v/>
      </c>
      <c r="T812" s="978" t="str">
        <f t="shared" si="889"/>
        <v/>
      </c>
      <c r="U812" s="978" t="str">
        <f t="shared" si="890"/>
        <v/>
      </c>
      <c r="V812" s="978" t="str">
        <f t="shared" si="891"/>
        <v/>
      </c>
      <c r="W812" s="978" t="str">
        <f t="shared" si="892"/>
        <v/>
      </c>
      <c r="X812" s="978" t="str">
        <f t="shared" si="893"/>
        <v/>
      </c>
      <c r="Y812" s="978" t="str">
        <f t="shared" si="894"/>
        <v/>
      </c>
      <c r="Z812" s="978" t="str">
        <f t="shared" si="895"/>
        <v/>
      </c>
      <c r="AA812" s="978" t="str">
        <f t="shared" si="896"/>
        <v/>
      </c>
      <c r="AB812" s="978" t="str">
        <f t="shared" si="897"/>
        <v/>
      </c>
      <c r="AC812" s="978" t="str">
        <f t="shared" si="898"/>
        <v/>
      </c>
      <c r="AD812" s="978" t="str">
        <f t="shared" si="899"/>
        <v/>
      </c>
      <c r="AE812" s="978" t="str">
        <f t="shared" si="900"/>
        <v/>
      </c>
    </row>
    <row r="813" spans="1:31">
      <c r="A813" s="978" t="str">
        <f t="shared" si="901"/>
        <v>MP-7</v>
      </c>
      <c r="B813" s="978" t="str">
        <f t="shared" si="843"/>
        <v>[weeks D]</v>
      </c>
      <c r="C813" s="978" t="str">
        <f t="shared" si="844"/>
        <v>[genotype D]</v>
      </c>
      <c r="D813" s="978" t="str">
        <f t="shared" si="845"/>
        <v>[diet D]</v>
      </c>
      <c r="E813" s="978" t="str">
        <f t="shared" si="846"/>
        <v>[treatment D]</v>
      </c>
      <c r="F813" s="978" t="str">
        <f t="shared" si="902"/>
        <v>[sex]</v>
      </c>
      <c r="G813" s="978" t="str">
        <f t="shared" si="903"/>
        <v>[body weight]</v>
      </c>
      <c r="H813" s="978" t="str">
        <f t="shared" si="866"/>
        <v>[insul inf rate D]</v>
      </c>
      <c r="I813" s="978"/>
      <c r="J813" s="978">
        <f>'Plasma (D)'!B160</f>
        <v>110</v>
      </c>
      <c r="K813" s="978" t="str">
        <f>'Plasma (D)'!C160</f>
        <v>bg 110</v>
      </c>
      <c r="L813" s="978" t="str">
        <f>'Plasma (D)'!E160</f>
        <v>gir 110</v>
      </c>
      <c r="M813" s="978"/>
      <c r="N813" s="978"/>
      <c r="O813" s="978"/>
      <c r="P813" s="978" t="str">
        <f t="shared" si="904"/>
        <v/>
      </c>
      <c r="Q813" s="978" t="str">
        <f t="shared" si="886"/>
        <v/>
      </c>
      <c r="R813" s="978" t="str">
        <f t="shared" si="887"/>
        <v/>
      </c>
      <c r="S813" s="978" t="str">
        <f t="shared" si="888"/>
        <v/>
      </c>
      <c r="T813" s="978" t="str">
        <f t="shared" si="889"/>
        <v/>
      </c>
      <c r="U813" s="978" t="str">
        <f t="shared" si="890"/>
        <v/>
      </c>
      <c r="V813" s="978" t="str">
        <f t="shared" si="891"/>
        <v/>
      </c>
      <c r="W813" s="978" t="str">
        <f t="shared" si="892"/>
        <v/>
      </c>
      <c r="X813" s="978" t="str">
        <f t="shared" si="893"/>
        <v/>
      </c>
      <c r="Y813" s="978" t="str">
        <f t="shared" si="894"/>
        <v/>
      </c>
      <c r="Z813" s="978" t="str">
        <f t="shared" si="895"/>
        <v/>
      </c>
      <c r="AA813" s="978" t="str">
        <f t="shared" si="896"/>
        <v/>
      </c>
      <c r="AB813" s="978" t="str">
        <f t="shared" si="897"/>
        <v/>
      </c>
      <c r="AC813" s="978" t="str">
        <f t="shared" si="898"/>
        <v/>
      </c>
      <c r="AD813" s="978" t="str">
        <f t="shared" si="899"/>
        <v/>
      </c>
      <c r="AE813" s="978" t="str">
        <f t="shared" si="900"/>
        <v/>
      </c>
    </row>
    <row r="814" spans="1:31">
      <c r="A814" s="978" t="str">
        <f t="shared" si="901"/>
        <v>MP-7</v>
      </c>
      <c r="B814" s="978" t="str">
        <f t="shared" si="843"/>
        <v>[weeks D]</v>
      </c>
      <c r="C814" s="978" t="str">
        <f t="shared" si="844"/>
        <v>[genotype D]</v>
      </c>
      <c r="D814" s="978" t="str">
        <f t="shared" si="845"/>
        <v>[diet D]</v>
      </c>
      <c r="E814" s="978" t="str">
        <f t="shared" si="846"/>
        <v>[treatment D]</v>
      </c>
      <c r="F814" s="978" t="str">
        <f t="shared" si="902"/>
        <v>[sex]</v>
      </c>
      <c r="G814" s="978" t="str">
        <f t="shared" si="903"/>
        <v>[body weight]</v>
      </c>
      <c r="H814" s="978" t="str">
        <f t="shared" si="866"/>
        <v>[insul inf rate D]</v>
      </c>
      <c r="I814" s="978"/>
      <c r="J814" s="978">
        <f>'Plasma (D)'!B161</f>
        <v>120</v>
      </c>
      <c r="K814" s="978" t="str">
        <f>'Plasma (D)'!C161</f>
        <v>bg 120</v>
      </c>
      <c r="L814" s="978" t="str">
        <f>'Plasma (D)'!E161</f>
        <v>gir 120</v>
      </c>
      <c r="M814" s="979" t="e">
        <f>'Plasma (D)'!X155</f>
        <v>#DIV/0!</v>
      </c>
      <c r="N814" s="979" t="e">
        <f>'Plasma (D)'!Y155</f>
        <v>#DIV/0!</v>
      </c>
      <c r="O814" s="978" t="str">
        <f>'Plasma (D)'!M161</f>
        <v>i 120</v>
      </c>
      <c r="P814" s="978" t="str">
        <f t="shared" si="904"/>
        <v/>
      </c>
      <c r="Q814" s="978" t="str">
        <f t="shared" si="886"/>
        <v/>
      </c>
      <c r="R814" s="978" t="str">
        <f t="shared" si="887"/>
        <v/>
      </c>
      <c r="S814" s="978" t="str">
        <f t="shared" si="888"/>
        <v/>
      </c>
      <c r="T814" s="978" t="str">
        <f t="shared" si="889"/>
        <v/>
      </c>
      <c r="U814" s="978" t="str">
        <f t="shared" si="890"/>
        <v/>
      </c>
      <c r="V814" s="978" t="str">
        <f t="shared" si="891"/>
        <v/>
      </c>
      <c r="W814" s="978" t="str">
        <f t="shared" si="892"/>
        <v/>
      </c>
      <c r="X814" s="978" t="str">
        <f t="shared" si="893"/>
        <v/>
      </c>
      <c r="Y814" s="978" t="str">
        <f t="shared" si="894"/>
        <v/>
      </c>
      <c r="Z814" s="978" t="str">
        <f t="shared" si="895"/>
        <v/>
      </c>
      <c r="AA814" s="978" t="str">
        <f t="shared" si="896"/>
        <v/>
      </c>
      <c r="AB814" s="978" t="str">
        <f t="shared" si="897"/>
        <v/>
      </c>
      <c r="AC814" s="978" t="str">
        <f t="shared" si="898"/>
        <v/>
      </c>
      <c r="AD814" s="978" t="str">
        <f t="shared" si="899"/>
        <v/>
      </c>
      <c r="AE814" s="978" t="str">
        <f t="shared" si="900"/>
        <v/>
      </c>
    </row>
    <row r="815" spans="1:31">
      <c r="A815" s="978" t="str">
        <f t="shared" si="901"/>
        <v>MP-7</v>
      </c>
      <c r="B815" s="978" t="str">
        <f t="shared" si="843"/>
        <v>[weeks D]</v>
      </c>
      <c r="C815" s="978" t="str">
        <f t="shared" si="844"/>
        <v>[genotype D]</v>
      </c>
      <c r="D815" s="978" t="str">
        <f t="shared" si="845"/>
        <v>[diet D]</v>
      </c>
      <c r="E815" s="978" t="str">
        <f t="shared" si="846"/>
        <v>[treatment D]</v>
      </c>
      <c r="F815" s="978" t="str">
        <f t="shared" si="902"/>
        <v>[sex]</v>
      </c>
      <c r="G815" s="978" t="str">
        <f t="shared" si="903"/>
        <v>[body weight]</v>
      </c>
      <c r="H815" s="978" t="str">
        <f t="shared" si="866"/>
        <v>[insul inf rate D]</v>
      </c>
      <c r="I815" s="978"/>
      <c r="J815" s="978">
        <v>122</v>
      </c>
      <c r="K815" s="978" t="str">
        <f>'Plasma (D)'!C162</f>
        <v>bg 2</v>
      </c>
      <c r="L815" s="978" t="str">
        <f>'Plasma (D)'!E162</f>
        <v>gir 2</v>
      </c>
      <c r="M815" s="979"/>
      <c r="N815" s="979"/>
      <c r="O815" s="978"/>
      <c r="P815" s="978" t="str">
        <f t="shared" si="904"/>
        <v/>
      </c>
      <c r="Q815" s="978" t="str">
        <f t="shared" si="886"/>
        <v/>
      </c>
      <c r="R815" s="978" t="str">
        <f t="shared" si="887"/>
        <v/>
      </c>
      <c r="S815" s="978" t="str">
        <f t="shared" si="888"/>
        <v/>
      </c>
      <c r="T815" s="978" t="str">
        <f t="shared" si="889"/>
        <v/>
      </c>
      <c r="U815" s="978" t="str">
        <f t="shared" si="890"/>
        <v/>
      </c>
      <c r="V815" s="978" t="str">
        <f t="shared" si="891"/>
        <v/>
      </c>
      <c r="W815" s="978" t="str">
        <f t="shared" si="892"/>
        <v/>
      </c>
      <c r="X815" s="978" t="str">
        <f t="shared" si="893"/>
        <v/>
      </c>
      <c r="Y815" s="978" t="str">
        <f t="shared" si="894"/>
        <v/>
      </c>
      <c r="Z815" s="978" t="str">
        <f t="shared" si="895"/>
        <v/>
      </c>
      <c r="AA815" s="978" t="str">
        <f t="shared" si="896"/>
        <v/>
      </c>
      <c r="AB815" s="978" t="str">
        <f t="shared" si="897"/>
        <v/>
      </c>
      <c r="AC815" s="978" t="str">
        <f t="shared" si="898"/>
        <v/>
      </c>
      <c r="AD815" s="978" t="str">
        <f t="shared" si="899"/>
        <v/>
      </c>
      <c r="AE815" s="978" t="str">
        <f t="shared" si="900"/>
        <v/>
      </c>
    </row>
    <row r="816" spans="1:31">
      <c r="A816" s="978" t="str">
        <f t="shared" si="901"/>
        <v>MP-7</v>
      </c>
      <c r="B816" s="978" t="str">
        <f t="shared" si="843"/>
        <v>[weeks D]</v>
      </c>
      <c r="C816" s="978" t="str">
        <f t="shared" si="844"/>
        <v>[genotype D]</v>
      </c>
      <c r="D816" s="978" t="str">
        <f t="shared" si="845"/>
        <v>[diet D]</v>
      </c>
      <c r="E816" s="978" t="str">
        <f t="shared" si="846"/>
        <v>[treatment D]</v>
      </c>
      <c r="F816" s="978" t="str">
        <f t="shared" si="902"/>
        <v>[sex]</v>
      </c>
      <c r="G816" s="978" t="str">
        <f t="shared" si="903"/>
        <v>[body weight]</v>
      </c>
      <c r="H816" s="978" t="str">
        <f t="shared" si="866"/>
        <v>[insul inf rate D]</v>
      </c>
      <c r="I816" s="978"/>
      <c r="J816" s="978">
        <v>125</v>
      </c>
      <c r="K816" s="978" t="str">
        <f>'Plasma (D)'!C163</f>
        <v>bg 5</v>
      </c>
      <c r="L816" s="978" t="str">
        <f>'Plasma (D)'!E163</f>
        <v>gir 5</v>
      </c>
      <c r="M816" s="979"/>
      <c r="N816" s="979"/>
      <c r="O816" s="978"/>
      <c r="P816" s="978" t="str">
        <f t="shared" si="904"/>
        <v/>
      </c>
      <c r="Q816" s="978" t="str">
        <f t="shared" si="886"/>
        <v/>
      </c>
      <c r="R816" s="978" t="str">
        <f t="shared" si="887"/>
        <v/>
      </c>
      <c r="S816" s="978" t="str">
        <f t="shared" si="888"/>
        <v/>
      </c>
      <c r="T816" s="978" t="str">
        <f t="shared" si="889"/>
        <v/>
      </c>
      <c r="U816" s="978" t="str">
        <f t="shared" si="890"/>
        <v/>
      </c>
      <c r="V816" s="978" t="str">
        <f t="shared" si="891"/>
        <v/>
      </c>
      <c r="W816" s="978" t="str">
        <f t="shared" si="892"/>
        <v/>
      </c>
      <c r="X816" s="978" t="str">
        <f t="shared" si="893"/>
        <v/>
      </c>
      <c r="Y816" s="978" t="str">
        <f t="shared" si="894"/>
        <v/>
      </c>
      <c r="Z816" s="978" t="str">
        <f t="shared" si="895"/>
        <v/>
      </c>
      <c r="AA816" s="978" t="str">
        <f t="shared" si="896"/>
        <v/>
      </c>
      <c r="AB816" s="978" t="str">
        <f t="shared" si="897"/>
        <v/>
      </c>
      <c r="AC816" s="978" t="str">
        <f t="shared" si="898"/>
        <v/>
      </c>
      <c r="AD816" s="978" t="str">
        <f t="shared" si="899"/>
        <v/>
      </c>
      <c r="AE816" s="978" t="str">
        <f t="shared" si="900"/>
        <v/>
      </c>
    </row>
    <row r="817" spans="1:31">
      <c r="A817" s="978" t="str">
        <f t="shared" si="901"/>
        <v>MP-7</v>
      </c>
      <c r="B817" s="978" t="str">
        <f t="shared" ref="B817:B880" si="905">B816</f>
        <v>[weeks D]</v>
      </c>
      <c r="C817" s="978" t="str">
        <f t="shared" ref="C817:C880" si="906">C816</f>
        <v>[genotype D]</v>
      </c>
      <c r="D817" s="978" t="str">
        <f t="shared" ref="D817:D880" si="907">D816</f>
        <v>[diet D]</v>
      </c>
      <c r="E817" s="978" t="str">
        <f t="shared" ref="E817:E880" si="908">E816</f>
        <v>[treatment D]</v>
      </c>
      <c r="F817" s="978" t="str">
        <f t="shared" si="902"/>
        <v>[sex]</v>
      </c>
      <c r="G817" s="978" t="str">
        <f t="shared" si="903"/>
        <v>[body weight]</v>
      </c>
      <c r="H817" s="978" t="str">
        <f t="shared" si="866"/>
        <v>[insul inf rate D]</v>
      </c>
      <c r="I817" s="978"/>
      <c r="J817" s="978">
        <v>130</v>
      </c>
      <c r="K817" s="978" t="str">
        <f>'Plasma (D)'!C164</f>
        <v>bg 10</v>
      </c>
      <c r="L817" s="978" t="str">
        <f>'Plasma (D)'!E164</f>
        <v>gir 10</v>
      </c>
      <c r="M817" s="979"/>
      <c r="N817" s="979"/>
      <c r="O817" s="978"/>
      <c r="P817" s="978" t="str">
        <f t="shared" si="904"/>
        <v/>
      </c>
      <c r="Q817" s="978" t="str">
        <f t="shared" si="886"/>
        <v/>
      </c>
      <c r="R817" s="978" t="str">
        <f t="shared" si="887"/>
        <v/>
      </c>
      <c r="S817" s="978" t="str">
        <f t="shared" si="888"/>
        <v/>
      </c>
      <c r="T817" s="978" t="str">
        <f t="shared" si="889"/>
        <v/>
      </c>
      <c r="U817" s="978" t="str">
        <f t="shared" si="890"/>
        <v/>
      </c>
      <c r="V817" s="978" t="str">
        <f t="shared" si="891"/>
        <v/>
      </c>
      <c r="W817" s="978" t="str">
        <f t="shared" si="892"/>
        <v/>
      </c>
      <c r="X817" s="978" t="str">
        <f t="shared" si="893"/>
        <v/>
      </c>
      <c r="Y817" s="978" t="str">
        <f t="shared" si="894"/>
        <v/>
      </c>
      <c r="Z817" s="978" t="str">
        <f t="shared" si="895"/>
        <v/>
      </c>
      <c r="AA817" s="978" t="str">
        <f t="shared" si="896"/>
        <v/>
      </c>
      <c r="AB817" s="978" t="str">
        <f t="shared" si="897"/>
        <v/>
      </c>
      <c r="AC817" s="978" t="str">
        <f t="shared" si="898"/>
        <v/>
      </c>
      <c r="AD817" s="978" t="str">
        <f t="shared" si="899"/>
        <v/>
      </c>
      <c r="AE817" s="978" t="str">
        <f t="shared" si="900"/>
        <v/>
      </c>
    </row>
    <row r="818" spans="1:31">
      <c r="A818" s="978" t="str">
        <f t="shared" si="901"/>
        <v>MP-7</v>
      </c>
      <c r="B818" s="978" t="str">
        <f t="shared" si="905"/>
        <v>[weeks D]</v>
      </c>
      <c r="C818" s="978" t="str">
        <f t="shared" si="906"/>
        <v>[genotype D]</v>
      </c>
      <c r="D818" s="978" t="str">
        <f t="shared" si="907"/>
        <v>[diet D]</v>
      </c>
      <c r="E818" s="978" t="str">
        <f t="shared" si="908"/>
        <v>[treatment D]</v>
      </c>
      <c r="F818" s="978" t="str">
        <f t="shared" si="902"/>
        <v>[sex]</v>
      </c>
      <c r="G818" s="978" t="str">
        <f t="shared" si="903"/>
        <v>[body weight]</v>
      </c>
      <c r="H818" s="978" t="str">
        <f t="shared" si="866"/>
        <v>[insul inf rate D]</v>
      </c>
      <c r="I818" s="978"/>
      <c r="J818" s="978">
        <v>135</v>
      </c>
      <c r="K818" s="978" t="str">
        <f>'Plasma (D)'!C165</f>
        <v>bg 15</v>
      </c>
      <c r="L818" s="978" t="str">
        <f>'Plasma (D)'!E165</f>
        <v>gir 15</v>
      </c>
      <c r="M818" s="979"/>
      <c r="N818" s="979"/>
      <c r="O818" s="978"/>
      <c r="P818" s="978" t="str">
        <f t="shared" si="904"/>
        <v/>
      </c>
      <c r="Q818" s="978" t="str">
        <f t="shared" si="886"/>
        <v/>
      </c>
      <c r="R818" s="978" t="str">
        <f t="shared" si="887"/>
        <v/>
      </c>
      <c r="S818" s="978" t="str">
        <f t="shared" si="888"/>
        <v/>
      </c>
      <c r="T818" s="978" t="str">
        <f t="shared" si="889"/>
        <v/>
      </c>
      <c r="U818" s="978" t="str">
        <f t="shared" si="890"/>
        <v/>
      </c>
      <c r="V818" s="978" t="str">
        <f t="shared" si="891"/>
        <v/>
      </c>
      <c r="W818" s="978" t="str">
        <f t="shared" si="892"/>
        <v/>
      </c>
      <c r="X818" s="978" t="str">
        <f t="shared" si="893"/>
        <v/>
      </c>
      <c r="Y818" s="978" t="str">
        <f t="shared" si="894"/>
        <v/>
      </c>
      <c r="Z818" s="978" t="str">
        <f t="shared" si="895"/>
        <v/>
      </c>
      <c r="AA818" s="978" t="str">
        <f t="shared" si="896"/>
        <v/>
      </c>
      <c r="AB818" s="978" t="str">
        <f t="shared" si="897"/>
        <v/>
      </c>
      <c r="AC818" s="978" t="str">
        <f t="shared" si="898"/>
        <v/>
      </c>
      <c r="AD818" s="978" t="str">
        <f t="shared" si="899"/>
        <v/>
      </c>
      <c r="AE818" s="978" t="str">
        <f t="shared" si="900"/>
        <v/>
      </c>
    </row>
    <row r="819" spans="1:31">
      <c r="A819" s="978" t="str">
        <f t="shared" si="901"/>
        <v>MP-7</v>
      </c>
      <c r="B819" s="978" t="str">
        <f t="shared" si="905"/>
        <v>[weeks D]</v>
      </c>
      <c r="C819" s="978" t="str">
        <f t="shared" si="906"/>
        <v>[genotype D]</v>
      </c>
      <c r="D819" s="978" t="str">
        <f t="shared" si="907"/>
        <v>[diet D]</v>
      </c>
      <c r="E819" s="978" t="str">
        <f t="shared" si="908"/>
        <v>[treatment D]</v>
      </c>
      <c r="F819" s="978" t="str">
        <f t="shared" si="902"/>
        <v>[sex]</v>
      </c>
      <c r="G819" s="978" t="str">
        <f t="shared" si="903"/>
        <v>[body weight]</v>
      </c>
      <c r="H819" s="978" t="str">
        <f t="shared" si="866"/>
        <v>[insul inf rate D]</v>
      </c>
      <c r="I819" s="978"/>
      <c r="J819" s="978">
        <v>145</v>
      </c>
      <c r="K819" s="978" t="str">
        <f>'Plasma (D)'!C166</f>
        <v>bg 25</v>
      </c>
      <c r="L819" s="978" t="str">
        <f>'Plasma (D)'!E166</f>
        <v>gir 25</v>
      </c>
      <c r="M819" s="979"/>
      <c r="N819" s="979"/>
      <c r="O819" s="978"/>
      <c r="P819" s="978" t="str">
        <f t="shared" si="904"/>
        <v/>
      </c>
      <c r="Q819" s="978" t="str">
        <f t="shared" si="886"/>
        <v/>
      </c>
      <c r="R819" s="978" t="str">
        <f t="shared" si="887"/>
        <v/>
      </c>
      <c r="S819" s="978" t="str">
        <f t="shared" si="888"/>
        <v/>
      </c>
      <c r="T819" s="978" t="str">
        <f t="shared" si="889"/>
        <v/>
      </c>
      <c r="U819" s="978" t="str">
        <f t="shared" si="890"/>
        <v/>
      </c>
      <c r="V819" s="978" t="str">
        <f t="shared" si="891"/>
        <v/>
      </c>
      <c r="W819" s="978" t="str">
        <f t="shared" si="892"/>
        <v/>
      </c>
      <c r="X819" s="978" t="str">
        <f t="shared" si="893"/>
        <v/>
      </c>
      <c r="Y819" s="978" t="str">
        <f t="shared" si="894"/>
        <v/>
      </c>
      <c r="Z819" s="978" t="str">
        <f t="shared" si="895"/>
        <v/>
      </c>
      <c r="AA819" s="978" t="str">
        <f t="shared" si="896"/>
        <v/>
      </c>
      <c r="AB819" s="978" t="str">
        <f t="shared" si="897"/>
        <v/>
      </c>
      <c r="AC819" s="978" t="str">
        <f t="shared" si="898"/>
        <v/>
      </c>
      <c r="AD819" s="978" t="str">
        <f t="shared" si="899"/>
        <v/>
      </c>
      <c r="AE819" s="978" t="str">
        <f t="shared" si="900"/>
        <v/>
      </c>
    </row>
    <row r="820" spans="1:31">
      <c r="A820" s="982" t="str">
        <f>'Plasma (D)'!A169</f>
        <v>MP-8</v>
      </c>
      <c r="B820" s="982" t="str">
        <f t="shared" si="905"/>
        <v>[weeks D]</v>
      </c>
      <c r="C820" s="982" t="str">
        <f t="shared" si="906"/>
        <v>[genotype D]</v>
      </c>
      <c r="D820" s="982" t="str">
        <f t="shared" si="907"/>
        <v>[diet D]</v>
      </c>
      <c r="E820" s="982" t="str">
        <f t="shared" si="908"/>
        <v>[treatment D]</v>
      </c>
      <c r="F820" s="982" t="str">
        <f>'Plasma (D)'!A174</f>
        <v>[sex]</v>
      </c>
      <c r="G820" s="982" t="str">
        <f>'Plasma (D)'!A170</f>
        <v>[body weight]</v>
      </c>
      <c r="H820" s="982">
        <f t="shared" si="866"/>
        <v>0</v>
      </c>
      <c r="I820" s="982" t="str">
        <f>'Plasma (D)'!A179</f>
        <v>hct -10</v>
      </c>
      <c r="J820" s="982">
        <f>'Plasma (D)'!B168</f>
        <v>-10</v>
      </c>
      <c r="K820" s="982" t="str">
        <f>'Plasma (D)'!C168</f>
        <v>bg -10</v>
      </c>
      <c r="L820" s="982" t="str">
        <f>'Plasma (D)'!E168</f>
        <v>gir -10</v>
      </c>
      <c r="M820" s="983" t="e">
        <f>'Plasma (D)'!X170</f>
        <v>#DIV/0!</v>
      </c>
      <c r="N820" s="983" t="e">
        <f>'Plasma (D)'!Y170</f>
        <v>#DIV/0!</v>
      </c>
      <c r="O820" s="982" t="str">
        <f>'Plasma (D)'!M168</f>
        <v>i -10</v>
      </c>
      <c r="P820" s="982" t="str">
        <f>'tissues (D)'!O69</f>
        <v/>
      </c>
      <c r="Q820" s="982" t="str">
        <f>'tissues (D)'!O70</f>
        <v/>
      </c>
      <c r="R820" s="982" t="str">
        <f>'tissues (D)'!O71</f>
        <v/>
      </c>
      <c r="S820" s="982" t="str">
        <f>'tissues (D)'!O72</f>
        <v/>
      </c>
      <c r="T820" s="982" t="str">
        <f>'tissues (D)'!O73</f>
        <v/>
      </c>
      <c r="U820" s="982" t="str">
        <f>'tissues (D)'!O74</f>
        <v/>
      </c>
      <c r="V820" s="982" t="str">
        <f>'tissues (D)'!O75</f>
        <v/>
      </c>
      <c r="W820" s="982" t="str">
        <f>'tissues (D)'!O76</f>
        <v/>
      </c>
      <c r="X820" s="982" t="str">
        <f>'tissues (D)'!P69</f>
        <v/>
      </c>
      <c r="Y820" s="982" t="str">
        <f>'tissues (D)'!P70</f>
        <v/>
      </c>
      <c r="Z820" s="982" t="str">
        <f>'tissues (D)'!P71</f>
        <v/>
      </c>
      <c r="AA820" s="982" t="str">
        <f>'tissues (D)'!P72</f>
        <v/>
      </c>
      <c r="AB820" s="982" t="str">
        <f>'tissues (D)'!P73</f>
        <v/>
      </c>
      <c r="AC820" s="982" t="str">
        <f>'tissues (D)'!P74</f>
        <v/>
      </c>
      <c r="AD820" s="982" t="str">
        <f>'tissues (D)'!P75</f>
        <v/>
      </c>
      <c r="AE820" s="982" t="str">
        <f>'tissues (D)'!P76</f>
        <v/>
      </c>
    </row>
    <row r="821" spans="1:31">
      <c r="A821" s="982" t="str">
        <f>A820</f>
        <v>MP-8</v>
      </c>
      <c r="B821" s="982" t="str">
        <f t="shared" si="905"/>
        <v>[weeks D]</v>
      </c>
      <c r="C821" s="982" t="str">
        <f t="shared" si="906"/>
        <v>[genotype D]</v>
      </c>
      <c r="D821" s="982" t="str">
        <f t="shared" si="907"/>
        <v>[diet D]</v>
      </c>
      <c r="E821" s="982" t="str">
        <f t="shared" si="908"/>
        <v>[treatment D]</v>
      </c>
      <c r="F821" s="982" t="str">
        <f>F820</f>
        <v>[sex]</v>
      </c>
      <c r="G821" s="982" t="str">
        <f>G820</f>
        <v>[body weight]</v>
      </c>
      <c r="H821" s="982">
        <f t="shared" si="866"/>
        <v>0</v>
      </c>
      <c r="I821" s="843"/>
      <c r="J821" s="982">
        <f>'Plasma (D)'!B169</f>
        <v>0</v>
      </c>
      <c r="K821" s="982" t="str">
        <f>'Plasma (D)'!C169</f>
        <v>bg 0</v>
      </c>
      <c r="L821" s="982" t="str">
        <f>'Plasma (D)'!E169</f>
        <v>gir 0</v>
      </c>
      <c r="M821" s="983" t="e">
        <f>'Plasma (D)'!X171</f>
        <v>#DIV/0!</v>
      </c>
      <c r="N821" s="983" t="e">
        <f>'Plasma (D)'!Y171</f>
        <v>#DIV/0!</v>
      </c>
      <c r="O821" s="982"/>
      <c r="P821" s="982" t="str">
        <f>P820</f>
        <v/>
      </c>
      <c r="Q821" s="982" t="str">
        <f t="shared" ref="Q821:Q838" si="909">Q820</f>
        <v/>
      </c>
      <c r="R821" s="982" t="str">
        <f t="shared" ref="R821:R838" si="910">R820</f>
        <v/>
      </c>
      <c r="S821" s="982" t="str">
        <f t="shared" ref="S821:S838" si="911">S820</f>
        <v/>
      </c>
      <c r="T821" s="982" t="str">
        <f t="shared" ref="T821:T838" si="912">T820</f>
        <v/>
      </c>
      <c r="U821" s="982" t="str">
        <f t="shared" ref="U821:U838" si="913">U820</f>
        <v/>
      </c>
      <c r="V821" s="982" t="str">
        <f t="shared" ref="V821:V838" si="914">V820</f>
        <v/>
      </c>
      <c r="W821" s="982" t="str">
        <f t="shared" ref="W821:W838" si="915">W820</f>
        <v/>
      </c>
      <c r="X821" s="982" t="str">
        <f t="shared" ref="X821:X838" si="916">X820</f>
        <v/>
      </c>
      <c r="Y821" s="982" t="str">
        <f t="shared" ref="Y821:Y838" si="917">Y820</f>
        <v/>
      </c>
      <c r="Z821" s="982" t="str">
        <f t="shared" ref="Z821:Z838" si="918">Z820</f>
        <v/>
      </c>
      <c r="AA821" s="982" t="str">
        <f t="shared" ref="AA821:AA838" si="919">AA820</f>
        <v/>
      </c>
      <c r="AB821" s="982" t="str">
        <f t="shared" ref="AB821:AB838" si="920">AB820</f>
        <v/>
      </c>
      <c r="AC821" s="982" t="str">
        <f t="shared" ref="AC821:AC838" si="921">AC820</f>
        <v/>
      </c>
      <c r="AD821" s="982" t="str">
        <f t="shared" ref="AD821:AD838" si="922">AD820</f>
        <v/>
      </c>
      <c r="AE821" s="982" t="str">
        <f t="shared" ref="AE821:AE838" si="923">AE820</f>
        <v/>
      </c>
    </row>
    <row r="822" spans="1:31">
      <c r="A822" s="982" t="str">
        <f t="shared" ref="A822:A838" si="924">A821</f>
        <v>MP-8</v>
      </c>
      <c r="B822" s="982" t="str">
        <f t="shared" si="905"/>
        <v>[weeks D]</v>
      </c>
      <c r="C822" s="982" t="str">
        <f t="shared" si="906"/>
        <v>[genotype D]</v>
      </c>
      <c r="D822" s="982" t="str">
        <f t="shared" si="907"/>
        <v>[diet D]</v>
      </c>
      <c r="E822" s="982" t="str">
        <f t="shared" si="908"/>
        <v>[treatment D]</v>
      </c>
      <c r="F822" s="982" t="str">
        <f t="shared" ref="F822:F838" si="925">F821</f>
        <v>[sex]</v>
      </c>
      <c r="G822" s="982" t="str">
        <f t="shared" ref="G822:G838" si="926">G821</f>
        <v>[body weight]</v>
      </c>
      <c r="H822" s="982" t="str">
        <f t="shared" si="866"/>
        <v>[insul inf rate D]</v>
      </c>
      <c r="I822" s="843"/>
      <c r="J822" s="982">
        <f>'Plasma (D)'!B170</f>
        <v>10</v>
      </c>
      <c r="K822" s="982" t="str">
        <f>'Plasma (D)'!C170</f>
        <v>bg 10</v>
      </c>
      <c r="L822" s="982" t="str">
        <f>'Plasma (D)'!E170</f>
        <v>gir 10</v>
      </c>
      <c r="M822" s="843"/>
      <c r="N822" s="843"/>
      <c r="O822" s="982"/>
      <c r="P822" s="982" t="str">
        <f t="shared" ref="P822:P838" si="927">P821</f>
        <v/>
      </c>
      <c r="Q822" s="982" t="str">
        <f t="shared" si="909"/>
        <v/>
      </c>
      <c r="R822" s="982" t="str">
        <f t="shared" si="910"/>
        <v/>
      </c>
      <c r="S822" s="982" t="str">
        <f t="shared" si="911"/>
        <v/>
      </c>
      <c r="T822" s="982" t="str">
        <f t="shared" si="912"/>
        <v/>
      </c>
      <c r="U822" s="982" t="str">
        <f t="shared" si="913"/>
        <v/>
      </c>
      <c r="V822" s="982" t="str">
        <f t="shared" si="914"/>
        <v/>
      </c>
      <c r="W822" s="982" t="str">
        <f t="shared" si="915"/>
        <v/>
      </c>
      <c r="X822" s="982" t="str">
        <f t="shared" si="916"/>
        <v/>
      </c>
      <c r="Y822" s="982" t="str">
        <f t="shared" si="917"/>
        <v/>
      </c>
      <c r="Z822" s="982" t="str">
        <f t="shared" si="918"/>
        <v/>
      </c>
      <c r="AA822" s="982" t="str">
        <f t="shared" si="919"/>
        <v/>
      </c>
      <c r="AB822" s="982" t="str">
        <f t="shared" si="920"/>
        <v/>
      </c>
      <c r="AC822" s="982" t="str">
        <f t="shared" si="921"/>
        <v/>
      </c>
      <c r="AD822" s="982" t="str">
        <f t="shared" si="922"/>
        <v/>
      </c>
      <c r="AE822" s="982" t="str">
        <f t="shared" si="923"/>
        <v/>
      </c>
    </row>
    <row r="823" spans="1:31">
      <c r="A823" s="982" t="str">
        <f t="shared" si="924"/>
        <v>MP-8</v>
      </c>
      <c r="B823" s="982" t="str">
        <f t="shared" si="905"/>
        <v>[weeks D]</v>
      </c>
      <c r="C823" s="982" t="str">
        <f t="shared" si="906"/>
        <v>[genotype D]</v>
      </c>
      <c r="D823" s="982" t="str">
        <f t="shared" si="907"/>
        <v>[diet D]</v>
      </c>
      <c r="E823" s="982" t="str">
        <f t="shared" si="908"/>
        <v>[treatment D]</v>
      </c>
      <c r="F823" s="982" t="str">
        <f t="shared" si="925"/>
        <v>[sex]</v>
      </c>
      <c r="G823" s="982" t="str">
        <f t="shared" si="926"/>
        <v>[body weight]</v>
      </c>
      <c r="H823" s="982" t="str">
        <f t="shared" si="866"/>
        <v>[insul inf rate D]</v>
      </c>
      <c r="I823" s="843"/>
      <c r="J823" s="982">
        <f>'Plasma (D)'!B171</f>
        <v>20</v>
      </c>
      <c r="K823" s="982" t="str">
        <f>'Plasma (D)'!C171</f>
        <v>bg 20</v>
      </c>
      <c r="L823" s="982" t="str">
        <f>'Plasma (D)'!E171</f>
        <v>gir 20</v>
      </c>
      <c r="M823" s="843"/>
      <c r="N823" s="843"/>
      <c r="O823" s="982"/>
      <c r="P823" s="982" t="str">
        <f t="shared" si="927"/>
        <v/>
      </c>
      <c r="Q823" s="982" t="str">
        <f t="shared" si="909"/>
        <v/>
      </c>
      <c r="R823" s="982" t="str">
        <f t="shared" si="910"/>
        <v/>
      </c>
      <c r="S823" s="982" t="str">
        <f t="shared" si="911"/>
        <v/>
      </c>
      <c r="T823" s="982" t="str">
        <f t="shared" si="912"/>
        <v/>
      </c>
      <c r="U823" s="982" t="str">
        <f t="shared" si="913"/>
        <v/>
      </c>
      <c r="V823" s="982" t="str">
        <f t="shared" si="914"/>
        <v/>
      </c>
      <c r="W823" s="982" t="str">
        <f t="shared" si="915"/>
        <v/>
      </c>
      <c r="X823" s="982" t="str">
        <f t="shared" si="916"/>
        <v/>
      </c>
      <c r="Y823" s="982" t="str">
        <f t="shared" si="917"/>
        <v/>
      </c>
      <c r="Z823" s="982" t="str">
        <f t="shared" si="918"/>
        <v/>
      </c>
      <c r="AA823" s="982" t="str">
        <f t="shared" si="919"/>
        <v/>
      </c>
      <c r="AB823" s="982" t="str">
        <f t="shared" si="920"/>
        <v/>
      </c>
      <c r="AC823" s="982" t="str">
        <f t="shared" si="921"/>
        <v/>
      </c>
      <c r="AD823" s="982" t="str">
        <f t="shared" si="922"/>
        <v/>
      </c>
      <c r="AE823" s="982" t="str">
        <f t="shared" si="923"/>
        <v/>
      </c>
    </row>
    <row r="824" spans="1:31">
      <c r="A824" s="982" t="str">
        <f t="shared" si="924"/>
        <v>MP-8</v>
      </c>
      <c r="B824" s="982" t="str">
        <f t="shared" si="905"/>
        <v>[weeks D]</v>
      </c>
      <c r="C824" s="982" t="str">
        <f t="shared" si="906"/>
        <v>[genotype D]</v>
      </c>
      <c r="D824" s="982" t="str">
        <f t="shared" si="907"/>
        <v>[diet D]</v>
      </c>
      <c r="E824" s="982" t="str">
        <f t="shared" si="908"/>
        <v>[treatment D]</v>
      </c>
      <c r="F824" s="982" t="str">
        <f t="shared" si="925"/>
        <v>[sex]</v>
      </c>
      <c r="G824" s="982" t="str">
        <f t="shared" si="926"/>
        <v>[body weight]</v>
      </c>
      <c r="H824" s="982" t="str">
        <f t="shared" si="866"/>
        <v>[insul inf rate D]</v>
      </c>
      <c r="I824" s="843"/>
      <c r="J824" s="982">
        <f>'Plasma (D)'!B172</f>
        <v>30</v>
      </c>
      <c r="K824" s="982" t="str">
        <f>'Plasma (D)'!C172</f>
        <v>bg 30</v>
      </c>
      <c r="L824" s="982" t="str">
        <f>'Plasma (D)'!E172</f>
        <v>gir 30</v>
      </c>
      <c r="M824" s="843"/>
      <c r="N824" s="843"/>
      <c r="O824" s="982"/>
      <c r="P824" s="982" t="str">
        <f t="shared" si="927"/>
        <v/>
      </c>
      <c r="Q824" s="982" t="str">
        <f t="shared" si="909"/>
        <v/>
      </c>
      <c r="R824" s="982" t="str">
        <f t="shared" si="910"/>
        <v/>
      </c>
      <c r="S824" s="982" t="str">
        <f t="shared" si="911"/>
        <v/>
      </c>
      <c r="T824" s="982" t="str">
        <f t="shared" si="912"/>
        <v/>
      </c>
      <c r="U824" s="982" t="str">
        <f t="shared" si="913"/>
        <v/>
      </c>
      <c r="V824" s="982" t="str">
        <f t="shared" si="914"/>
        <v/>
      </c>
      <c r="W824" s="982" t="str">
        <f t="shared" si="915"/>
        <v/>
      </c>
      <c r="X824" s="982" t="str">
        <f t="shared" si="916"/>
        <v/>
      </c>
      <c r="Y824" s="982" t="str">
        <f t="shared" si="917"/>
        <v/>
      </c>
      <c r="Z824" s="982" t="str">
        <f t="shared" si="918"/>
        <v/>
      </c>
      <c r="AA824" s="982" t="str">
        <f t="shared" si="919"/>
        <v/>
      </c>
      <c r="AB824" s="982" t="str">
        <f t="shared" si="920"/>
        <v/>
      </c>
      <c r="AC824" s="982" t="str">
        <f t="shared" si="921"/>
        <v/>
      </c>
      <c r="AD824" s="982" t="str">
        <f t="shared" si="922"/>
        <v/>
      </c>
      <c r="AE824" s="982" t="str">
        <f t="shared" si="923"/>
        <v/>
      </c>
    </row>
    <row r="825" spans="1:31">
      <c r="A825" s="982" t="str">
        <f t="shared" si="924"/>
        <v>MP-8</v>
      </c>
      <c r="B825" s="982" t="str">
        <f t="shared" si="905"/>
        <v>[weeks D]</v>
      </c>
      <c r="C825" s="982" t="str">
        <f t="shared" si="906"/>
        <v>[genotype D]</v>
      </c>
      <c r="D825" s="982" t="str">
        <f t="shared" si="907"/>
        <v>[diet D]</v>
      </c>
      <c r="E825" s="982" t="str">
        <f t="shared" si="908"/>
        <v>[treatment D]</v>
      </c>
      <c r="F825" s="982" t="str">
        <f t="shared" si="925"/>
        <v>[sex]</v>
      </c>
      <c r="G825" s="982" t="str">
        <f t="shared" si="926"/>
        <v>[body weight]</v>
      </c>
      <c r="H825" s="982" t="str">
        <f t="shared" si="866"/>
        <v>[insul inf rate D]</v>
      </c>
      <c r="I825" s="843"/>
      <c r="J825" s="982">
        <f>'Plasma (D)'!B173</f>
        <v>40</v>
      </c>
      <c r="K825" s="982" t="str">
        <f>'Plasma (D)'!C173</f>
        <v>bg 40</v>
      </c>
      <c r="L825" s="982" t="str">
        <f>'Plasma (D)'!E173</f>
        <v>gir 40</v>
      </c>
      <c r="M825" s="843"/>
      <c r="N825" s="843"/>
      <c r="O825" s="982"/>
      <c r="P825" s="982" t="str">
        <f t="shared" si="927"/>
        <v/>
      </c>
      <c r="Q825" s="982" t="str">
        <f t="shared" si="909"/>
        <v/>
      </c>
      <c r="R825" s="982" t="str">
        <f t="shared" si="910"/>
        <v/>
      </c>
      <c r="S825" s="982" t="str">
        <f t="shared" si="911"/>
        <v/>
      </c>
      <c r="T825" s="982" t="str">
        <f t="shared" si="912"/>
        <v/>
      </c>
      <c r="U825" s="982" t="str">
        <f t="shared" si="913"/>
        <v/>
      </c>
      <c r="V825" s="982" t="str">
        <f t="shared" si="914"/>
        <v/>
      </c>
      <c r="W825" s="982" t="str">
        <f t="shared" si="915"/>
        <v/>
      </c>
      <c r="X825" s="982" t="str">
        <f t="shared" si="916"/>
        <v/>
      </c>
      <c r="Y825" s="982" t="str">
        <f t="shared" si="917"/>
        <v/>
      </c>
      <c r="Z825" s="982" t="str">
        <f t="shared" si="918"/>
        <v/>
      </c>
      <c r="AA825" s="982" t="str">
        <f t="shared" si="919"/>
        <v/>
      </c>
      <c r="AB825" s="982" t="str">
        <f t="shared" si="920"/>
        <v/>
      </c>
      <c r="AC825" s="982" t="str">
        <f t="shared" si="921"/>
        <v/>
      </c>
      <c r="AD825" s="982" t="str">
        <f t="shared" si="922"/>
        <v/>
      </c>
      <c r="AE825" s="982" t="str">
        <f t="shared" si="923"/>
        <v/>
      </c>
    </row>
    <row r="826" spans="1:31">
      <c r="A826" s="982" t="str">
        <f t="shared" si="924"/>
        <v>MP-8</v>
      </c>
      <c r="B826" s="982" t="str">
        <f t="shared" si="905"/>
        <v>[weeks D]</v>
      </c>
      <c r="C826" s="982" t="str">
        <f t="shared" si="906"/>
        <v>[genotype D]</v>
      </c>
      <c r="D826" s="982" t="str">
        <f t="shared" si="907"/>
        <v>[diet D]</v>
      </c>
      <c r="E826" s="982" t="str">
        <f t="shared" si="908"/>
        <v>[treatment D]</v>
      </c>
      <c r="F826" s="982" t="str">
        <f t="shared" si="925"/>
        <v>[sex]</v>
      </c>
      <c r="G826" s="982" t="str">
        <f t="shared" si="926"/>
        <v>[body weight]</v>
      </c>
      <c r="H826" s="982" t="str">
        <f t="shared" si="866"/>
        <v>[insul inf rate D]</v>
      </c>
      <c r="I826" s="843"/>
      <c r="J826" s="982">
        <f>'Plasma (D)'!B174</f>
        <v>50</v>
      </c>
      <c r="K826" s="982" t="str">
        <f>'Plasma (D)'!C174</f>
        <v>bg 50</v>
      </c>
      <c r="L826" s="982" t="str">
        <f>'Plasma (D)'!E174</f>
        <v>gir 50</v>
      </c>
      <c r="M826" s="843"/>
      <c r="N826" s="843"/>
      <c r="O826" s="982"/>
      <c r="P826" s="982" t="str">
        <f t="shared" si="927"/>
        <v/>
      </c>
      <c r="Q826" s="982" t="str">
        <f t="shared" si="909"/>
        <v/>
      </c>
      <c r="R826" s="982" t="str">
        <f t="shared" si="910"/>
        <v/>
      </c>
      <c r="S826" s="982" t="str">
        <f t="shared" si="911"/>
        <v/>
      </c>
      <c r="T826" s="982" t="str">
        <f t="shared" si="912"/>
        <v/>
      </c>
      <c r="U826" s="982" t="str">
        <f t="shared" si="913"/>
        <v/>
      </c>
      <c r="V826" s="982" t="str">
        <f t="shared" si="914"/>
        <v/>
      </c>
      <c r="W826" s="982" t="str">
        <f t="shared" si="915"/>
        <v/>
      </c>
      <c r="X826" s="982" t="str">
        <f t="shared" si="916"/>
        <v/>
      </c>
      <c r="Y826" s="982" t="str">
        <f t="shared" si="917"/>
        <v/>
      </c>
      <c r="Z826" s="982" t="str">
        <f t="shared" si="918"/>
        <v/>
      </c>
      <c r="AA826" s="982" t="str">
        <f t="shared" si="919"/>
        <v/>
      </c>
      <c r="AB826" s="982" t="str">
        <f t="shared" si="920"/>
        <v/>
      </c>
      <c r="AC826" s="982" t="str">
        <f t="shared" si="921"/>
        <v/>
      </c>
      <c r="AD826" s="982" t="str">
        <f t="shared" si="922"/>
        <v/>
      </c>
      <c r="AE826" s="982" t="str">
        <f t="shared" si="923"/>
        <v/>
      </c>
    </row>
    <row r="827" spans="1:31">
      <c r="A827" s="982" t="str">
        <f t="shared" si="924"/>
        <v>MP-8</v>
      </c>
      <c r="B827" s="982" t="str">
        <f t="shared" si="905"/>
        <v>[weeks D]</v>
      </c>
      <c r="C827" s="982" t="str">
        <f t="shared" si="906"/>
        <v>[genotype D]</v>
      </c>
      <c r="D827" s="982" t="str">
        <f t="shared" si="907"/>
        <v>[diet D]</v>
      </c>
      <c r="E827" s="982" t="str">
        <f t="shared" si="908"/>
        <v>[treatment D]</v>
      </c>
      <c r="F827" s="982" t="str">
        <f t="shared" si="925"/>
        <v>[sex]</v>
      </c>
      <c r="G827" s="982" t="str">
        <f t="shared" si="926"/>
        <v>[body weight]</v>
      </c>
      <c r="H827" s="982" t="str">
        <f t="shared" si="866"/>
        <v>[insul inf rate D]</v>
      </c>
      <c r="I827" s="843"/>
      <c r="J827" s="982">
        <f>'Plasma (D)'!B175</f>
        <v>60</v>
      </c>
      <c r="K827" s="982" t="str">
        <f>'Plasma (D)'!C175</f>
        <v>bg 60</v>
      </c>
      <c r="L827" s="982" t="str">
        <f>'Plasma (D)'!E175</f>
        <v>gir 60</v>
      </c>
      <c r="M827" s="843"/>
      <c r="N827" s="843"/>
      <c r="O827" s="982"/>
      <c r="P827" s="982" t="str">
        <f t="shared" si="927"/>
        <v/>
      </c>
      <c r="Q827" s="982" t="str">
        <f t="shared" si="909"/>
        <v/>
      </c>
      <c r="R827" s="982" t="str">
        <f t="shared" si="910"/>
        <v/>
      </c>
      <c r="S827" s="982" t="str">
        <f t="shared" si="911"/>
        <v/>
      </c>
      <c r="T827" s="982" t="str">
        <f t="shared" si="912"/>
        <v/>
      </c>
      <c r="U827" s="982" t="str">
        <f t="shared" si="913"/>
        <v/>
      </c>
      <c r="V827" s="982" t="str">
        <f t="shared" si="914"/>
        <v/>
      </c>
      <c r="W827" s="982" t="str">
        <f t="shared" si="915"/>
        <v/>
      </c>
      <c r="X827" s="982" t="str">
        <f t="shared" si="916"/>
        <v/>
      </c>
      <c r="Y827" s="982" t="str">
        <f t="shared" si="917"/>
        <v/>
      </c>
      <c r="Z827" s="982" t="str">
        <f t="shared" si="918"/>
        <v/>
      </c>
      <c r="AA827" s="982" t="str">
        <f t="shared" si="919"/>
        <v/>
      </c>
      <c r="AB827" s="982" t="str">
        <f t="shared" si="920"/>
        <v/>
      </c>
      <c r="AC827" s="982" t="str">
        <f t="shared" si="921"/>
        <v/>
      </c>
      <c r="AD827" s="982" t="str">
        <f t="shared" si="922"/>
        <v/>
      </c>
      <c r="AE827" s="982" t="str">
        <f t="shared" si="923"/>
        <v/>
      </c>
    </row>
    <row r="828" spans="1:31">
      <c r="A828" s="982" t="str">
        <f t="shared" si="924"/>
        <v>MP-8</v>
      </c>
      <c r="B828" s="982" t="str">
        <f t="shared" si="905"/>
        <v>[weeks D]</v>
      </c>
      <c r="C828" s="982" t="str">
        <f t="shared" si="906"/>
        <v>[genotype D]</v>
      </c>
      <c r="D828" s="982" t="str">
        <f t="shared" si="907"/>
        <v>[diet D]</v>
      </c>
      <c r="E828" s="982" t="str">
        <f t="shared" si="908"/>
        <v>[treatment D]</v>
      </c>
      <c r="F828" s="982" t="str">
        <f t="shared" si="925"/>
        <v>[sex]</v>
      </c>
      <c r="G828" s="982" t="str">
        <f t="shared" si="926"/>
        <v>[body weight]</v>
      </c>
      <c r="H828" s="982" t="str">
        <f t="shared" si="866"/>
        <v>[insul inf rate D]</v>
      </c>
      <c r="I828" s="843"/>
      <c r="J828" s="982">
        <f>'Plasma (D)'!B176</f>
        <v>70</v>
      </c>
      <c r="K828" s="982" t="str">
        <f>'Plasma (D)'!C176</f>
        <v>bg 70</v>
      </c>
      <c r="L828" s="982" t="str">
        <f>'Plasma (D)'!E176</f>
        <v>gir 70</v>
      </c>
      <c r="M828" s="843"/>
      <c r="N828" s="843"/>
      <c r="O828" s="982"/>
      <c r="P828" s="982" t="str">
        <f t="shared" si="927"/>
        <v/>
      </c>
      <c r="Q828" s="982" t="str">
        <f t="shared" si="909"/>
        <v/>
      </c>
      <c r="R828" s="982" t="str">
        <f t="shared" si="910"/>
        <v/>
      </c>
      <c r="S828" s="982" t="str">
        <f t="shared" si="911"/>
        <v/>
      </c>
      <c r="T828" s="982" t="str">
        <f t="shared" si="912"/>
        <v/>
      </c>
      <c r="U828" s="982" t="str">
        <f t="shared" si="913"/>
        <v/>
      </c>
      <c r="V828" s="982" t="str">
        <f t="shared" si="914"/>
        <v/>
      </c>
      <c r="W828" s="982" t="str">
        <f t="shared" si="915"/>
        <v/>
      </c>
      <c r="X828" s="982" t="str">
        <f t="shared" si="916"/>
        <v/>
      </c>
      <c r="Y828" s="982" t="str">
        <f t="shared" si="917"/>
        <v/>
      </c>
      <c r="Z828" s="982" t="str">
        <f t="shared" si="918"/>
        <v/>
      </c>
      <c r="AA828" s="982" t="str">
        <f t="shared" si="919"/>
        <v/>
      </c>
      <c r="AB828" s="982" t="str">
        <f t="shared" si="920"/>
        <v/>
      </c>
      <c r="AC828" s="982" t="str">
        <f t="shared" si="921"/>
        <v/>
      </c>
      <c r="AD828" s="982" t="str">
        <f t="shared" si="922"/>
        <v/>
      </c>
      <c r="AE828" s="982" t="str">
        <f t="shared" si="923"/>
        <v/>
      </c>
    </row>
    <row r="829" spans="1:31">
      <c r="A829" s="982" t="str">
        <f t="shared" si="924"/>
        <v>MP-8</v>
      </c>
      <c r="B829" s="982" t="str">
        <f t="shared" si="905"/>
        <v>[weeks D]</v>
      </c>
      <c r="C829" s="982" t="str">
        <f t="shared" si="906"/>
        <v>[genotype D]</v>
      </c>
      <c r="D829" s="982" t="str">
        <f t="shared" si="907"/>
        <v>[diet D]</v>
      </c>
      <c r="E829" s="982" t="str">
        <f t="shared" si="908"/>
        <v>[treatment D]</v>
      </c>
      <c r="F829" s="982" t="str">
        <f t="shared" si="925"/>
        <v>[sex]</v>
      </c>
      <c r="G829" s="982" t="str">
        <f t="shared" si="926"/>
        <v>[body weight]</v>
      </c>
      <c r="H829" s="982" t="str">
        <f t="shared" si="866"/>
        <v>[insul inf rate D]</v>
      </c>
      <c r="I829" s="843"/>
      <c r="J829" s="982">
        <f>'Plasma (D)'!B177</f>
        <v>80</v>
      </c>
      <c r="K829" s="982" t="str">
        <f>'Plasma (D)'!C177</f>
        <v>bg 80</v>
      </c>
      <c r="L829" s="982" t="str">
        <f>'Plasma (D)'!E177</f>
        <v>gir 80</v>
      </c>
      <c r="M829" s="983" t="e">
        <f>'Plasma (D)'!X172</f>
        <v>#DIV/0!</v>
      </c>
      <c r="N829" s="983" t="e">
        <f>'Plasma (D)'!Y172</f>
        <v>#DIV/0!</v>
      </c>
      <c r="O829" s="982"/>
      <c r="P829" s="982" t="str">
        <f t="shared" si="927"/>
        <v/>
      </c>
      <c r="Q829" s="982" t="str">
        <f t="shared" si="909"/>
        <v/>
      </c>
      <c r="R829" s="982" t="str">
        <f t="shared" si="910"/>
        <v/>
      </c>
      <c r="S829" s="982" t="str">
        <f t="shared" si="911"/>
        <v/>
      </c>
      <c r="T829" s="982" t="str">
        <f t="shared" si="912"/>
        <v/>
      </c>
      <c r="U829" s="982" t="str">
        <f t="shared" si="913"/>
        <v/>
      </c>
      <c r="V829" s="982" t="str">
        <f t="shared" si="914"/>
        <v/>
      </c>
      <c r="W829" s="982" t="str">
        <f t="shared" si="915"/>
        <v/>
      </c>
      <c r="X829" s="982" t="str">
        <f t="shared" si="916"/>
        <v/>
      </c>
      <c r="Y829" s="982" t="str">
        <f t="shared" si="917"/>
        <v/>
      </c>
      <c r="Z829" s="982" t="str">
        <f t="shared" si="918"/>
        <v/>
      </c>
      <c r="AA829" s="982" t="str">
        <f t="shared" si="919"/>
        <v/>
      </c>
      <c r="AB829" s="982" t="str">
        <f t="shared" si="920"/>
        <v/>
      </c>
      <c r="AC829" s="982" t="str">
        <f t="shared" si="921"/>
        <v/>
      </c>
      <c r="AD829" s="982" t="str">
        <f t="shared" si="922"/>
        <v/>
      </c>
      <c r="AE829" s="982" t="str">
        <f t="shared" si="923"/>
        <v/>
      </c>
    </row>
    <row r="830" spans="1:31">
      <c r="A830" s="982" t="str">
        <f t="shared" si="924"/>
        <v>MP-8</v>
      </c>
      <c r="B830" s="982" t="str">
        <f t="shared" si="905"/>
        <v>[weeks D]</v>
      </c>
      <c r="C830" s="982" t="str">
        <f t="shared" si="906"/>
        <v>[genotype D]</v>
      </c>
      <c r="D830" s="982" t="str">
        <f t="shared" si="907"/>
        <v>[diet D]</v>
      </c>
      <c r="E830" s="982" t="str">
        <f t="shared" si="908"/>
        <v>[treatment D]</v>
      </c>
      <c r="F830" s="982" t="str">
        <f t="shared" si="925"/>
        <v>[sex]</v>
      </c>
      <c r="G830" s="982" t="str">
        <f t="shared" si="926"/>
        <v>[body weight]</v>
      </c>
      <c r="H830" s="982" t="str">
        <f t="shared" si="866"/>
        <v>[insul inf rate D]</v>
      </c>
      <c r="I830" s="982" t="str">
        <f>'Plasma (D)'!A181</f>
        <v>hct 90</v>
      </c>
      <c r="J830" s="982">
        <f>'Plasma (D)'!B178</f>
        <v>90</v>
      </c>
      <c r="K830" s="982" t="str">
        <f>'Plasma (D)'!C178</f>
        <v>bg 90</v>
      </c>
      <c r="L830" s="982" t="str">
        <f>'Plasma (D)'!E178</f>
        <v>gir 90</v>
      </c>
      <c r="M830" s="983" t="e">
        <f>'Plasma (D)'!X173</f>
        <v>#DIV/0!</v>
      </c>
      <c r="N830" s="983" t="e">
        <f>'Plasma (D)'!Y173</f>
        <v>#DIV/0!</v>
      </c>
      <c r="O830" s="982"/>
      <c r="P830" s="982" t="str">
        <f t="shared" si="927"/>
        <v/>
      </c>
      <c r="Q830" s="982" t="str">
        <f t="shared" si="909"/>
        <v/>
      </c>
      <c r="R830" s="982" t="str">
        <f t="shared" si="910"/>
        <v/>
      </c>
      <c r="S830" s="982" t="str">
        <f t="shared" si="911"/>
        <v/>
      </c>
      <c r="T830" s="982" t="str">
        <f t="shared" si="912"/>
        <v/>
      </c>
      <c r="U830" s="982" t="str">
        <f t="shared" si="913"/>
        <v/>
      </c>
      <c r="V830" s="982" t="str">
        <f t="shared" si="914"/>
        <v/>
      </c>
      <c r="W830" s="982" t="str">
        <f t="shared" si="915"/>
        <v/>
      </c>
      <c r="X830" s="982" t="str">
        <f t="shared" si="916"/>
        <v/>
      </c>
      <c r="Y830" s="982" t="str">
        <f t="shared" si="917"/>
        <v/>
      </c>
      <c r="Z830" s="982" t="str">
        <f t="shared" si="918"/>
        <v/>
      </c>
      <c r="AA830" s="982" t="str">
        <f t="shared" si="919"/>
        <v/>
      </c>
      <c r="AB830" s="982" t="str">
        <f t="shared" si="920"/>
        <v/>
      </c>
      <c r="AC830" s="982" t="str">
        <f t="shared" si="921"/>
        <v/>
      </c>
      <c r="AD830" s="982" t="str">
        <f t="shared" si="922"/>
        <v/>
      </c>
      <c r="AE830" s="982" t="str">
        <f t="shared" si="923"/>
        <v/>
      </c>
    </row>
    <row r="831" spans="1:31">
      <c r="A831" s="982" t="str">
        <f t="shared" si="924"/>
        <v>MP-8</v>
      </c>
      <c r="B831" s="982" t="str">
        <f t="shared" si="905"/>
        <v>[weeks D]</v>
      </c>
      <c r="C831" s="982" t="str">
        <f t="shared" si="906"/>
        <v>[genotype D]</v>
      </c>
      <c r="D831" s="982" t="str">
        <f t="shared" si="907"/>
        <v>[diet D]</v>
      </c>
      <c r="E831" s="982" t="str">
        <f t="shared" si="908"/>
        <v>[treatment D]</v>
      </c>
      <c r="F831" s="982" t="str">
        <f t="shared" si="925"/>
        <v>[sex]</v>
      </c>
      <c r="G831" s="982" t="str">
        <f t="shared" si="926"/>
        <v>[body weight]</v>
      </c>
      <c r="H831" s="982" t="str">
        <f t="shared" si="866"/>
        <v>[insul inf rate D]</v>
      </c>
      <c r="I831" s="843"/>
      <c r="J831" s="982">
        <f>'Plasma (D)'!B179</f>
        <v>100</v>
      </c>
      <c r="K831" s="982" t="str">
        <f>'Plasma (D)'!C179</f>
        <v>bg 100</v>
      </c>
      <c r="L831" s="982" t="str">
        <f>'Plasma (D)'!E179</f>
        <v>gir 100</v>
      </c>
      <c r="M831" s="983" t="e">
        <f>'Plasma (D)'!X174</f>
        <v>#DIV/0!</v>
      </c>
      <c r="N831" s="983" t="e">
        <f>'Plasma (D)'!Y174</f>
        <v>#DIV/0!</v>
      </c>
      <c r="O831" s="982" t="str">
        <f>'Plasma (D)'!M179</f>
        <v>i 100</v>
      </c>
      <c r="P831" s="982" t="str">
        <f t="shared" si="927"/>
        <v/>
      </c>
      <c r="Q831" s="982" t="str">
        <f t="shared" si="909"/>
        <v/>
      </c>
      <c r="R831" s="982" t="str">
        <f t="shared" si="910"/>
        <v/>
      </c>
      <c r="S831" s="982" t="str">
        <f t="shared" si="911"/>
        <v/>
      </c>
      <c r="T831" s="982" t="str">
        <f t="shared" si="912"/>
        <v/>
      </c>
      <c r="U831" s="982" t="str">
        <f t="shared" si="913"/>
        <v/>
      </c>
      <c r="V831" s="982" t="str">
        <f t="shared" si="914"/>
        <v/>
      </c>
      <c r="W831" s="982" t="str">
        <f t="shared" si="915"/>
        <v/>
      </c>
      <c r="X831" s="982" t="str">
        <f t="shared" si="916"/>
        <v/>
      </c>
      <c r="Y831" s="982" t="str">
        <f t="shared" si="917"/>
        <v/>
      </c>
      <c r="Z831" s="982" t="str">
        <f t="shared" si="918"/>
        <v/>
      </c>
      <c r="AA831" s="982" t="str">
        <f t="shared" si="919"/>
        <v/>
      </c>
      <c r="AB831" s="982" t="str">
        <f t="shared" si="920"/>
        <v/>
      </c>
      <c r="AC831" s="982" t="str">
        <f t="shared" si="921"/>
        <v/>
      </c>
      <c r="AD831" s="982" t="str">
        <f t="shared" si="922"/>
        <v/>
      </c>
      <c r="AE831" s="982" t="str">
        <f t="shared" si="923"/>
        <v/>
      </c>
    </row>
    <row r="832" spans="1:31">
      <c r="A832" s="982" t="str">
        <f t="shared" si="924"/>
        <v>MP-8</v>
      </c>
      <c r="B832" s="982" t="str">
        <f t="shared" si="905"/>
        <v>[weeks D]</v>
      </c>
      <c r="C832" s="982" t="str">
        <f t="shared" si="906"/>
        <v>[genotype D]</v>
      </c>
      <c r="D832" s="982" t="str">
        <f t="shared" si="907"/>
        <v>[diet D]</v>
      </c>
      <c r="E832" s="982" t="str">
        <f t="shared" si="908"/>
        <v>[treatment D]</v>
      </c>
      <c r="F832" s="982" t="str">
        <f t="shared" si="925"/>
        <v>[sex]</v>
      </c>
      <c r="G832" s="982" t="str">
        <f t="shared" si="926"/>
        <v>[body weight]</v>
      </c>
      <c r="H832" s="982" t="str">
        <f t="shared" si="866"/>
        <v>[insul inf rate D]</v>
      </c>
      <c r="I832" s="843"/>
      <c r="J832" s="982">
        <f>'Plasma (D)'!B180</f>
        <v>110</v>
      </c>
      <c r="K832" s="982" t="str">
        <f>'Plasma (D)'!C180</f>
        <v>bg 110</v>
      </c>
      <c r="L832" s="982" t="str">
        <f>'Plasma (D)'!E180</f>
        <v>gir 110</v>
      </c>
      <c r="M832" s="843"/>
      <c r="N832" s="843"/>
      <c r="O832" s="982"/>
      <c r="P832" s="982" t="str">
        <f t="shared" si="927"/>
        <v/>
      </c>
      <c r="Q832" s="982" t="str">
        <f t="shared" si="909"/>
        <v/>
      </c>
      <c r="R832" s="982" t="str">
        <f t="shared" si="910"/>
        <v/>
      </c>
      <c r="S832" s="982" t="str">
        <f t="shared" si="911"/>
        <v/>
      </c>
      <c r="T832" s="982" t="str">
        <f t="shared" si="912"/>
        <v/>
      </c>
      <c r="U832" s="982" t="str">
        <f t="shared" si="913"/>
        <v/>
      </c>
      <c r="V832" s="982" t="str">
        <f t="shared" si="914"/>
        <v/>
      </c>
      <c r="W832" s="982" t="str">
        <f t="shared" si="915"/>
        <v/>
      </c>
      <c r="X832" s="982" t="str">
        <f t="shared" si="916"/>
        <v/>
      </c>
      <c r="Y832" s="982" t="str">
        <f t="shared" si="917"/>
        <v/>
      </c>
      <c r="Z832" s="982" t="str">
        <f t="shared" si="918"/>
        <v/>
      </c>
      <c r="AA832" s="982" t="str">
        <f t="shared" si="919"/>
        <v/>
      </c>
      <c r="AB832" s="982" t="str">
        <f t="shared" si="920"/>
        <v/>
      </c>
      <c r="AC832" s="982" t="str">
        <f t="shared" si="921"/>
        <v/>
      </c>
      <c r="AD832" s="982" t="str">
        <f t="shared" si="922"/>
        <v/>
      </c>
      <c r="AE832" s="982" t="str">
        <f t="shared" si="923"/>
        <v/>
      </c>
    </row>
    <row r="833" spans="1:31">
      <c r="A833" s="982" t="str">
        <f t="shared" si="924"/>
        <v>MP-8</v>
      </c>
      <c r="B833" s="982" t="str">
        <f t="shared" si="905"/>
        <v>[weeks D]</v>
      </c>
      <c r="C833" s="982" t="str">
        <f t="shared" si="906"/>
        <v>[genotype D]</v>
      </c>
      <c r="D833" s="982" t="str">
        <f t="shared" si="907"/>
        <v>[diet D]</v>
      </c>
      <c r="E833" s="982" t="str">
        <f t="shared" si="908"/>
        <v>[treatment D]</v>
      </c>
      <c r="F833" s="982" t="str">
        <f t="shared" si="925"/>
        <v>[sex]</v>
      </c>
      <c r="G833" s="982" t="str">
        <f t="shared" si="926"/>
        <v>[body weight]</v>
      </c>
      <c r="H833" s="982" t="str">
        <f t="shared" si="866"/>
        <v>[insul inf rate D]</v>
      </c>
      <c r="I833" s="843"/>
      <c r="J833" s="982">
        <f>'Plasma (D)'!B181</f>
        <v>120</v>
      </c>
      <c r="K833" s="982" t="str">
        <f>'Plasma (D)'!C181</f>
        <v>bg 120</v>
      </c>
      <c r="L833" s="982" t="str">
        <f>'Plasma (D)'!E181</f>
        <v>gir 120</v>
      </c>
      <c r="M833" s="983" t="e">
        <f>'Plasma (D)'!X175</f>
        <v>#DIV/0!</v>
      </c>
      <c r="N833" s="983" t="e">
        <f>'Plasma (D)'!Y175</f>
        <v>#DIV/0!</v>
      </c>
      <c r="O833" s="982" t="str">
        <f>'Plasma (D)'!M181</f>
        <v>i 120</v>
      </c>
      <c r="P833" s="982" t="str">
        <f t="shared" si="927"/>
        <v/>
      </c>
      <c r="Q833" s="982" t="str">
        <f t="shared" si="909"/>
        <v/>
      </c>
      <c r="R833" s="982" t="str">
        <f t="shared" si="910"/>
        <v/>
      </c>
      <c r="S833" s="982" t="str">
        <f t="shared" si="911"/>
        <v/>
      </c>
      <c r="T833" s="982" t="str">
        <f t="shared" si="912"/>
        <v/>
      </c>
      <c r="U833" s="982" t="str">
        <f t="shared" si="913"/>
        <v/>
      </c>
      <c r="V833" s="982" t="str">
        <f t="shared" si="914"/>
        <v/>
      </c>
      <c r="W833" s="982" t="str">
        <f t="shared" si="915"/>
        <v/>
      </c>
      <c r="X833" s="982" t="str">
        <f t="shared" si="916"/>
        <v/>
      </c>
      <c r="Y833" s="982" t="str">
        <f t="shared" si="917"/>
        <v/>
      </c>
      <c r="Z833" s="982" t="str">
        <f t="shared" si="918"/>
        <v/>
      </c>
      <c r="AA833" s="982" t="str">
        <f t="shared" si="919"/>
        <v/>
      </c>
      <c r="AB833" s="982" t="str">
        <f t="shared" si="920"/>
        <v/>
      </c>
      <c r="AC833" s="982" t="str">
        <f t="shared" si="921"/>
        <v/>
      </c>
      <c r="AD833" s="982" t="str">
        <f t="shared" si="922"/>
        <v/>
      </c>
      <c r="AE833" s="982" t="str">
        <f t="shared" si="923"/>
        <v/>
      </c>
    </row>
    <row r="834" spans="1:31">
      <c r="A834" s="982" t="str">
        <f t="shared" si="924"/>
        <v>MP-8</v>
      </c>
      <c r="B834" s="982" t="str">
        <f t="shared" si="905"/>
        <v>[weeks D]</v>
      </c>
      <c r="C834" s="982" t="str">
        <f t="shared" si="906"/>
        <v>[genotype D]</v>
      </c>
      <c r="D834" s="982" t="str">
        <f t="shared" si="907"/>
        <v>[diet D]</v>
      </c>
      <c r="E834" s="982" t="str">
        <f t="shared" si="908"/>
        <v>[treatment D]</v>
      </c>
      <c r="F834" s="982" t="str">
        <f t="shared" si="925"/>
        <v>[sex]</v>
      </c>
      <c r="G834" s="982" t="str">
        <f t="shared" si="926"/>
        <v>[body weight]</v>
      </c>
      <c r="H834" s="982" t="str">
        <f t="shared" si="866"/>
        <v>[insul inf rate D]</v>
      </c>
      <c r="I834" s="843"/>
      <c r="J834" s="982">
        <v>122</v>
      </c>
      <c r="K834" s="982" t="str">
        <f>'Plasma (D)'!C182</f>
        <v>bg 2</v>
      </c>
      <c r="L834" s="982" t="str">
        <f>'Plasma (D)'!E182</f>
        <v>gir 2</v>
      </c>
      <c r="M834" s="843"/>
      <c r="N834" s="843"/>
      <c r="O834" s="982"/>
      <c r="P834" s="982" t="str">
        <f t="shared" si="927"/>
        <v/>
      </c>
      <c r="Q834" s="982" t="str">
        <f t="shared" si="909"/>
        <v/>
      </c>
      <c r="R834" s="982" t="str">
        <f t="shared" si="910"/>
        <v/>
      </c>
      <c r="S834" s="982" t="str">
        <f t="shared" si="911"/>
        <v/>
      </c>
      <c r="T834" s="982" t="str">
        <f t="shared" si="912"/>
        <v/>
      </c>
      <c r="U834" s="982" t="str">
        <f t="shared" si="913"/>
        <v/>
      </c>
      <c r="V834" s="982" t="str">
        <f t="shared" si="914"/>
        <v/>
      </c>
      <c r="W834" s="982" t="str">
        <f t="shared" si="915"/>
        <v/>
      </c>
      <c r="X834" s="982" t="str">
        <f t="shared" si="916"/>
        <v/>
      </c>
      <c r="Y834" s="982" t="str">
        <f t="shared" si="917"/>
        <v/>
      </c>
      <c r="Z834" s="982" t="str">
        <f t="shared" si="918"/>
        <v/>
      </c>
      <c r="AA834" s="982" t="str">
        <f t="shared" si="919"/>
        <v/>
      </c>
      <c r="AB834" s="982" t="str">
        <f t="shared" si="920"/>
        <v/>
      </c>
      <c r="AC834" s="982" t="str">
        <f t="shared" si="921"/>
        <v/>
      </c>
      <c r="AD834" s="982" t="str">
        <f t="shared" si="922"/>
        <v/>
      </c>
      <c r="AE834" s="982" t="str">
        <f t="shared" si="923"/>
        <v/>
      </c>
    </row>
    <row r="835" spans="1:31">
      <c r="A835" s="982" t="str">
        <f t="shared" si="924"/>
        <v>MP-8</v>
      </c>
      <c r="B835" s="982" t="str">
        <f t="shared" si="905"/>
        <v>[weeks D]</v>
      </c>
      <c r="C835" s="982" t="str">
        <f t="shared" si="906"/>
        <v>[genotype D]</v>
      </c>
      <c r="D835" s="982" t="str">
        <f t="shared" si="907"/>
        <v>[diet D]</v>
      </c>
      <c r="E835" s="982" t="str">
        <f t="shared" si="908"/>
        <v>[treatment D]</v>
      </c>
      <c r="F835" s="982" t="str">
        <f t="shared" si="925"/>
        <v>[sex]</v>
      </c>
      <c r="G835" s="982" t="str">
        <f t="shared" si="926"/>
        <v>[body weight]</v>
      </c>
      <c r="H835" s="982" t="str">
        <f t="shared" ref="H835:H898" si="928">H816</f>
        <v>[insul inf rate D]</v>
      </c>
      <c r="I835" s="843"/>
      <c r="J835" s="982">
        <v>125</v>
      </c>
      <c r="K835" s="982" t="str">
        <f>'Plasma (D)'!C183</f>
        <v>bg 5</v>
      </c>
      <c r="L835" s="982" t="str">
        <f>'Plasma (D)'!E183</f>
        <v>gir 5</v>
      </c>
      <c r="M835" s="843"/>
      <c r="N835" s="843"/>
      <c r="O835" s="982"/>
      <c r="P835" s="982" t="str">
        <f t="shared" si="927"/>
        <v/>
      </c>
      <c r="Q835" s="982" t="str">
        <f t="shared" si="909"/>
        <v/>
      </c>
      <c r="R835" s="982" t="str">
        <f t="shared" si="910"/>
        <v/>
      </c>
      <c r="S835" s="982" t="str">
        <f t="shared" si="911"/>
        <v/>
      </c>
      <c r="T835" s="982" t="str">
        <f t="shared" si="912"/>
        <v/>
      </c>
      <c r="U835" s="982" t="str">
        <f t="shared" si="913"/>
        <v/>
      </c>
      <c r="V835" s="982" t="str">
        <f t="shared" si="914"/>
        <v/>
      </c>
      <c r="W835" s="982" t="str">
        <f t="shared" si="915"/>
        <v/>
      </c>
      <c r="X835" s="982" t="str">
        <f t="shared" si="916"/>
        <v/>
      </c>
      <c r="Y835" s="982" t="str">
        <f t="shared" si="917"/>
        <v/>
      </c>
      <c r="Z835" s="982" t="str">
        <f t="shared" si="918"/>
        <v/>
      </c>
      <c r="AA835" s="982" t="str">
        <f t="shared" si="919"/>
        <v/>
      </c>
      <c r="AB835" s="982" t="str">
        <f t="shared" si="920"/>
        <v/>
      </c>
      <c r="AC835" s="982" t="str">
        <f t="shared" si="921"/>
        <v/>
      </c>
      <c r="AD835" s="982" t="str">
        <f t="shared" si="922"/>
        <v/>
      </c>
      <c r="AE835" s="982" t="str">
        <f t="shared" si="923"/>
        <v/>
      </c>
    </row>
    <row r="836" spans="1:31">
      <c r="A836" s="982" t="str">
        <f t="shared" si="924"/>
        <v>MP-8</v>
      </c>
      <c r="B836" s="982" t="str">
        <f t="shared" si="905"/>
        <v>[weeks D]</v>
      </c>
      <c r="C836" s="982" t="str">
        <f t="shared" si="906"/>
        <v>[genotype D]</v>
      </c>
      <c r="D836" s="982" t="str">
        <f t="shared" si="907"/>
        <v>[diet D]</v>
      </c>
      <c r="E836" s="982" t="str">
        <f t="shared" si="908"/>
        <v>[treatment D]</v>
      </c>
      <c r="F836" s="982" t="str">
        <f t="shared" si="925"/>
        <v>[sex]</v>
      </c>
      <c r="G836" s="982" t="str">
        <f t="shared" si="926"/>
        <v>[body weight]</v>
      </c>
      <c r="H836" s="982" t="str">
        <f t="shared" si="928"/>
        <v>[insul inf rate D]</v>
      </c>
      <c r="I836" s="843"/>
      <c r="J836" s="982">
        <v>130</v>
      </c>
      <c r="K836" s="982" t="str">
        <f>'Plasma (D)'!C184</f>
        <v>bg 10</v>
      </c>
      <c r="L836" s="982" t="str">
        <f>'Plasma (D)'!E184</f>
        <v>gir 10</v>
      </c>
      <c r="M836" s="843"/>
      <c r="N836" s="843"/>
      <c r="O836" s="982"/>
      <c r="P836" s="982" t="str">
        <f t="shared" si="927"/>
        <v/>
      </c>
      <c r="Q836" s="982" t="str">
        <f t="shared" si="909"/>
        <v/>
      </c>
      <c r="R836" s="982" t="str">
        <f t="shared" si="910"/>
        <v/>
      </c>
      <c r="S836" s="982" t="str">
        <f t="shared" si="911"/>
        <v/>
      </c>
      <c r="T836" s="982" t="str">
        <f t="shared" si="912"/>
        <v/>
      </c>
      <c r="U836" s="982" t="str">
        <f t="shared" si="913"/>
        <v/>
      </c>
      <c r="V836" s="982" t="str">
        <f t="shared" si="914"/>
        <v/>
      </c>
      <c r="W836" s="982" t="str">
        <f t="shared" si="915"/>
        <v/>
      </c>
      <c r="X836" s="982" t="str">
        <f t="shared" si="916"/>
        <v/>
      </c>
      <c r="Y836" s="982" t="str">
        <f t="shared" si="917"/>
        <v/>
      </c>
      <c r="Z836" s="982" t="str">
        <f t="shared" si="918"/>
        <v/>
      </c>
      <c r="AA836" s="982" t="str">
        <f t="shared" si="919"/>
        <v/>
      </c>
      <c r="AB836" s="982" t="str">
        <f t="shared" si="920"/>
        <v/>
      </c>
      <c r="AC836" s="982" t="str">
        <f t="shared" si="921"/>
        <v/>
      </c>
      <c r="AD836" s="982" t="str">
        <f t="shared" si="922"/>
        <v/>
      </c>
      <c r="AE836" s="982" t="str">
        <f t="shared" si="923"/>
        <v/>
      </c>
    </row>
    <row r="837" spans="1:31">
      <c r="A837" s="982" t="str">
        <f t="shared" si="924"/>
        <v>MP-8</v>
      </c>
      <c r="B837" s="982" t="str">
        <f t="shared" si="905"/>
        <v>[weeks D]</v>
      </c>
      <c r="C837" s="982" t="str">
        <f t="shared" si="906"/>
        <v>[genotype D]</v>
      </c>
      <c r="D837" s="982" t="str">
        <f t="shared" si="907"/>
        <v>[diet D]</v>
      </c>
      <c r="E837" s="982" t="str">
        <f t="shared" si="908"/>
        <v>[treatment D]</v>
      </c>
      <c r="F837" s="982" t="str">
        <f t="shared" si="925"/>
        <v>[sex]</v>
      </c>
      <c r="G837" s="982" t="str">
        <f t="shared" si="926"/>
        <v>[body weight]</v>
      </c>
      <c r="H837" s="982" t="str">
        <f t="shared" si="928"/>
        <v>[insul inf rate D]</v>
      </c>
      <c r="I837" s="843"/>
      <c r="J837" s="982">
        <v>135</v>
      </c>
      <c r="K837" s="982" t="str">
        <f>'Plasma (D)'!C185</f>
        <v>bg 15</v>
      </c>
      <c r="L837" s="982" t="str">
        <f>'Plasma (D)'!E185</f>
        <v>gir 15</v>
      </c>
      <c r="M837" s="843"/>
      <c r="N837" s="843"/>
      <c r="O837" s="982"/>
      <c r="P837" s="982" t="str">
        <f t="shared" si="927"/>
        <v/>
      </c>
      <c r="Q837" s="982" t="str">
        <f t="shared" si="909"/>
        <v/>
      </c>
      <c r="R837" s="982" t="str">
        <f t="shared" si="910"/>
        <v/>
      </c>
      <c r="S837" s="982" t="str">
        <f t="shared" si="911"/>
        <v/>
      </c>
      <c r="T837" s="982" t="str">
        <f t="shared" si="912"/>
        <v/>
      </c>
      <c r="U837" s="982" t="str">
        <f t="shared" si="913"/>
        <v/>
      </c>
      <c r="V837" s="982" t="str">
        <f t="shared" si="914"/>
        <v/>
      </c>
      <c r="W837" s="982" t="str">
        <f t="shared" si="915"/>
        <v/>
      </c>
      <c r="X837" s="982" t="str">
        <f t="shared" si="916"/>
        <v/>
      </c>
      <c r="Y837" s="982" t="str">
        <f t="shared" si="917"/>
        <v/>
      </c>
      <c r="Z837" s="982" t="str">
        <f t="shared" si="918"/>
        <v/>
      </c>
      <c r="AA837" s="982" t="str">
        <f t="shared" si="919"/>
        <v/>
      </c>
      <c r="AB837" s="982" t="str">
        <f t="shared" si="920"/>
        <v/>
      </c>
      <c r="AC837" s="982" t="str">
        <f t="shared" si="921"/>
        <v/>
      </c>
      <c r="AD837" s="982" t="str">
        <f t="shared" si="922"/>
        <v/>
      </c>
      <c r="AE837" s="982" t="str">
        <f t="shared" si="923"/>
        <v/>
      </c>
    </row>
    <row r="838" spans="1:31">
      <c r="A838" s="982" t="str">
        <f t="shared" si="924"/>
        <v>MP-8</v>
      </c>
      <c r="B838" s="982" t="str">
        <f t="shared" si="905"/>
        <v>[weeks D]</v>
      </c>
      <c r="C838" s="982" t="str">
        <f t="shared" si="906"/>
        <v>[genotype D]</v>
      </c>
      <c r="D838" s="982" t="str">
        <f t="shared" si="907"/>
        <v>[diet D]</v>
      </c>
      <c r="E838" s="982" t="str">
        <f t="shared" si="908"/>
        <v>[treatment D]</v>
      </c>
      <c r="F838" s="982" t="str">
        <f t="shared" si="925"/>
        <v>[sex]</v>
      </c>
      <c r="G838" s="982" t="str">
        <f t="shared" si="926"/>
        <v>[body weight]</v>
      </c>
      <c r="H838" s="982" t="str">
        <f t="shared" si="928"/>
        <v>[insul inf rate D]</v>
      </c>
      <c r="I838" s="843"/>
      <c r="J838" s="982">
        <v>145</v>
      </c>
      <c r="K838" s="982" t="str">
        <f>'Plasma (D)'!C186</f>
        <v>bg 25</v>
      </c>
      <c r="L838" s="982" t="str">
        <f>'Plasma (D)'!E186</f>
        <v>gir 25</v>
      </c>
      <c r="M838" s="843"/>
      <c r="N838" s="843"/>
      <c r="O838" s="982"/>
      <c r="P838" s="982" t="str">
        <f t="shared" si="927"/>
        <v/>
      </c>
      <c r="Q838" s="982" t="str">
        <f t="shared" si="909"/>
        <v/>
      </c>
      <c r="R838" s="982" t="str">
        <f t="shared" si="910"/>
        <v/>
      </c>
      <c r="S838" s="982" t="str">
        <f t="shared" si="911"/>
        <v/>
      </c>
      <c r="T838" s="982" t="str">
        <f t="shared" si="912"/>
        <v/>
      </c>
      <c r="U838" s="982" t="str">
        <f t="shared" si="913"/>
        <v/>
      </c>
      <c r="V838" s="982" t="str">
        <f t="shared" si="914"/>
        <v/>
      </c>
      <c r="W838" s="982" t="str">
        <f t="shared" si="915"/>
        <v/>
      </c>
      <c r="X838" s="982" t="str">
        <f t="shared" si="916"/>
        <v/>
      </c>
      <c r="Y838" s="982" t="str">
        <f t="shared" si="917"/>
        <v/>
      </c>
      <c r="Z838" s="982" t="str">
        <f t="shared" si="918"/>
        <v/>
      </c>
      <c r="AA838" s="982" t="str">
        <f t="shared" si="919"/>
        <v/>
      </c>
      <c r="AB838" s="982" t="str">
        <f t="shared" si="920"/>
        <v/>
      </c>
      <c r="AC838" s="982" t="str">
        <f t="shared" si="921"/>
        <v/>
      </c>
      <c r="AD838" s="982" t="str">
        <f t="shared" si="922"/>
        <v/>
      </c>
      <c r="AE838" s="982" t="str">
        <f t="shared" si="923"/>
        <v/>
      </c>
    </row>
    <row r="839" spans="1:31">
      <c r="A839" s="978" t="str">
        <f>'Plasma (D)'!A189</f>
        <v>MP-9</v>
      </c>
      <c r="B839" s="978" t="str">
        <f t="shared" si="905"/>
        <v>[weeks D]</v>
      </c>
      <c r="C839" s="978" t="str">
        <f t="shared" si="906"/>
        <v>[genotype D]</v>
      </c>
      <c r="D839" s="978" t="str">
        <f t="shared" si="907"/>
        <v>[diet D]</v>
      </c>
      <c r="E839" s="978" t="str">
        <f t="shared" si="908"/>
        <v>[treatment D]</v>
      </c>
      <c r="F839" s="978" t="str">
        <f>'Plasma (D)'!A194</f>
        <v>[sex]</v>
      </c>
      <c r="G839" s="978" t="str">
        <f>'Plasma (D)'!A190</f>
        <v>[body weight]</v>
      </c>
      <c r="H839" s="978">
        <f t="shared" si="928"/>
        <v>0</v>
      </c>
      <c r="I839" s="978" t="str">
        <f>'Plasma (D)'!A199</f>
        <v>hct -10</v>
      </c>
      <c r="J839" s="978">
        <f>'Plasma (D)'!B188</f>
        <v>-10</v>
      </c>
      <c r="K839" s="978" t="str">
        <f>'Plasma (D)'!C188</f>
        <v>bg -10</v>
      </c>
      <c r="L839" s="978" t="str">
        <f>'Plasma (D)'!E188</f>
        <v>gir -10</v>
      </c>
      <c r="M839" s="979" t="e">
        <f>'Plasma (D)'!X190</f>
        <v>#DIV/0!</v>
      </c>
      <c r="N839" s="979" t="e">
        <f>'Plasma (D)'!Y190</f>
        <v>#DIV/0!</v>
      </c>
      <c r="O839" s="978" t="str">
        <f>'Plasma (D)'!M188</f>
        <v>i -10</v>
      </c>
      <c r="P839" s="978" t="str">
        <f>'tissues (D)'!O77</f>
        <v/>
      </c>
      <c r="Q839" s="978" t="str">
        <f>'tissues (D)'!O78</f>
        <v/>
      </c>
      <c r="R839" s="978" t="str">
        <f>'tissues (D)'!O79</f>
        <v/>
      </c>
      <c r="S839" s="978" t="str">
        <f>'tissues (D)'!O80</f>
        <v/>
      </c>
      <c r="T839" s="978" t="str">
        <f>'tissues (D)'!O81</f>
        <v/>
      </c>
      <c r="U839" s="978" t="str">
        <f>'tissues (D)'!O82</f>
        <v/>
      </c>
      <c r="V839" s="978" t="str">
        <f>'tissues (D)'!O83</f>
        <v/>
      </c>
      <c r="W839" s="978" t="str">
        <f>'tissues (D)'!O84</f>
        <v/>
      </c>
      <c r="X839" s="978" t="str">
        <f>'tissues (D)'!P77</f>
        <v/>
      </c>
      <c r="Y839" s="980" t="str">
        <f>'tissues (D)'!P78</f>
        <v/>
      </c>
      <c r="Z839" s="978" t="str">
        <f>'tissues (D)'!P79</f>
        <v/>
      </c>
      <c r="AA839" s="978" t="str">
        <f>'tissues (D)'!P80</f>
        <v/>
      </c>
      <c r="AB839" s="978" t="str">
        <f>'tissues (D)'!P81</f>
        <v/>
      </c>
      <c r="AC839" s="978" t="str">
        <f>'tissues (D)'!P82</f>
        <v/>
      </c>
      <c r="AD839" s="978" t="str">
        <f>'tissues (D)'!P83</f>
        <v/>
      </c>
      <c r="AE839" s="978" t="str">
        <f>'tissues (D)'!P84</f>
        <v/>
      </c>
    </row>
    <row r="840" spans="1:31">
      <c r="A840" s="978" t="str">
        <f>A839</f>
        <v>MP-9</v>
      </c>
      <c r="B840" s="978" t="str">
        <f t="shared" si="905"/>
        <v>[weeks D]</v>
      </c>
      <c r="C840" s="978" t="str">
        <f t="shared" si="906"/>
        <v>[genotype D]</v>
      </c>
      <c r="D840" s="978" t="str">
        <f t="shared" si="907"/>
        <v>[diet D]</v>
      </c>
      <c r="E840" s="978" t="str">
        <f t="shared" si="908"/>
        <v>[treatment D]</v>
      </c>
      <c r="F840" s="978" t="str">
        <f>F839</f>
        <v>[sex]</v>
      </c>
      <c r="G840" s="978" t="str">
        <f>G839</f>
        <v>[body weight]</v>
      </c>
      <c r="H840" s="978">
        <f t="shared" si="928"/>
        <v>0</v>
      </c>
      <c r="I840" s="978"/>
      <c r="J840" s="978">
        <f>'Plasma (D)'!B189</f>
        <v>0</v>
      </c>
      <c r="K840" s="978" t="str">
        <f>'Plasma (D)'!C189</f>
        <v>bg 0</v>
      </c>
      <c r="L840" s="978" t="str">
        <f>'Plasma (D)'!E189</f>
        <v>gir 0</v>
      </c>
      <c r="M840" s="979" t="e">
        <f>'Plasma (D)'!X191</f>
        <v>#DIV/0!</v>
      </c>
      <c r="N840" s="979" t="e">
        <f>'Plasma (D)'!Y191</f>
        <v>#DIV/0!</v>
      </c>
      <c r="O840" s="978"/>
      <c r="P840" s="978" t="str">
        <f>P839</f>
        <v/>
      </c>
      <c r="Q840" s="978" t="str">
        <f t="shared" ref="Q840:Q857" si="929">Q839</f>
        <v/>
      </c>
      <c r="R840" s="978" t="str">
        <f t="shared" ref="R840:R857" si="930">R839</f>
        <v/>
      </c>
      <c r="S840" s="978" t="str">
        <f t="shared" ref="S840:S857" si="931">S839</f>
        <v/>
      </c>
      <c r="T840" s="978" t="str">
        <f t="shared" ref="T840:T857" si="932">T839</f>
        <v/>
      </c>
      <c r="U840" s="978" t="str">
        <f t="shared" ref="U840:U857" si="933">U839</f>
        <v/>
      </c>
      <c r="V840" s="978" t="str">
        <f t="shared" ref="V840:V857" si="934">V839</f>
        <v/>
      </c>
      <c r="W840" s="978" t="str">
        <f t="shared" ref="W840:W857" si="935">W839</f>
        <v/>
      </c>
      <c r="X840" s="978" t="str">
        <f t="shared" ref="X840:X857" si="936">X839</f>
        <v/>
      </c>
      <c r="Y840" s="978" t="str">
        <f t="shared" ref="Y840:Y857" si="937">Y839</f>
        <v/>
      </c>
      <c r="Z840" s="978" t="str">
        <f t="shared" ref="Z840:Z857" si="938">Z839</f>
        <v/>
      </c>
      <c r="AA840" s="978" t="str">
        <f t="shared" ref="AA840:AA857" si="939">AA839</f>
        <v/>
      </c>
      <c r="AB840" s="978" t="str">
        <f t="shared" ref="AB840:AB857" si="940">AB839</f>
        <v/>
      </c>
      <c r="AC840" s="978" t="str">
        <f t="shared" ref="AC840:AC857" si="941">AC839</f>
        <v/>
      </c>
      <c r="AD840" s="978" t="str">
        <f t="shared" ref="AD840:AD857" si="942">AD839</f>
        <v/>
      </c>
      <c r="AE840" s="978" t="str">
        <f t="shared" ref="AE840:AE857" si="943">AE839</f>
        <v/>
      </c>
    </row>
    <row r="841" spans="1:31">
      <c r="A841" s="978" t="str">
        <f t="shared" ref="A841:A857" si="944">A840</f>
        <v>MP-9</v>
      </c>
      <c r="B841" s="978" t="str">
        <f t="shared" si="905"/>
        <v>[weeks D]</v>
      </c>
      <c r="C841" s="978" t="str">
        <f t="shared" si="906"/>
        <v>[genotype D]</v>
      </c>
      <c r="D841" s="978" t="str">
        <f t="shared" si="907"/>
        <v>[diet D]</v>
      </c>
      <c r="E841" s="978" t="str">
        <f t="shared" si="908"/>
        <v>[treatment D]</v>
      </c>
      <c r="F841" s="978" t="str">
        <f t="shared" ref="F841:F857" si="945">F840</f>
        <v>[sex]</v>
      </c>
      <c r="G841" s="978" t="str">
        <f t="shared" ref="G841:G857" si="946">G840</f>
        <v>[body weight]</v>
      </c>
      <c r="H841" s="978" t="str">
        <f t="shared" si="928"/>
        <v>[insul inf rate D]</v>
      </c>
      <c r="I841" s="978"/>
      <c r="J841" s="978">
        <f>'Plasma (D)'!B190</f>
        <v>10</v>
      </c>
      <c r="K841" s="978" t="str">
        <f>'Plasma (D)'!C190</f>
        <v>bg 10</v>
      </c>
      <c r="L841" s="978" t="str">
        <f>'Plasma (D)'!E190</f>
        <v>gir 10</v>
      </c>
      <c r="M841" s="978"/>
      <c r="N841" s="978"/>
      <c r="O841" s="978"/>
      <c r="P841" s="978" t="str">
        <f t="shared" ref="P841:P857" si="947">P840</f>
        <v/>
      </c>
      <c r="Q841" s="978" t="str">
        <f t="shared" si="929"/>
        <v/>
      </c>
      <c r="R841" s="978" t="str">
        <f t="shared" si="930"/>
        <v/>
      </c>
      <c r="S841" s="978" t="str">
        <f t="shared" si="931"/>
        <v/>
      </c>
      <c r="T841" s="978" t="str">
        <f t="shared" si="932"/>
        <v/>
      </c>
      <c r="U841" s="978" t="str">
        <f t="shared" si="933"/>
        <v/>
      </c>
      <c r="V841" s="978" t="str">
        <f t="shared" si="934"/>
        <v/>
      </c>
      <c r="W841" s="978" t="str">
        <f t="shared" si="935"/>
        <v/>
      </c>
      <c r="X841" s="978" t="str">
        <f t="shared" si="936"/>
        <v/>
      </c>
      <c r="Y841" s="978" t="str">
        <f t="shared" si="937"/>
        <v/>
      </c>
      <c r="Z841" s="978" t="str">
        <f t="shared" si="938"/>
        <v/>
      </c>
      <c r="AA841" s="978" t="str">
        <f t="shared" si="939"/>
        <v/>
      </c>
      <c r="AB841" s="978" t="str">
        <f t="shared" si="940"/>
        <v/>
      </c>
      <c r="AC841" s="978" t="str">
        <f t="shared" si="941"/>
        <v/>
      </c>
      <c r="AD841" s="978" t="str">
        <f t="shared" si="942"/>
        <v/>
      </c>
      <c r="AE841" s="978" t="str">
        <f t="shared" si="943"/>
        <v/>
      </c>
    </row>
    <row r="842" spans="1:31">
      <c r="A842" s="978" t="str">
        <f t="shared" si="944"/>
        <v>MP-9</v>
      </c>
      <c r="B842" s="978" t="str">
        <f t="shared" si="905"/>
        <v>[weeks D]</v>
      </c>
      <c r="C842" s="978" t="str">
        <f t="shared" si="906"/>
        <v>[genotype D]</v>
      </c>
      <c r="D842" s="978" t="str">
        <f t="shared" si="907"/>
        <v>[diet D]</v>
      </c>
      <c r="E842" s="978" t="str">
        <f t="shared" si="908"/>
        <v>[treatment D]</v>
      </c>
      <c r="F842" s="978" t="str">
        <f t="shared" si="945"/>
        <v>[sex]</v>
      </c>
      <c r="G842" s="978" t="str">
        <f t="shared" si="946"/>
        <v>[body weight]</v>
      </c>
      <c r="H842" s="978" t="str">
        <f t="shared" si="928"/>
        <v>[insul inf rate D]</v>
      </c>
      <c r="I842" s="978"/>
      <c r="J842" s="978">
        <f>'Plasma (D)'!B191</f>
        <v>20</v>
      </c>
      <c r="K842" s="978" t="str">
        <f>'Plasma (D)'!C191</f>
        <v>bg 20</v>
      </c>
      <c r="L842" s="978" t="str">
        <f>'Plasma (D)'!E191</f>
        <v>gir 20</v>
      </c>
      <c r="M842" s="978"/>
      <c r="N842" s="978"/>
      <c r="O842" s="978"/>
      <c r="P842" s="978" t="str">
        <f t="shared" si="947"/>
        <v/>
      </c>
      <c r="Q842" s="978" t="str">
        <f t="shared" si="929"/>
        <v/>
      </c>
      <c r="R842" s="978" t="str">
        <f t="shared" si="930"/>
        <v/>
      </c>
      <c r="S842" s="978" t="str">
        <f t="shared" si="931"/>
        <v/>
      </c>
      <c r="T842" s="978" t="str">
        <f t="shared" si="932"/>
        <v/>
      </c>
      <c r="U842" s="978" t="str">
        <f t="shared" si="933"/>
        <v/>
      </c>
      <c r="V842" s="978" t="str">
        <f t="shared" si="934"/>
        <v/>
      </c>
      <c r="W842" s="978" t="str">
        <f t="shared" si="935"/>
        <v/>
      </c>
      <c r="X842" s="978" t="str">
        <f t="shared" si="936"/>
        <v/>
      </c>
      <c r="Y842" s="978" t="str">
        <f t="shared" si="937"/>
        <v/>
      </c>
      <c r="Z842" s="978" t="str">
        <f t="shared" si="938"/>
        <v/>
      </c>
      <c r="AA842" s="978" t="str">
        <f t="shared" si="939"/>
        <v/>
      </c>
      <c r="AB842" s="978" t="str">
        <f t="shared" si="940"/>
        <v/>
      </c>
      <c r="AC842" s="978" t="str">
        <f t="shared" si="941"/>
        <v/>
      </c>
      <c r="AD842" s="978" t="str">
        <f t="shared" si="942"/>
        <v/>
      </c>
      <c r="AE842" s="978" t="str">
        <f t="shared" si="943"/>
        <v/>
      </c>
    </row>
    <row r="843" spans="1:31">
      <c r="A843" s="978" t="str">
        <f t="shared" si="944"/>
        <v>MP-9</v>
      </c>
      <c r="B843" s="978" t="str">
        <f t="shared" si="905"/>
        <v>[weeks D]</v>
      </c>
      <c r="C843" s="978" t="str">
        <f t="shared" si="906"/>
        <v>[genotype D]</v>
      </c>
      <c r="D843" s="978" t="str">
        <f t="shared" si="907"/>
        <v>[diet D]</v>
      </c>
      <c r="E843" s="978" t="str">
        <f t="shared" si="908"/>
        <v>[treatment D]</v>
      </c>
      <c r="F843" s="978" t="str">
        <f t="shared" si="945"/>
        <v>[sex]</v>
      </c>
      <c r="G843" s="978" t="str">
        <f t="shared" si="946"/>
        <v>[body weight]</v>
      </c>
      <c r="H843" s="978" t="str">
        <f t="shared" si="928"/>
        <v>[insul inf rate D]</v>
      </c>
      <c r="I843" s="978"/>
      <c r="J843" s="978">
        <f>'Plasma (D)'!B192</f>
        <v>30</v>
      </c>
      <c r="K843" s="978" t="str">
        <f>'Plasma (D)'!C192</f>
        <v>bg 30</v>
      </c>
      <c r="L843" s="978" t="str">
        <f>'Plasma (D)'!E192</f>
        <v>gir 30</v>
      </c>
      <c r="M843" s="978"/>
      <c r="N843" s="978"/>
      <c r="O843" s="978"/>
      <c r="P843" s="978" t="str">
        <f t="shared" si="947"/>
        <v/>
      </c>
      <c r="Q843" s="978" t="str">
        <f t="shared" si="929"/>
        <v/>
      </c>
      <c r="R843" s="978" t="str">
        <f t="shared" si="930"/>
        <v/>
      </c>
      <c r="S843" s="978" t="str">
        <f t="shared" si="931"/>
        <v/>
      </c>
      <c r="T843" s="978" t="str">
        <f t="shared" si="932"/>
        <v/>
      </c>
      <c r="U843" s="978" t="str">
        <f t="shared" si="933"/>
        <v/>
      </c>
      <c r="V843" s="978" t="str">
        <f t="shared" si="934"/>
        <v/>
      </c>
      <c r="W843" s="978" t="str">
        <f t="shared" si="935"/>
        <v/>
      </c>
      <c r="X843" s="978" t="str">
        <f t="shared" si="936"/>
        <v/>
      </c>
      <c r="Y843" s="978" t="str">
        <f t="shared" si="937"/>
        <v/>
      </c>
      <c r="Z843" s="978" t="str">
        <f t="shared" si="938"/>
        <v/>
      </c>
      <c r="AA843" s="978" t="str">
        <f t="shared" si="939"/>
        <v/>
      </c>
      <c r="AB843" s="978" t="str">
        <f t="shared" si="940"/>
        <v/>
      </c>
      <c r="AC843" s="978" t="str">
        <f t="shared" si="941"/>
        <v/>
      </c>
      <c r="AD843" s="978" t="str">
        <f t="shared" si="942"/>
        <v/>
      </c>
      <c r="AE843" s="978" t="str">
        <f t="shared" si="943"/>
        <v/>
      </c>
    </row>
    <row r="844" spans="1:31">
      <c r="A844" s="978" t="str">
        <f t="shared" si="944"/>
        <v>MP-9</v>
      </c>
      <c r="B844" s="978" t="str">
        <f t="shared" si="905"/>
        <v>[weeks D]</v>
      </c>
      <c r="C844" s="978" t="str">
        <f t="shared" si="906"/>
        <v>[genotype D]</v>
      </c>
      <c r="D844" s="978" t="str">
        <f t="shared" si="907"/>
        <v>[diet D]</v>
      </c>
      <c r="E844" s="978" t="str">
        <f t="shared" si="908"/>
        <v>[treatment D]</v>
      </c>
      <c r="F844" s="978" t="str">
        <f t="shared" si="945"/>
        <v>[sex]</v>
      </c>
      <c r="G844" s="978" t="str">
        <f t="shared" si="946"/>
        <v>[body weight]</v>
      </c>
      <c r="H844" s="978" t="str">
        <f t="shared" si="928"/>
        <v>[insul inf rate D]</v>
      </c>
      <c r="I844" s="978"/>
      <c r="J844" s="978">
        <f>'Plasma (D)'!B193</f>
        <v>40</v>
      </c>
      <c r="K844" s="978" t="str">
        <f>'Plasma (D)'!C193</f>
        <v>bg 40</v>
      </c>
      <c r="L844" s="978" t="str">
        <f>'Plasma (D)'!E193</f>
        <v>gir 40</v>
      </c>
      <c r="M844" s="978"/>
      <c r="N844" s="978"/>
      <c r="O844" s="978"/>
      <c r="P844" s="978" t="str">
        <f t="shared" si="947"/>
        <v/>
      </c>
      <c r="Q844" s="978" t="str">
        <f t="shared" si="929"/>
        <v/>
      </c>
      <c r="R844" s="978" t="str">
        <f t="shared" si="930"/>
        <v/>
      </c>
      <c r="S844" s="978" t="str">
        <f t="shared" si="931"/>
        <v/>
      </c>
      <c r="T844" s="978" t="str">
        <f t="shared" si="932"/>
        <v/>
      </c>
      <c r="U844" s="978" t="str">
        <f t="shared" si="933"/>
        <v/>
      </c>
      <c r="V844" s="978" t="str">
        <f t="shared" si="934"/>
        <v/>
      </c>
      <c r="W844" s="978" t="str">
        <f t="shared" si="935"/>
        <v/>
      </c>
      <c r="X844" s="978" t="str">
        <f t="shared" si="936"/>
        <v/>
      </c>
      <c r="Y844" s="978" t="str">
        <f t="shared" si="937"/>
        <v/>
      </c>
      <c r="Z844" s="978" t="str">
        <f t="shared" si="938"/>
        <v/>
      </c>
      <c r="AA844" s="978" t="str">
        <f t="shared" si="939"/>
        <v/>
      </c>
      <c r="AB844" s="978" t="str">
        <f t="shared" si="940"/>
        <v/>
      </c>
      <c r="AC844" s="978" t="str">
        <f t="shared" si="941"/>
        <v/>
      </c>
      <c r="AD844" s="978" t="str">
        <f t="shared" si="942"/>
        <v/>
      </c>
      <c r="AE844" s="978" t="str">
        <f t="shared" si="943"/>
        <v/>
      </c>
    </row>
    <row r="845" spans="1:31">
      <c r="A845" s="978" t="str">
        <f t="shared" si="944"/>
        <v>MP-9</v>
      </c>
      <c r="B845" s="978" t="str">
        <f t="shared" si="905"/>
        <v>[weeks D]</v>
      </c>
      <c r="C845" s="978" t="str">
        <f t="shared" si="906"/>
        <v>[genotype D]</v>
      </c>
      <c r="D845" s="978" t="str">
        <f t="shared" si="907"/>
        <v>[diet D]</v>
      </c>
      <c r="E845" s="978" t="str">
        <f t="shared" si="908"/>
        <v>[treatment D]</v>
      </c>
      <c r="F845" s="978" t="str">
        <f t="shared" si="945"/>
        <v>[sex]</v>
      </c>
      <c r="G845" s="978" t="str">
        <f t="shared" si="946"/>
        <v>[body weight]</v>
      </c>
      <c r="H845" s="978" t="str">
        <f t="shared" si="928"/>
        <v>[insul inf rate D]</v>
      </c>
      <c r="I845" s="978"/>
      <c r="J845" s="978">
        <f>'Plasma (D)'!B194</f>
        <v>50</v>
      </c>
      <c r="K845" s="978" t="str">
        <f>'Plasma (D)'!C194</f>
        <v>bg 50</v>
      </c>
      <c r="L845" s="978" t="str">
        <f>'Plasma (D)'!E194</f>
        <v>gir 50</v>
      </c>
      <c r="M845" s="978"/>
      <c r="N845" s="978"/>
      <c r="O845" s="978"/>
      <c r="P845" s="978" t="str">
        <f t="shared" si="947"/>
        <v/>
      </c>
      <c r="Q845" s="978" t="str">
        <f t="shared" si="929"/>
        <v/>
      </c>
      <c r="R845" s="978" t="str">
        <f t="shared" si="930"/>
        <v/>
      </c>
      <c r="S845" s="978" t="str">
        <f t="shared" si="931"/>
        <v/>
      </c>
      <c r="T845" s="978" t="str">
        <f t="shared" si="932"/>
        <v/>
      </c>
      <c r="U845" s="978" t="str">
        <f t="shared" si="933"/>
        <v/>
      </c>
      <c r="V845" s="978" t="str">
        <f t="shared" si="934"/>
        <v/>
      </c>
      <c r="W845" s="978" t="str">
        <f t="shared" si="935"/>
        <v/>
      </c>
      <c r="X845" s="978" t="str">
        <f t="shared" si="936"/>
        <v/>
      </c>
      <c r="Y845" s="978" t="str">
        <f t="shared" si="937"/>
        <v/>
      </c>
      <c r="Z845" s="978" t="str">
        <f t="shared" si="938"/>
        <v/>
      </c>
      <c r="AA845" s="978" t="str">
        <f t="shared" si="939"/>
        <v/>
      </c>
      <c r="AB845" s="978" t="str">
        <f t="shared" si="940"/>
        <v/>
      </c>
      <c r="AC845" s="978" t="str">
        <f t="shared" si="941"/>
        <v/>
      </c>
      <c r="AD845" s="978" t="str">
        <f t="shared" si="942"/>
        <v/>
      </c>
      <c r="AE845" s="978" t="str">
        <f t="shared" si="943"/>
        <v/>
      </c>
    </row>
    <row r="846" spans="1:31">
      <c r="A846" s="978" t="str">
        <f t="shared" si="944"/>
        <v>MP-9</v>
      </c>
      <c r="B846" s="978" t="str">
        <f t="shared" si="905"/>
        <v>[weeks D]</v>
      </c>
      <c r="C846" s="978" t="str">
        <f t="shared" si="906"/>
        <v>[genotype D]</v>
      </c>
      <c r="D846" s="978" t="str">
        <f t="shared" si="907"/>
        <v>[diet D]</v>
      </c>
      <c r="E846" s="978" t="str">
        <f t="shared" si="908"/>
        <v>[treatment D]</v>
      </c>
      <c r="F846" s="978" t="str">
        <f t="shared" si="945"/>
        <v>[sex]</v>
      </c>
      <c r="G846" s="978" t="str">
        <f t="shared" si="946"/>
        <v>[body weight]</v>
      </c>
      <c r="H846" s="978" t="str">
        <f t="shared" si="928"/>
        <v>[insul inf rate D]</v>
      </c>
      <c r="I846" s="978"/>
      <c r="J846" s="978">
        <f>'Plasma (D)'!B195</f>
        <v>60</v>
      </c>
      <c r="K846" s="978" t="str">
        <f>'Plasma (D)'!C195</f>
        <v>bg 60</v>
      </c>
      <c r="L846" s="978" t="str">
        <f>'Plasma (D)'!E195</f>
        <v>gir 60</v>
      </c>
      <c r="M846" s="978"/>
      <c r="N846" s="978"/>
      <c r="O846" s="978"/>
      <c r="P846" s="978" t="str">
        <f t="shared" si="947"/>
        <v/>
      </c>
      <c r="Q846" s="978" t="str">
        <f t="shared" si="929"/>
        <v/>
      </c>
      <c r="R846" s="978" t="str">
        <f t="shared" si="930"/>
        <v/>
      </c>
      <c r="S846" s="978" t="str">
        <f t="shared" si="931"/>
        <v/>
      </c>
      <c r="T846" s="978" t="str">
        <f t="shared" si="932"/>
        <v/>
      </c>
      <c r="U846" s="978" t="str">
        <f t="shared" si="933"/>
        <v/>
      </c>
      <c r="V846" s="978" t="str">
        <f t="shared" si="934"/>
        <v/>
      </c>
      <c r="W846" s="978" t="str">
        <f t="shared" si="935"/>
        <v/>
      </c>
      <c r="X846" s="978" t="str">
        <f t="shared" si="936"/>
        <v/>
      </c>
      <c r="Y846" s="978" t="str">
        <f t="shared" si="937"/>
        <v/>
      </c>
      <c r="Z846" s="978" t="str">
        <f t="shared" si="938"/>
        <v/>
      </c>
      <c r="AA846" s="978" t="str">
        <f t="shared" si="939"/>
        <v/>
      </c>
      <c r="AB846" s="978" t="str">
        <f t="shared" si="940"/>
        <v/>
      </c>
      <c r="AC846" s="978" t="str">
        <f t="shared" si="941"/>
        <v/>
      </c>
      <c r="AD846" s="978" t="str">
        <f t="shared" si="942"/>
        <v/>
      </c>
      <c r="AE846" s="978" t="str">
        <f t="shared" si="943"/>
        <v/>
      </c>
    </row>
    <row r="847" spans="1:31">
      <c r="A847" s="978" t="str">
        <f t="shared" si="944"/>
        <v>MP-9</v>
      </c>
      <c r="B847" s="978" t="str">
        <f t="shared" si="905"/>
        <v>[weeks D]</v>
      </c>
      <c r="C847" s="978" t="str">
        <f t="shared" si="906"/>
        <v>[genotype D]</v>
      </c>
      <c r="D847" s="978" t="str">
        <f t="shared" si="907"/>
        <v>[diet D]</v>
      </c>
      <c r="E847" s="978" t="str">
        <f t="shared" si="908"/>
        <v>[treatment D]</v>
      </c>
      <c r="F847" s="978" t="str">
        <f t="shared" si="945"/>
        <v>[sex]</v>
      </c>
      <c r="G847" s="978" t="str">
        <f t="shared" si="946"/>
        <v>[body weight]</v>
      </c>
      <c r="H847" s="978" t="str">
        <f t="shared" si="928"/>
        <v>[insul inf rate D]</v>
      </c>
      <c r="I847" s="978"/>
      <c r="J847" s="978">
        <f>'Plasma (D)'!B196</f>
        <v>70</v>
      </c>
      <c r="K847" s="978" t="str">
        <f>'Plasma (D)'!C196</f>
        <v>bg 70</v>
      </c>
      <c r="L847" s="978" t="str">
        <f>'Plasma (D)'!E196</f>
        <v>gir 70</v>
      </c>
      <c r="M847" s="978"/>
      <c r="N847" s="978"/>
      <c r="O847" s="978"/>
      <c r="P847" s="978" t="str">
        <f t="shared" si="947"/>
        <v/>
      </c>
      <c r="Q847" s="978" t="str">
        <f t="shared" si="929"/>
        <v/>
      </c>
      <c r="R847" s="978" t="str">
        <f t="shared" si="930"/>
        <v/>
      </c>
      <c r="S847" s="978" t="str">
        <f t="shared" si="931"/>
        <v/>
      </c>
      <c r="T847" s="978" t="str">
        <f t="shared" si="932"/>
        <v/>
      </c>
      <c r="U847" s="978" t="str">
        <f t="shared" si="933"/>
        <v/>
      </c>
      <c r="V847" s="978" t="str">
        <f t="shared" si="934"/>
        <v/>
      </c>
      <c r="W847" s="978" t="str">
        <f t="shared" si="935"/>
        <v/>
      </c>
      <c r="X847" s="978" t="str">
        <f t="shared" si="936"/>
        <v/>
      </c>
      <c r="Y847" s="978" t="str">
        <f t="shared" si="937"/>
        <v/>
      </c>
      <c r="Z847" s="978" t="str">
        <f t="shared" si="938"/>
        <v/>
      </c>
      <c r="AA847" s="978" t="str">
        <f t="shared" si="939"/>
        <v/>
      </c>
      <c r="AB847" s="978" t="str">
        <f t="shared" si="940"/>
        <v/>
      </c>
      <c r="AC847" s="978" t="str">
        <f t="shared" si="941"/>
        <v/>
      </c>
      <c r="AD847" s="978" t="str">
        <f t="shared" si="942"/>
        <v/>
      </c>
      <c r="AE847" s="978" t="str">
        <f t="shared" si="943"/>
        <v/>
      </c>
    </row>
    <row r="848" spans="1:31">
      <c r="A848" s="978" t="str">
        <f t="shared" si="944"/>
        <v>MP-9</v>
      </c>
      <c r="B848" s="978" t="str">
        <f t="shared" si="905"/>
        <v>[weeks D]</v>
      </c>
      <c r="C848" s="978" t="str">
        <f t="shared" si="906"/>
        <v>[genotype D]</v>
      </c>
      <c r="D848" s="978" t="str">
        <f t="shared" si="907"/>
        <v>[diet D]</v>
      </c>
      <c r="E848" s="978" t="str">
        <f t="shared" si="908"/>
        <v>[treatment D]</v>
      </c>
      <c r="F848" s="978" t="str">
        <f t="shared" si="945"/>
        <v>[sex]</v>
      </c>
      <c r="G848" s="978" t="str">
        <f t="shared" si="946"/>
        <v>[body weight]</v>
      </c>
      <c r="H848" s="978" t="str">
        <f t="shared" si="928"/>
        <v>[insul inf rate D]</v>
      </c>
      <c r="I848" s="981"/>
      <c r="J848" s="978">
        <f>'Plasma (D)'!B197</f>
        <v>80</v>
      </c>
      <c r="K848" s="978" t="str">
        <f>'Plasma (D)'!C197</f>
        <v>bg 80</v>
      </c>
      <c r="L848" s="978" t="str">
        <f>'Plasma (D)'!E197</f>
        <v>gir 80</v>
      </c>
      <c r="M848" s="979" t="e">
        <f>'Plasma (D)'!X192</f>
        <v>#DIV/0!</v>
      </c>
      <c r="N848" s="979" t="e">
        <f>'Plasma (D)'!Y192</f>
        <v>#DIV/0!</v>
      </c>
      <c r="O848" s="978"/>
      <c r="P848" s="978" t="str">
        <f t="shared" si="947"/>
        <v/>
      </c>
      <c r="Q848" s="978" t="str">
        <f t="shared" si="929"/>
        <v/>
      </c>
      <c r="R848" s="978" t="str">
        <f t="shared" si="930"/>
        <v/>
      </c>
      <c r="S848" s="978" t="str">
        <f t="shared" si="931"/>
        <v/>
      </c>
      <c r="T848" s="978" t="str">
        <f t="shared" si="932"/>
        <v/>
      </c>
      <c r="U848" s="978" t="str">
        <f t="shared" si="933"/>
        <v/>
      </c>
      <c r="V848" s="978" t="str">
        <f t="shared" si="934"/>
        <v/>
      </c>
      <c r="W848" s="978" t="str">
        <f t="shared" si="935"/>
        <v/>
      </c>
      <c r="X848" s="978" t="str">
        <f t="shared" si="936"/>
        <v/>
      </c>
      <c r="Y848" s="978" t="str">
        <f t="shared" si="937"/>
        <v/>
      </c>
      <c r="Z848" s="978" t="str">
        <f t="shared" si="938"/>
        <v/>
      </c>
      <c r="AA848" s="978" t="str">
        <f t="shared" si="939"/>
        <v/>
      </c>
      <c r="AB848" s="978" t="str">
        <f t="shared" si="940"/>
        <v/>
      </c>
      <c r="AC848" s="978" t="str">
        <f t="shared" si="941"/>
        <v/>
      </c>
      <c r="AD848" s="978" t="str">
        <f t="shared" si="942"/>
        <v/>
      </c>
      <c r="AE848" s="978" t="str">
        <f t="shared" si="943"/>
        <v/>
      </c>
    </row>
    <row r="849" spans="1:31">
      <c r="A849" s="978" t="str">
        <f t="shared" si="944"/>
        <v>MP-9</v>
      </c>
      <c r="B849" s="978" t="str">
        <f t="shared" si="905"/>
        <v>[weeks D]</v>
      </c>
      <c r="C849" s="978" t="str">
        <f t="shared" si="906"/>
        <v>[genotype D]</v>
      </c>
      <c r="D849" s="978" t="str">
        <f t="shared" si="907"/>
        <v>[diet D]</v>
      </c>
      <c r="E849" s="978" t="str">
        <f t="shared" si="908"/>
        <v>[treatment D]</v>
      </c>
      <c r="F849" s="978" t="str">
        <f t="shared" si="945"/>
        <v>[sex]</v>
      </c>
      <c r="G849" s="978" t="str">
        <f t="shared" si="946"/>
        <v>[body weight]</v>
      </c>
      <c r="H849" s="978" t="str">
        <f t="shared" si="928"/>
        <v>[insul inf rate D]</v>
      </c>
      <c r="I849" s="981" t="str">
        <f>'Plasma (D)'!A201</f>
        <v>hct 90</v>
      </c>
      <c r="J849" s="978">
        <f>'Plasma (D)'!B198</f>
        <v>90</v>
      </c>
      <c r="K849" s="978" t="str">
        <f>'Plasma (D)'!C198</f>
        <v>bg 90</v>
      </c>
      <c r="L849" s="978" t="str">
        <f>'Plasma (D)'!E198</f>
        <v>gir 90</v>
      </c>
      <c r="M849" s="979" t="e">
        <f>'Plasma (D)'!X193</f>
        <v>#DIV/0!</v>
      </c>
      <c r="N849" s="979" t="e">
        <f>'Plasma (D)'!Y193</f>
        <v>#DIV/0!</v>
      </c>
      <c r="O849" s="978"/>
      <c r="P849" s="978" t="str">
        <f t="shared" si="947"/>
        <v/>
      </c>
      <c r="Q849" s="978" t="str">
        <f t="shared" si="929"/>
        <v/>
      </c>
      <c r="R849" s="978" t="str">
        <f t="shared" si="930"/>
        <v/>
      </c>
      <c r="S849" s="978" t="str">
        <f t="shared" si="931"/>
        <v/>
      </c>
      <c r="T849" s="978" t="str">
        <f t="shared" si="932"/>
        <v/>
      </c>
      <c r="U849" s="978" t="str">
        <f t="shared" si="933"/>
        <v/>
      </c>
      <c r="V849" s="978" t="str">
        <f t="shared" si="934"/>
        <v/>
      </c>
      <c r="W849" s="978" t="str">
        <f t="shared" si="935"/>
        <v/>
      </c>
      <c r="X849" s="978" t="str">
        <f t="shared" si="936"/>
        <v/>
      </c>
      <c r="Y849" s="978" t="str">
        <f t="shared" si="937"/>
        <v/>
      </c>
      <c r="Z849" s="978" t="str">
        <f t="shared" si="938"/>
        <v/>
      </c>
      <c r="AA849" s="978" t="str">
        <f t="shared" si="939"/>
        <v/>
      </c>
      <c r="AB849" s="978" t="str">
        <f t="shared" si="940"/>
        <v/>
      </c>
      <c r="AC849" s="978" t="str">
        <f t="shared" si="941"/>
        <v/>
      </c>
      <c r="AD849" s="978" t="str">
        <f t="shared" si="942"/>
        <v/>
      </c>
      <c r="AE849" s="978" t="str">
        <f t="shared" si="943"/>
        <v/>
      </c>
    </row>
    <row r="850" spans="1:31">
      <c r="A850" s="978" t="str">
        <f t="shared" si="944"/>
        <v>MP-9</v>
      </c>
      <c r="B850" s="978" t="str">
        <f t="shared" si="905"/>
        <v>[weeks D]</v>
      </c>
      <c r="C850" s="978" t="str">
        <f t="shared" si="906"/>
        <v>[genotype D]</v>
      </c>
      <c r="D850" s="978" t="str">
        <f t="shared" si="907"/>
        <v>[diet D]</v>
      </c>
      <c r="E850" s="978" t="str">
        <f t="shared" si="908"/>
        <v>[treatment D]</v>
      </c>
      <c r="F850" s="978" t="str">
        <f t="shared" si="945"/>
        <v>[sex]</v>
      </c>
      <c r="G850" s="978" t="str">
        <f t="shared" si="946"/>
        <v>[body weight]</v>
      </c>
      <c r="H850" s="978" t="str">
        <f t="shared" si="928"/>
        <v>[insul inf rate D]</v>
      </c>
      <c r="I850" s="978"/>
      <c r="J850" s="978">
        <f>'Plasma (D)'!B199</f>
        <v>100</v>
      </c>
      <c r="K850" s="978" t="str">
        <f>'Plasma (D)'!C199</f>
        <v>bg 100</v>
      </c>
      <c r="L850" s="978" t="str">
        <f>'Plasma (D)'!E199</f>
        <v>gir 100</v>
      </c>
      <c r="M850" s="979" t="e">
        <f>'Plasma (D)'!X194</f>
        <v>#DIV/0!</v>
      </c>
      <c r="N850" s="979" t="e">
        <f>'Plasma (D)'!Y194</f>
        <v>#DIV/0!</v>
      </c>
      <c r="O850" s="978" t="str">
        <f>'Plasma (D)'!M199</f>
        <v>i 100</v>
      </c>
      <c r="P850" s="978" t="str">
        <f t="shared" si="947"/>
        <v/>
      </c>
      <c r="Q850" s="978" t="str">
        <f t="shared" si="929"/>
        <v/>
      </c>
      <c r="R850" s="978" t="str">
        <f t="shared" si="930"/>
        <v/>
      </c>
      <c r="S850" s="978" t="str">
        <f t="shared" si="931"/>
        <v/>
      </c>
      <c r="T850" s="978" t="str">
        <f t="shared" si="932"/>
        <v/>
      </c>
      <c r="U850" s="978" t="str">
        <f t="shared" si="933"/>
        <v/>
      </c>
      <c r="V850" s="978" t="str">
        <f t="shared" si="934"/>
        <v/>
      </c>
      <c r="W850" s="978" t="str">
        <f t="shared" si="935"/>
        <v/>
      </c>
      <c r="X850" s="978" t="str">
        <f t="shared" si="936"/>
        <v/>
      </c>
      <c r="Y850" s="978" t="str">
        <f t="shared" si="937"/>
        <v/>
      </c>
      <c r="Z850" s="978" t="str">
        <f t="shared" si="938"/>
        <v/>
      </c>
      <c r="AA850" s="978" t="str">
        <f t="shared" si="939"/>
        <v/>
      </c>
      <c r="AB850" s="978" t="str">
        <f t="shared" si="940"/>
        <v/>
      </c>
      <c r="AC850" s="978" t="str">
        <f t="shared" si="941"/>
        <v/>
      </c>
      <c r="AD850" s="978" t="str">
        <f t="shared" si="942"/>
        <v/>
      </c>
      <c r="AE850" s="978" t="str">
        <f t="shared" si="943"/>
        <v/>
      </c>
    </row>
    <row r="851" spans="1:31">
      <c r="A851" s="978" t="str">
        <f t="shared" si="944"/>
        <v>MP-9</v>
      </c>
      <c r="B851" s="978" t="str">
        <f t="shared" si="905"/>
        <v>[weeks D]</v>
      </c>
      <c r="C851" s="978" t="str">
        <f t="shared" si="906"/>
        <v>[genotype D]</v>
      </c>
      <c r="D851" s="978" t="str">
        <f t="shared" si="907"/>
        <v>[diet D]</v>
      </c>
      <c r="E851" s="978" t="str">
        <f t="shared" si="908"/>
        <v>[treatment D]</v>
      </c>
      <c r="F851" s="978" t="str">
        <f t="shared" si="945"/>
        <v>[sex]</v>
      </c>
      <c r="G851" s="978" t="str">
        <f t="shared" si="946"/>
        <v>[body weight]</v>
      </c>
      <c r="H851" s="978" t="str">
        <f t="shared" si="928"/>
        <v>[insul inf rate D]</v>
      </c>
      <c r="I851" s="978"/>
      <c r="J851" s="978">
        <f>'Plasma (D)'!B200</f>
        <v>110</v>
      </c>
      <c r="K851" s="978" t="str">
        <f>'Plasma (D)'!C200</f>
        <v>bg 110</v>
      </c>
      <c r="L851" s="978" t="str">
        <f>'Plasma (D)'!E200</f>
        <v>gir 110</v>
      </c>
      <c r="M851" s="978"/>
      <c r="N851" s="978"/>
      <c r="O851" s="978"/>
      <c r="P851" s="978" t="str">
        <f t="shared" si="947"/>
        <v/>
      </c>
      <c r="Q851" s="978" t="str">
        <f t="shared" si="929"/>
        <v/>
      </c>
      <c r="R851" s="978" t="str">
        <f t="shared" si="930"/>
        <v/>
      </c>
      <c r="S851" s="978" t="str">
        <f t="shared" si="931"/>
        <v/>
      </c>
      <c r="T851" s="978" t="str">
        <f t="shared" si="932"/>
        <v/>
      </c>
      <c r="U851" s="978" t="str">
        <f t="shared" si="933"/>
        <v/>
      </c>
      <c r="V851" s="978" t="str">
        <f t="shared" si="934"/>
        <v/>
      </c>
      <c r="W851" s="978" t="str">
        <f t="shared" si="935"/>
        <v/>
      </c>
      <c r="X851" s="978" t="str">
        <f t="shared" si="936"/>
        <v/>
      </c>
      <c r="Y851" s="978" t="str">
        <f t="shared" si="937"/>
        <v/>
      </c>
      <c r="Z851" s="978" t="str">
        <f t="shared" si="938"/>
        <v/>
      </c>
      <c r="AA851" s="978" t="str">
        <f t="shared" si="939"/>
        <v/>
      </c>
      <c r="AB851" s="978" t="str">
        <f t="shared" si="940"/>
        <v/>
      </c>
      <c r="AC851" s="978" t="str">
        <f t="shared" si="941"/>
        <v/>
      </c>
      <c r="AD851" s="978" t="str">
        <f t="shared" si="942"/>
        <v/>
      </c>
      <c r="AE851" s="978" t="str">
        <f t="shared" si="943"/>
        <v/>
      </c>
    </row>
    <row r="852" spans="1:31">
      <c r="A852" s="978" t="str">
        <f t="shared" si="944"/>
        <v>MP-9</v>
      </c>
      <c r="B852" s="978" t="str">
        <f t="shared" si="905"/>
        <v>[weeks D]</v>
      </c>
      <c r="C852" s="978" t="str">
        <f t="shared" si="906"/>
        <v>[genotype D]</v>
      </c>
      <c r="D852" s="978" t="str">
        <f t="shared" si="907"/>
        <v>[diet D]</v>
      </c>
      <c r="E852" s="978" t="str">
        <f t="shared" si="908"/>
        <v>[treatment D]</v>
      </c>
      <c r="F852" s="978" t="str">
        <f t="shared" si="945"/>
        <v>[sex]</v>
      </c>
      <c r="G852" s="978" t="str">
        <f t="shared" si="946"/>
        <v>[body weight]</v>
      </c>
      <c r="H852" s="978" t="str">
        <f t="shared" si="928"/>
        <v>[insul inf rate D]</v>
      </c>
      <c r="I852" s="978"/>
      <c r="J852" s="978">
        <f>'Plasma (D)'!B201</f>
        <v>120</v>
      </c>
      <c r="K852" s="978" t="str">
        <f>'Plasma (D)'!C201</f>
        <v>bg 120</v>
      </c>
      <c r="L852" s="978" t="str">
        <f>'Plasma (D)'!E201</f>
        <v>gir 120</v>
      </c>
      <c r="M852" s="979" t="e">
        <f>'Plasma (D)'!X195</f>
        <v>#DIV/0!</v>
      </c>
      <c r="N852" s="979" t="e">
        <f>'Plasma (D)'!Y195</f>
        <v>#DIV/0!</v>
      </c>
      <c r="O852" s="978" t="str">
        <f>'Plasma (D)'!M201</f>
        <v>i 120</v>
      </c>
      <c r="P852" s="978" t="str">
        <f t="shared" si="947"/>
        <v/>
      </c>
      <c r="Q852" s="978" t="str">
        <f t="shared" si="929"/>
        <v/>
      </c>
      <c r="R852" s="978" t="str">
        <f t="shared" si="930"/>
        <v/>
      </c>
      <c r="S852" s="978" t="str">
        <f t="shared" si="931"/>
        <v/>
      </c>
      <c r="T852" s="978" t="str">
        <f t="shared" si="932"/>
        <v/>
      </c>
      <c r="U852" s="978" t="str">
        <f t="shared" si="933"/>
        <v/>
      </c>
      <c r="V852" s="978" t="str">
        <f t="shared" si="934"/>
        <v/>
      </c>
      <c r="W852" s="978" t="str">
        <f t="shared" si="935"/>
        <v/>
      </c>
      <c r="X852" s="978" t="str">
        <f t="shared" si="936"/>
        <v/>
      </c>
      <c r="Y852" s="978" t="str">
        <f t="shared" si="937"/>
        <v/>
      </c>
      <c r="Z852" s="978" t="str">
        <f t="shared" si="938"/>
        <v/>
      </c>
      <c r="AA852" s="978" t="str">
        <f t="shared" si="939"/>
        <v/>
      </c>
      <c r="AB852" s="978" t="str">
        <f t="shared" si="940"/>
        <v/>
      </c>
      <c r="AC852" s="978" t="str">
        <f t="shared" si="941"/>
        <v/>
      </c>
      <c r="AD852" s="978" t="str">
        <f t="shared" si="942"/>
        <v/>
      </c>
      <c r="AE852" s="978" t="str">
        <f t="shared" si="943"/>
        <v/>
      </c>
    </row>
    <row r="853" spans="1:31">
      <c r="A853" s="978" t="str">
        <f t="shared" si="944"/>
        <v>MP-9</v>
      </c>
      <c r="B853" s="978" t="str">
        <f t="shared" si="905"/>
        <v>[weeks D]</v>
      </c>
      <c r="C853" s="978" t="str">
        <f t="shared" si="906"/>
        <v>[genotype D]</v>
      </c>
      <c r="D853" s="978" t="str">
        <f t="shared" si="907"/>
        <v>[diet D]</v>
      </c>
      <c r="E853" s="978" t="str">
        <f t="shared" si="908"/>
        <v>[treatment D]</v>
      </c>
      <c r="F853" s="978" t="str">
        <f t="shared" si="945"/>
        <v>[sex]</v>
      </c>
      <c r="G853" s="978" t="str">
        <f t="shared" si="946"/>
        <v>[body weight]</v>
      </c>
      <c r="H853" s="978" t="str">
        <f t="shared" si="928"/>
        <v>[insul inf rate D]</v>
      </c>
      <c r="I853" s="978"/>
      <c r="J853" s="978">
        <v>122</v>
      </c>
      <c r="K853" s="978" t="str">
        <f>'Plasma (D)'!C202</f>
        <v>bg 2</v>
      </c>
      <c r="L853" s="978" t="str">
        <f>'Plasma (D)'!E202</f>
        <v>gir 2</v>
      </c>
      <c r="M853" s="979"/>
      <c r="N853" s="979"/>
      <c r="O853" s="978"/>
      <c r="P853" s="978" t="str">
        <f t="shared" si="947"/>
        <v/>
      </c>
      <c r="Q853" s="978" t="str">
        <f t="shared" si="929"/>
        <v/>
      </c>
      <c r="R853" s="978" t="str">
        <f t="shared" si="930"/>
        <v/>
      </c>
      <c r="S853" s="978" t="str">
        <f t="shared" si="931"/>
        <v/>
      </c>
      <c r="T853" s="978" t="str">
        <f t="shared" si="932"/>
        <v/>
      </c>
      <c r="U853" s="978" t="str">
        <f t="shared" si="933"/>
        <v/>
      </c>
      <c r="V853" s="978" t="str">
        <f t="shared" si="934"/>
        <v/>
      </c>
      <c r="W853" s="978" t="str">
        <f t="shared" si="935"/>
        <v/>
      </c>
      <c r="X853" s="978" t="str">
        <f t="shared" si="936"/>
        <v/>
      </c>
      <c r="Y853" s="978" t="str">
        <f t="shared" si="937"/>
        <v/>
      </c>
      <c r="Z853" s="978" t="str">
        <f t="shared" si="938"/>
        <v/>
      </c>
      <c r="AA853" s="978" t="str">
        <f t="shared" si="939"/>
        <v/>
      </c>
      <c r="AB853" s="978" t="str">
        <f t="shared" si="940"/>
        <v/>
      </c>
      <c r="AC853" s="978" t="str">
        <f t="shared" si="941"/>
        <v/>
      </c>
      <c r="AD853" s="978" t="str">
        <f t="shared" si="942"/>
        <v/>
      </c>
      <c r="AE853" s="978" t="str">
        <f t="shared" si="943"/>
        <v/>
      </c>
    </row>
    <row r="854" spans="1:31">
      <c r="A854" s="978" t="str">
        <f t="shared" si="944"/>
        <v>MP-9</v>
      </c>
      <c r="B854" s="978" t="str">
        <f t="shared" si="905"/>
        <v>[weeks D]</v>
      </c>
      <c r="C854" s="978" t="str">
        <f t="shared" si="906"/>
        <v>[genotype D]</v>
      </c>
      <c r="D854" s="978" t="str">
        <f t="shared" si="907"/>
        <v>[diet D]</v>
      </c>
      <c r="E854" s="978" t="str">
        <f t="shared" si="908"/>
        <v>[treatment D]</v>
      </c>
      <c r="F854" s="978" t="str">
        <f t="shared" si="945"/>
        <v>[sex]</v>
      </c>
      <c r="G854" s="978" t="str">
        <f t="shared" si="946"/>
        <v>[body weight]</v>
      </c>
      <c r="H854" s="978" t="str">
        <f t="shared" si="928"/>
        <v>[insul inf rate D]</v>
      </c>
      <c r="I854" s="978"/>
      <c r="J854" s="978">
        <v>125</v>
      </c>
      <c r="K854" s="978" t="str">
        <f>'Plasma (D)'!C203</f>
        <v>bg 5</v>
      </c>
      <c r="L854" s="978" t="str">
        <f>'Plasma (D)'!E203</f>
        <v>gir 5</v>
      </c>
      <c r="M854" s="979"/>
      <c r="N854" s="979"/>
      <c r="O854" s="978"/>
      <c r="P854" s="978" t="str">
        <f t="shared" si="947"/>
        <v/>
      </c>
      <c r="Q854" s="978" t="str">
        <f t="shared" si="929"/>
        <v/>
      </c>
      <c r="R854" s="978" t="str">
        <f t="shared" si="930"/>
        <v/>
      </c>
      <c r="S854" s="978" t="str">
        <f t="shared" si="931"/>
        <v/>
      </c>
      <c r="T854" s="978" t="str">
        <f t="shared" si="932"/>
        <v/>
      </c>
      <c r="U854" s="978" t="str">
        <f t="shared" si="933"/>
        <v/>
      </c>
      <c r="V854" s="978" t="str">
        <f t="shared" si="934"/>
        <v/>
      </c>
      <c r="W854" s="978" t="str">
        <f t="shared" si="935"/>
        <v/>
      </c>
      <c r="X854" s="978" t="str">
        <f t="shared" si="936"/>
        <v/>
      </c>
      <c r="Y854" s="978" t="str">
        <f t="shared" si="937"/>
        <v/>
      </c>
      <c r="Z854" s="978" t="str">
        <f t="shared" si="938"/>
        <v/>
      </c>
      <c r="AA854" s="978" t="str">
        <f t="shared" si="939"/>
        <v/>
      </c>
      <c r="AB854" s="978" t="str">
        <f t="shared" si="940"/>
        <v/>
      </c>
      <c r="AC854" s="978" t="str">
        <f t="shared" si="941"/>
        <v/>
      </c>
      <c r="AD854" s="978" t="str">
        <f t="shared" si="942"/>
        <v/>
      </c>
      <c r="AE854" s="978" t="str">
        <f t="shared" si="943"/>
        <v/>
      </c>
    </row>
    <row r="855" spans="1:31">
      <c r="A855" s="978" t="str">
        <f t="shared" si="944"/>
        <v>MP-9</v>
      </c>
      <c r="B855" s="978" t="str">
        <f t="shared" si="905"/>
        <v>[weeks D]</v>
      </c>
      <c r="C855" s="978" t="str">
        <f t="shared" si="906"/>
        <v>[genotype D]</v>
      </c>
      <c r="D855" s="978" t="str">
        <f t="shared" si="907"/>
        <v>[diet D]</v>
      </c>
      <c r="E855" s="978" t="str">
        <f t="shared" si="908"/>
        <v>[treatment D]</v>
      </c>
      <c r="F855" s="978" t="str">
        <f t="shared" si="945"/>
        <v>[sex]</v>
      </c>
      <c r="G855" s="978" t="str">
        <f t="shared" si="946"/>
        <v>[body weight]</v>
      </c>
      <c r="H855" s="978" t="str">
        <f t="shared" si="928"/>
        <v>[insul inf rate D]</v>
      </c>
      <c r="I855" s="978"/>
      <c r="J855" s="978">
        <v>130</v>
      </c>
      <c r="K855" s="978" t="str">
        <f>'Plasma (D)'!C204</f>
        <v>bg 10</v>
      </c>
      <c r="L855" s="978" t="str">
        <f>'Plasma (D)'!E204</f>
        <v>gir 10</v>
      </c>
      <c r="M855" s="979"/>
      <c r="N855" s="979"/>
      <c r="O855" s="978"/>
      <c r="P855" s="978" t="str">
        <f t="shared" si="947"/>
        <v/>
      </c>
      <c r="Q855" s="978" t="str">
        <f t="shared" si="929"/>
        <v/>
      </c>
      <c r="R855" s="978" t="str">
        <f t="shared" si="930"/>
        <v/>
      </c>
      <c r="S855" s="978" t="str">
        <f t="shared" si="931"/>
        <v/>
      </c>
      <c r="T855" s="978" t="str">
        <f t="shared" si="932"/>
        <v/>
      </c>
      <c r="U855" s="978" t="str">
        <f t="shared" si="933"/>
        <v/>
      </c>
      <c r="V855" s="978" t="str">
        <f t="shared" si="934"/>
        <v/>
      </c>
      <c r="W855" s="978" t="str">
        <f t="shared" si="935"/>
        <v/>
      </c>
      <c r="X855" s="978" t="str">
        <f t="shared" si="936"/>
        <v/>
      </c>
      <c r="Y855" s="978" t="str">
        <f t="shared" si="937"/>
        <v/>
      </c>
      <c r="Z855" s="978" t="str">
        <f t="shared" si="938"/>
        <v/>
      </c>
      <c r="AA855" s="978" t="str">
        <f t="shared" si="939"/>
        <v/>
      </c>
      <c r="AB855" s="978" t="str">
        <f t="shared" si="940"/>
        <v/>
      </c>
      <c r="AC855" s="978" t="str">
        <f t="shared" si="941"/>
        <v/>
      </c>
      <c r="AD855" s="978" t="str">
        <f t="shared" si="942"/>
        <v/>
      </c>
      <c r="AE855" s="978" t="str">
        <f t="shared" si="943"/>
        <v/>
      </c>
    </row>
    <row r="856" spans="1:31">
      <c r="A856" s="978" t="str">
        <f t="shared" si="944"/>
        <v>MP-9</v>
      </c>
      <c r="B856" s="978" t="str">
        <f t="shared" si="905"/>
        <v>[weeks D]</v>
      </c>
      <c r="C856" s="978" t="str">
        <f t="shared" si="906"/>
        <v>[genotype D]</v>
      </c>
      <c r="D856" s="978" t="str">
        <f t="shared" si="907"/>
        <v>[diet D]</v>
      </c>
      <c r="E856" s="978" t="str">
        <f t="shared" si="908"/>
        <v>[treatment D]</v>
      </c>
      <c r="F856" s="978" t="str">
        <f t="shared" si="945"/>
        <v>[sex]</v>
      </c>
      <c r="G856" s="978" t="str">
        <f t="shared" si="946"/>
        <v>[body weight]</v>
      </c>
      <c r="H856" s="978" t="str">
        <f t="shared" si="928"/>
        <v>[insul inf rate D]</v>
      </c>
      <c r="I856" s="978"/>
      <c r="J856" s="978">
        <v>135</v>
      </c>
      <c r="K856" s="978" t="str">
        <f>'Plasma (D)'!C205</f>
        <v>bg 15</v>
      </c>
      <c r="L856" s="978" t="str">
        <f>'Plasma (D)'!E205</f>
        <v>gir 15</v>
      </c>
      <c r="M856" s="979"/>
      <c r="N856" s="979"/>
      <c r="O856" s="978"/>
      <c r="P856" s="978" t="str">
        <f t="shared" si="947"/>
        <v/>
      </c>
      <c r="Q856" s="978" t="str">
        <f t="shared" si="929"/>
        <v/>
      </c>
      <c r="R856" s="978" t="str">
        <f t="shared" si="930"/>
        <v/>
      </c>
      <c r="S856" s="978" t="str">
        <f t="shared" si="931"/>
        <v/>
      </c>
      <c r="T856" s="978" t="str">
        <f t="shared" si="932"/>
        <v/>
      </c>
      <c r="U856" s="978" t="str">
        <f t="shared" si="933"/>
        <v/>
      </c>
      <c r="V856" s="978" t="str">
        <f t="shared" si="934"/>
        <v/>
      </c>
      <c r="W856" s="978" t="str">
        <f t="shared" si="935"/>
        <v/>
      </c>
      <c r="X856" s="978" t="str">
        <f t="shared" si="936"/>
        <v/>
      </c>
      <c r="Y856" s="978" t="str">
        <f t="shared" si="937"/>
        <v/>
      </c>
      <c r="Z856" s="978" t="str">
        <f t="shared" si="938"/>
        <v/>
      </c>
      <c r="AA856" s="978" t="str">
        <f t="shared" si="939"/>
        <v/>
      </c>
      <c r="AB856" s="978" t="str">
        <f t="shared" si="940"/>
        <v/>
      </c>
      <c r="AC856" s="978" t="str">
        <f t="shared" si="941"/>
        <v/>
      </c>
      <c r="AD856" s="978" t="str">
        <f t="shared" si="942"/>
        <v/>
      </c>
      <c r="AE856" s="978" t="str">
        <f t="shared" si="943"/>
        <v/>
      </c>
    </row>
    <row r="857" spans="1:31">
      <c r="A857" s="978" t="str">
        <f t="shared" si="944"/>
        <v>MP-9</v>
      </c>
      <c r="B857" s="978" t="str">
        <f t="shared" si="905"/>
        <v>[weeks D]</v>
      </c>
      <c r="C857" s="978" t="str">
        <f t="shared" si="906"/>
        <v>[genotype D]</v>
      </c>
      <c r="D857" s="978" t="str">
        <f t="shared" si="907"/>
        <v>[diet D]</v>
      </c>
      <c r="E857" s="978" t="str">
        <f t="shared" si="908"/>
        <v>[treatment D]</v>
      </c>
      <c r="F857" s="978" t="str">
        <f t="shared" si="945"/>
        <v>[sex]</v>
      </c>
      <c r="G857" s="978" t="str">
        <f t="shared" si="946"/>
        <v>[body weight]</v>
      </c>
      <c r="H857" s="978" t="str">
        <f t="shared" si="928"/>
        <v>[insul inf rate D]</v>
      </c>
      <c r="I857" s="978"/>
      <c r="J857" s="978">
        <v>145</v>
      </c>
      <c r="K857" s="978" t="str">
        <f>'Plasma (D)'!C206</f>
        <v>bg 25</v>
      </c>
      <c r="L857" s="978" t="str">
        <f>'Plasma (D)'!E206</f>
        <v>gir 25</v>
      </c>
      <c r="M857" s="979"/>
      <c r="N857" s="979"/>
      <c r="O857" s="978"/>
      <c r="P857" s="978" t="str">
        <f t="shared" si="947"/>
        <v/>
      </c>
      <c r="Q857" s="978" t="str">
        <f t="shared" si="929"/>
        <v/>
      </c>
      <c r="R857" s="978" t="str">
        <f t="shared" si="930"/>
        <v/>
      </c>
      <c r="S857" s="978" t="str">
        <f t="shared" si="931"/>
        <v/>
      </c>
      <c r="T857" s="978" t="str">
        <f t="shared" si="932"/>
        <v/>
      </c>
      <c r="U857" s="978" t="str">
        <f t="shared" si="933"/>
        <v/>
      </c>
      <c r="V857" s="978" t="str">
        <f t="shared" si="934"/>
        <v/>
      </c>
      <c r="W857" s="978" t="str">
        <f t="shared" si="935"/>
        <v/>
      </c>
      <c r="X857" s="978" t="str">
        <f t="shared" si="936"/>
        <v/>
      </c>
      <c r="Y857" s="978" t="str">
        <f t="shared" si="937"/>
        <v/>
      </c>
      <c r="Z857" s="978" t="str">
        <f t="shared" si="938"/>
        <v/>
      </c>
      <c r="AA857" s="978" t="str">
        <f t="shared" si="939"/>
        <v/>
      </c>
      <c r="AB857" s="978" t="str">
        <f t="shared" si="940"/>
        <v/>
      </c>
      <c r="AC857" s="978" t="str">
        <f t="shared" si="941"/>
        <v/>
      </c>
      <c r="AD857" s="978" t="str">
        <f t="shared" si="942"/>
        <v/>
      </c>
      <c r="AE857" s="978" t="str">
        <f t="shared" si="943"/>
        <v/>
      </c>
    </row>
    <row r="858" spans="1:31">
      <c r="A858" s="982" t="str">
        <f>'Plasma (D)'!A209</f>
        <v>MP-10</v>
      </c>
      <c r="B858" s="982" t="str">
        <f t="shared" si="905"/>
        <v>[weeks D]</v>
      </c>
      <c r="C858" s="982" t="str">
        <f t="shared" si="906"/>
        <v>[genotype D]</v>
      </c>
      <c r="D858" s="982" t="str">
        <f t="shared" si="907"/>
        <v>[diet D]</v>
      </c>
      <c r="E858" s="982" t="str">
        <f t="shared" si="908"/>
        <v>[treatment D]</v>
      </c>
      <c r="F858" s="982" t="str">
        <f>'Plasma (D)'!A214</f>
        <v>[sex]</v>
      </c>
      <c r="G858" s="982" t="str">
        <f>'Plasma (D)'!A210</f>
        <v>[body weight]</v>
      </c>
      <c r="H858" s="982">
        <f t="shared" si="928"/>
        <v>0</v>
      </c>
      <c r="I858" s="982" t="str">
        <f>'Plasma (D)'!A219</f>
        <v>hct -10</v>
      </c>
      <c r="J858" s="982">
        <f>'Plasma (D)'!B208</f>
        <v>-10</v>
      </c>
      <c r="K858" s="982" t="str">
        <f>'Plasma (D)'!C208</f>
        <v>bg -10</v>
      </c>
      <c r="L858" s="982" t="str">
        <f>'Plasma (D)'!E208</f>
        <v>gir -10</v>
      </c>
      <c r="M858" s="983" t="e">
        <f>'Plasma (D)'!X210</f>
        <v>#DIV/0!</v>
      </c>
      <c r="N858" s="983" t="e">
        <f>'Plasma (D)'!Y210</f>
        <v>#DIV/0!</v>
      </c>
      <c r="O858" s="982" t="str">
        <f>'Plasma (D)'!M208</f>
        <v>i -10</v>
      </c>
      <c r="P858" s="982" t="str">
        <f>'tissues (D)'!O85</f>
        <v/>
      </c>
      <c r="Q858" s="982" t="str">
        <f>'tissues (D)'!O86</f>
        <v/>
      </c>
      <c r="R858" s="982" t="str">
        <f>'tissues (D)'!O87</f>
        <v/>
      </c>
      <c r="S858" s="982" t="str">
        <f>'tissues (D)'!O88</f>
        <v/>
      </c>
      <c r="T858" s="982" t="str">
        <f>'tissues (D)'!O89</f>
        <v/>
      </c>
      <c r="U858" s="982" t="str">
        <f>'tissues (D)'!O90</f>
        <v/>
      </c>
      <c r="V858" s="982" t="str">
        <f>'tissues (D)'!O91</f>
        <v/>
      </c>
      <c r="W858" s="982" t="str">
        <f>'tissues (D)'!O92</f>
        <v/>
      </c>
      <c r="X858" s="982" t="str">
        <f>'tissues (D)'!P85</f>
        <v/>
      </c>
      <c r="Y858" s="982" t="str">
        <f>'tissues (D)'!P86</f>
        <v/>
      </c>
      <c r="Z858" s="982" t="str">
        <f>'tissues (D)'!P87</f>
        <v/>
      </c>
      <c r="AA858" s="982" t="str">
        <f>'tissues (D)'!P88</f>
        <v/>
      </c>
      <c r="AB858" s="982" t="str">
        <f>'tissues (D)'!P89</f>
        <v/>
      </c>
      <c r="AC858" s="982" t="str">
        <f>'tissues (D)'!P90</f>
        <v/>
      </c>
      <c r="AD858" s="982" t="str">
        <f>'tissues (D)'!P91</f>
        <v/>
      </c>
      <c r="AE858" s="982" t="str">
        <f>'tissues (D)'!P92</f>
        <v/>
      </c>
    </row>
    <row r="859" spans="1:31">
      <c r="A859" s="982" t="str">
        <f>A858</f>
        <v>MP-10</v>
      </c>
      <c r="B859" s="982" t="str">
        <f t="shared" si="905"/>
        <v>[weeks D]</v>
      </c>
      <c r="C859" s="982" t="str">
        <f t="shared" si="906"/>
        <v>[genotype D]</v>
      </c>
      <c r="D859" s="982" t="str">
        <f t="shared" si="907"/>
        <v>[diet D]</v>
      </c>
      <c r="E859" s="982" t="str">
        <f t="shared" si="908"/>
        <v>[treatment D]</v>
      </c>
      <c r="F859" s="982" t="str">
        <f>F858</f>
        <v>[sex]</v>
      </c>
      <c r="G859" s="982" t="str">
        <f>G858</f>
        <v>[body weight]</v>
      </c>
      <c r="H859" s="982">
        <f t="shared" si="928"/>
        <v>0</v>
      </c>
      <c r="I859" s="843"/>
      <c r="J859" s="982">
        <f>'Plasma (D)'!B209</f>
        <v>0</v>
      </c>
      <c r="K859" s="982" t="str">
        <f>'Plasma (D)'!C209</f>
        <v>bg 0</v>
      </c>
      <c r="L859" s="982" t="str">
        <f>'Plasma (D)'!E209</f>
        <v>gir 0</v>
      </c>
      <c r="M859" s="983" t="e">
        <f>'Plasma (D)'!X211</f>
        <v>#DIV/0!</v>
      </c>
      <c r="N859" s="983" t="e">
        <f>'Plasma (D)'!Y211</f>
        <v>#DIV/0!</v>
      </c>
      <c r="O859" s="982"/>
      <c r="P859" s="982" t="str">
        <f>P858</f>
        <v/>
      </c>
      <c r="Q859" s="982" t="str">
        <f t="shared" ref="Q859:Q876" si="948">Q858</f>
        <v/>
      </c>
      <c r="R859" s="982" t="str">
        <f t="shared" ref="R859:R876" si="949">R858</f>
        <v/>
      </c>
      <c r="S859" s="982" t="str">
        <f t="shared" ref="S859:S876" si="950">S858</f>
        <v/>
      </c>
      <c r="T859" s="982" t="str">
        <f t="shared" ref="T859:T876" si="951">T858</f>
        <v/>
      </c>
      <c r="U859" s="982" t="str">
        <f t="shared" ref="U859:U876" si="952">U858</f>
        <v/>
      </c>
      <c r="V859" s="982" t="str">
        <f t="shared" ref="V859:V876" si="953">V858</f>
        <v/>
      </c>
      <c r="W859" s="982" t="str">
        <f t="shared" ref="W859:W876" si="954">W858</f>
        <v/>
      </c>
      <c r="X859" s="982" t="str">
        <f t="shared" ref="X859:X876" si="955">X858</f>
        <v/>
      </c>
      <c r="Y859" s="982" t="str">
        <f t="shared" ref="Y859:Y876" si="956">Y858</f>
        <v/>
      </c>
      <c r="Z859" s="982" t="str">
        <f t="shared" ref="Z859:Z876" si="957">Z858</f>
        <v/>
      </c>
      <c r="AA859" s="982" t="str">
        <f t="shared" ref="AA859:AA876" si="958">AA858</f>
        <v/>
      </c>
      <c r="AB859" s="982" t="str">
        <f t="shared" ref="AB859:AB876" si="959">AB858</f>
        <v/>
      </c>
      <c r="AC859" s="982" t="str">
        <f t="shared" ref="AC859:AC876" si="960">AC858</f>
        <v/>
      </c>
      <c r="AD859" s="982" t="str">
        <f t="shared" ref="AD859:AD876" si="961">AD858</f>
        <v/>
      </c>
      <c r="AE859" s="982" t="str">
        <f t="shared" ref="AE859:AE876" si="962">AE858</f>
        <v/>
      </c>
    </row>
    <row r="860" spans="1:31">
      <c r="A860" s="982" t="str">
        <f t="shared" ref="A860:A876" si="963">A859</f>
        <v>MP-10</v>
      </c>
      <c r="B860" s="982" t="str">
        <f t="shared" si="905"/>
        <v>[weeks D]</v>
      </c>
      <c r="C860" s="982" t="str">
        <f t="shared" si="906"/>
        <v>[genotype D]</v>
      </c>
      <c r="D860" s="982" t="str">
        <f t="shared" si="907"/>
        <v>[diet D]</v>
      </c>
      <c r="E860" s="982" t="str">
        <f t="shared" si="908"/>
        <v>[treatment D]</v>
      </c>
      <c r="F860" s="982" t="str">
        <f t="shared" ref="F860:F876" si="964">F859</f>
        <v>[sex]</v>
      </c>
      <c r="G860" s="982" t="str">
        <f t="shared" ref="G860:G876" si="965">G859</f>
        <v>[body weight]</v>
      </c>
      <c r="H860" s="982" t="str">
        <f t="shared" si="928"/>
        <v>[insul inf rate D]</v>
      </c>
      <c r="I860" s="843"/>
      <c r="J860" s="982">
        <f>'Plasma (D)'!B210</f>
        <v>10</v>
      </c>
      <c r="K860" s="982" t="str">
        <f>'Plasma (D)'!C210</f>
        <v>bg 10</v>
      </c>
      <c r="L860" s="982" t="str">
        <f>'Plasma (D)'!E210</f>
        <v>gir 10</v>
      </c>
      <c r="M860" s="843"/>
      <c r="N860" s="843"/>
      <c r="O860" s="982"/>
      <c r="P860" s="982" t="str">
        <f t="shared" ref="P860:P876" si="966">P859</f>
        <v/>
      </c>
      <c r="Q860" s="982" t="str">
        <f t="shared" si="948"/>
        <v/>
      </c>
      <c r="R860" s="982" t="str">
        <f t="shared" si="949"/>
        <v/>
      </c>
      <c r="S860" s="982" t="str">
        <f t="shared" si="950"/>
        <v/>
      </c>
      <c r="T860" s="982" t="str">
        <f t="shared" si="951"/>
        <v/>
      </c>
      <c r="U860" s="982" t="str">
        <f t="shared" si="952"/>
        <v/>
      </c>
      <c r="V860" s="982" t="str">
        <f t="shared" si="953"/>
        <v/>
      </c>
      <c r="W860" s="982" t="str">
        <f t="shared" si="954"/>
        <v/>
      </c>
      <c r="X860" s="982" t="str">
        <f t="shared" si="955"/>
        <v/>
      </c>
      <c r="Y860" s="982" t="str">
        <f t="shared" si="956"/>
        <v/>
      </c>
      <c r="Z860" s="982" t="str">
        <f t="shared" si="957"/>
        <v/>
      </c>
      <c r="AA860" s="982" t="str">
        <f t="shared" si="958"/>
        <v/>
      </c>
      <c r="AB860" s="982" t="str">
        <f t="shared" si="959"/>
        <v/>
      </c>
      <c r="AC860" s="982" t="str">
        <f t="shared" si="960"/>
        <v/>
      </c>
      <c r="AD860" s="982" t="str">
        <f t="shared" si="961"/>
        <v/>
      </c>
      <c r="AE860" s="982" t="str">
        <f t="shared" si="962"/>
        <v/>
      </c>
    </row>
    <row r="861" spans="1:31">
      <c r="A861" s="982" t="str">
        <f t="shared" si="963"/>
        <v>MP-10</v>
      </c>
      <c r="B861" s="982" t="str">
        <f t="shared" si="905"/>
        <v>[weeks D]</v>
      </c>
      <c r="C861" s="982" t="str">
        <f t="shared" si="906"/>
        <v>[genotype D]</v>
      </c>
      <c r="D861" s="982" t="str">
        <f t="shared" si="907"/>
        <v>[diet D]</v>
      </c>
      <c r="E861" s="982" t="str">
        <f t="shared" si="908"/>
        <v>[treatment D]</v>
      </c>
      <c r="F861" s="982" t="str">
        <f t="shared" si="964"/>
        <v>[sex]</v>
      </c>
      <c r="G861" s="982" t="str">
        <f t="shared" si="965"/>
        <v>[body weight]</v>
      </c>
      <c r="H861" s="982" t="str">
        <f t="shared" si="928"/>
        <v>[insul inf rate D]</v>
      </c>
      <c r="I861" s="843"/>
      <c r="J861" s="982">
        <f>'Plasma (D)'!B211</f>
        <v>20</v>
      </c>
      <c r="K861" s="982" t="str">
        <f>'Plasma (D)'!C211</f>
        <v>bg 20</v>
      </c>
      <c r="L861" s="982" t="str">
        <f>'Plasma (D)'!E211</f>
        <v>gir 20</v>
      </c>
      <c r="M861" s="843"/>
      <c r="N861" s="843"/>
      <c r="O861" s="982"/>
      <c r="P861" s="982" t="str">
        <f t="shared" si="966"/>
        <v/>
      </c>
      <c r="Q861" s="982" t="str">
        <f t="shared" si="948"/>
        <v/>
      </c>
      <c r="R861" s="982" t="str">
        <f t="shared" si="949"/>
        <v/>
      </c>
      <c r="S861" s="982" t="str">
        <f t="shared" si="950"/>
        <v/>
      </c>
      <c r="T861" s="982" t="str">
        <f t="shared" si="951"/>
        <v/>
      </c>
      <c r="U861" s="982" t="str">
        <f t="shared" si="952"/>
        <v/>
      </c>
      <c r="V861" s="982" t="str">
        <f t="shared" si="953"/>
        <v/>
      </c>
      <c r="W861" s="982" t="str">
        <f t="shared" si="954"/>
        <v/>
      </c>
      <c r="X861" s="982" t="str">
        <f t="shared" si="955"/>
        <v/>
      </c>
      <c r="Y861" s="982" t="str">
        <f t="shared" si="956"/>
        <v/>
      </c>
      <c r="Z861" s="982" t="str">
        <f t="shared" si="957"/>
        <v/>
      </c>
      <c r="AA861" s="982" t="str">
        <f t="shared" si="958"/>
        <v/>
      </c>
      <c r="AB861" s="982" t="str">
        <f t="shared" si="959"/>
        <v/>
      </c>
      <c r="AC861" s="982" t="str">
        <f t="shared" si="960"/>
        <v/>
      </c>
      <c r="AD861" s="982" t="str">
        <f t="shared" si="961"/>
        <v/>
      </c>
      <c r="AE861" s="982" t="str">
        <f t="shared" si="962"/>
        <v/>
      </c>
    </row>
    <row r="862" spans="1:31">
      <c r="A862" s="982" t="str">
        <f t="shared" si="963"/>
        <v>MP-10</v>
      </c>
      <c r="B862" s="982" t="str">
        <f t="shared" si="905"/>
        <v>[weeks D]</v>
      </c>
      <c r="C862" s="982" t="str">
        <f t="shared" si="906"/>
        <v>[genotype D]</v>
      </c>
      <c r="D862" s="982" t="str">
        <f t="shared" si="907"/>
        <v>[diet D]</v>
      </c>
      <c r="E862" s="982" t="str">
        <f t="shared" si="908"/>
        <v>[treatment D]</v>
      </c>
      <c r="F862" s="982" t="str">
        <f t="shared" si="964"/>
        <v>[sex]</v>
      </c>
      <c r="G862" s="982" t="str">
        <f t="shared" si="965"/>
        <v>[body weight]</v>
      </c>
      <c r="H862" s="982" t="str">
        <f t="shared" si="928"/>
        <v>[insul inf rate D]</v>
      </c>
      <c r="I862" s="843"/>
      <c r="J862" s="982">
        <f>'Plasma (D)'!B212</f>
        <v>30</v>
      </c>
      <c r="K862" s="982" t="str">
        <f>'Plasma (D)'!C212</f>
        <v>bg 30</v>
      </c>
      <c r="L862" s="982" t="str">
        <f>'Plasma (D)'!E212</f>
        <v>gir 30</v>
      </c>
      <c r="M862" s="843"/>
      <c r="N862" s="843"/>
      <c r="O862" s="982"/>
      <c r="P862" s="982" t="str">
        <f t="shared" si="966"/>
        <v/>
      </c>
      <c r="Q862" s="982" t="str">
        <f t="shared" si="948"/>
        <v/>
      </c>
      <c r="R862" s="982" t="str">
        <f t="shared" si="949"/>
        <v/>
      </c>
      <c r="S862" s="982" t="str">
        <f t="shared" si="950"/>
        <v/>
      </c>
      <c r="T862" s="982" t="str">
        <f t="shared" si="951"/>
        <v/>
      </c>
      <c r="U862" s="982" t="str">
        <f t="shared" si="952"/>
        <v/>
      </c>
      <c r="V862" s="982" t="str">
        <f t="shared" si="953"/>
        <v/>
      </c>
      <c r="W862" s="982" t="str">
        <f t="shared" si="954"/>
        <v/>
      </c>
      <c r="X862" s="982" t="str">
        <f t="shared" si="955"/>
        <v/>
      </c>
      <c r="Y862" s="982" t="str">
        <f t="shared" si="956"/>
        <v/>
      </c>
      <c r="Z862" s="982" t="str">
        <f t="shared" si="957"/>
        <v/>
      </c>
      <c r="AA862" s="982" t="str">
        <f t="shared" si="958"/>
        <v/>
      </c>
      <c r="AB862" s="982" t="str">
        <f t="shared" si="959"/>
        <v/>
      </c>
      <c r="AC862" s="982" t="str">
        <f t="shared" si="960"/>
        <v/>
      </c>
      <c r="AD862" s="982" t="str">
        <f t="shared" si="961"/>
        <v/>
      </c>
      <c r="AE862" s="982" t="str">
        <f t="shared" si="962"/>
        <v/>
      </c>
    </row>
    <row r="863" spans="1:31">
      <c r="A863" s="982" t="str">
        <f t="shared" si="963"/>
        <v>MP-10</v>
      </c>
      <c r="B863" s="982" t="str">
        <f t="shared" si="905"/>
        <v>[weeks D]</v>
      </c>
      <c r="C863" s="982" t="str">
        <f t="shared" si="906"/>
        <v>[genotype D]</v>
      </c>
      <c r="D863" s="982" t="str">
        <f t="shared" si="907"/>
        <v>[diet D]</v>
      </c>
      <c r="E863" s="982" t="str">
        <f t="shared" si="908"/>
        <v>[treatment D]</v>
      </c>
      <c r="F863" s="982" t="str">
        <f t="shared" si="964"/>
        <v>[sex]</v>
      </c>
      <c r="G863" s="982" t="str">
        <f t="shared" si="965"/>
        <v>[body weight]</v>
      </c>
      <c r="H863" s="982" t="str">
        <f t="shared" si="928"/>
        <v>[insul inf rate D]</v>
      </c>
      <c r="I863" s="843"/>
      <c r="J863" s="982">
        <f>'Plasma (D)'!B213</f>
        <v>40</v>
      </c>
      <c r="K863" s="982" t="str">
        <f>'Plasma (D)'!C213</f>
        <v>bg 40</v>
      </c>
      <c r="L863" s="982" t="str">
        <f>'Plasma (D)'!E213</f>
        <v>gir 40</v>
      </c>
      <c r="M863" s="843"/>
      <c r="N863" s="843"/>
      <c r="O863" s="982"/>
      <c r="P863" s="982" t="str">
        <f t="shared" si="966"/>
        <v/>
      </c>
      <c r="Q863" s="982" t="str">
        <f t="shared" si="948"/>
        <v/>
      </c>
      <c r="R863" s="982" t="str">
        <f t="shared" si="949"/>
        <v/>
      </c>
      <c r="S863" s="982" t="str">
        <f t="shared" si="950"/>
        <v/>
      </c>
      <c r="T863" s="982" t="str">
        <f t="shared" si="951"/>
        <v/>
      </c>
      <c r="U863" s="982" t="str">
        <f t="shared" si="952"/>
        <v/>
      </c>
      <c r="V863" s="982" t="str">
        <f t="shared" si="953"/>
        <v/>
      </c>
      <c r="W863" s="982" t="str">
        <f t="shared" si="954"/>
        <v/>
      </c>
      <c r="X863" s="982" t="str">
        <f t="shared" si="955"/>
        <v/>
      </c>
      <c r="Y863" s="982" t="str">
        <f t="shared" si="956"/>
        <v/>
      </c>
      <c r="Z863" s="982" t="str">
        <f t="shared" si="957"/>
        <v/>
      </c>
      <c r="AA863" s="982" t="str">
        <f t="shared" si="958"/>
        <v/>
      </c>
      <c r="AB863" s="982" t="str">
        <f t="shared" si="959"/>
        <v/>
      </c>
      <c r="AC863" s="982" t="str">
        <f t="shared" si="960"/>
        <v/>
      </c>
      <c r="AD863" s="982" t="str">
        <f t="shared" si="961"/>
        <v/>
      </c>
      <c r="AE863" s="982" t="str">
        <f t="shared" si="962"/>
        <v/>
      </c>
    </row>
    <row r="864" spans="1:31">
      <c r="A864" s="982" t="str">
        <f t="shared" si="963"/>
        <v>MP-10</v>
      </c>
      <c r="B864" s="982" t="str">
        <f t="shared" si="905"/>
        <v>[weeks D]</v>
      </c>
      <c r="C864" s="982" t="str">
        <f t="shared" si="906"/>
        <v>[genotype D]</v>
      </c>
      <c r="D864" s="982" t="str">
        <f t="shared" si="907"/>
        <v>[diet D]</v>
      </c>
      <c r="E864" s="982" t="str">
        <f t="shared" si="908"/>
        <v>[treatment D]</v>
      </c>
      <c r="F864" s="982" t="str">
        <f t="shared" si="964"/>
        <v>[sex]</v>
      </c>
      <c r="G864" s="982" t="str">
        <f t="shared" si="965"/>
        <v>[body weight]</v>
      </c>
      <c r="H864" s="982" t="str">
        <f t="shared" si="928"/>
        <v>[insul inf rate D]</v>
      </c>
      <c r="I864" s="843"/>
      <c r="J864" s="982">
        <f>'Plasma (D)'!B214</f>
        <v>50</v>
      </c>
      <c r="K864" s="982" t="str">
        <f>'Plasma (D)'!C214</f>
        <v>bg 50</v>
      </c>
      <c r="L864" s="982" t="str">
        <f>'Plasma (D)'!E214</f>
        <v>gir 50</v>
      </c>
      <c r="M864" s="843"/>
      <c r="N864" s="843"/>
      <c r="O864" s="982"/>
      <c r="P864" s="982" t="str">
        <f t="shared" si="966"/>
        <v/>
      </c>
      <c r="Q864" s="982" t="str">
        <f t="shared" si="948"/>
        <v/>
      </c>
      <c r="R864" s="982" t="str">
        <f t="shared" si="949"/>
        <v/>
      </c>
      <c r="S864" s="982" t="str">
        <f t="shared" si="950"/>
        <v/>
      </c>
      <c r="T864" s="982" t="str">
        <f t="shared" si="951"/>
        <v/>
      </c>
      <c r="U864" s="982" t="str">
        <f t="shared" si="952"/>
        <v/>
      </c>
      <c r="V864" s="982" t="str">
        <f t="shared" si="953"/>
        <v/>
      </c>
      <c r="W864" s="982" t="str">
        <f t="shared" si="954"/>
        <v/>
      </c>
      <c r="X864" s="982" t="str">
        <f t="shared" si="955"/>
        <v/>
      </c>
      <c r="Y864" s="982" t="str">
        <f t="shared" si="956"/>
        <v/>
      </c>
      <c r="Z864" s="982" t="str">
        <f t="shared" si="957"/>
        <v/>
      </c>
      <c r="AA864" s="982" t="str">
        <f t="shared" si="958"/>
        <v/>
      </c>
      <c r="AB864" s="982" t="str">
        <f t="shared" si="959"/>
        <v/>
      </c>
      <c r="AC864" s="982" t="str">
        <f t="shared" si="960"/>
        <v/>
      </c>
      <c r="AD864" s="982" t="str">
        <f t="shared" si="961"/>
        <v/>
      </c>
      <c r="AE864" s="982" t="str">
        <f t="shared" si="962"/>
        <v/>
      </c>
    </row>
    <row r="865" spans="1:31">
      <c r="A865" s="982" t="str">
        <f t="shared" si="963"/>
        <v>MP-10</v>
      </c>
      <c r="B865" s="982" t="str">
        <f t="shared" si="905"/>
        <v>[weeks D]</v>
      </c>
      <c r="C865" s="982" t="str">
        <f t="shared" si="906"/>
        <v>[genotype D]</v>
      </c>
      <c r="D865" s="982" t="str">
        <f t="shared" si="907"/>
        <v>[diet D]</v>
      </c>
      <c r="E865" s="982" t="str">
        <f t="shared" si="908"/>
        <v>[treatment D]</v>
      </c>
      <c r="F865" s="982" t="str">
        <f t="shared" si="964"/>
        <v>[sex]</v>
      </c>
      <c r="G865" s="982" t="str">
        <f t="shared" si="965"/>
        <v>[body weight]</v>
      </c>
      <c r="H865" s="982" t="str">
        <f t="shared" si="928"/>
        <v>[insul inf rate D]</v>
      </c>
      <c r="I865" s="843"/>
      <c r="J865" s="982">
        <f>'Plasma (D)'!B215</f>
        <v>60</v>
      </c>
      <c r="K865" s="982" t="str">
        <f>'Plasma (D)'!C215</f>
        <v>bg 60</v>
      </c>
      <c r="L865" s="982" t="str">
        <f>'Plasma (D)'!E215</f>
        <v>gir 60</v>
      </c>
      <c r="M865" s="843"/>
      <c r="N865" s="843"/>
      <c r="O865" s="982"/>
      <c r="P865" s="982" t="str">
        <f t="shared" si="966"/>
        <v/>
      </c>
      <c r="Q865" s="982" t="str">
        <f t="shared" si="948"/>
        <v/>
      </c>
      <c r="R865" s="982" t="str">
        <f t="shared" si="949"/>
        <v/>
      </c>
      <c r="S865" s="982" t="str">
        <f t="shared" si="950"/>
        <v/>
      </c>
      <c r="T865" s="982" t="str">
        <f t="shared" si="951"/>
        <v/>
      </c>
      <c r="U865" s="982" t="str">
        <f t="shared" si="952"/>
        <v/>
      </c>
      <c r="V865" s="982" t="str">
        <f t="shared" si="953"/>
        <v/>
      </c>
      <c r="W865" s="982" t="str">
        <f t="shared" si="954"/>
        <v/>
      </c>
      <c r="X865" s="982" t="str">
        <f t="shared" si="955"/>
        <v/>
      </c>
      <c r="Y865" s="982" t="str">
        <f t="shared" si="956"/>
        <v/>
      </c>
      <c r="Z865" s="982" t="str">
        <f t="shared" si="957"/>
        <v/>
      </c>
      <c r="AA865" s="982" t="str">
        <f t="shared" si="958"/>
        <v/>
      </c>
      <c r="AB865" s="982" t="str">
        <f t="shared" si="959"/>
        <v/>
      </c>
      <c r="AC865" s="982" t="str">
        <f t="shared" si="960"/>
        <v/>
      </c>
      <c r="AD865" s="982" t="str">
        <f t="shared" si="961"/>
        <v/>
      </c>
      <c r="AE865" s="982" t="str">
        <f t="shared" si="962"/>
        <v/>
      </c>
    </row>
    <row r="866" spans="1:31">
      <c r="A866" s="982" t="str">
        <f t="shared" si="963"/>
        <v>MP-10</v>
      </c>
      <c r="B866" s="982" t="str">
        <f t="shared" si="905"/>
        <v>[weeks D]</v>
      </c>
      <c r="C866" s="982" t="str">
        <f t="shared" si="906"/>
        <v>[genotype D]</v>
      </c>
      <c r="D866" s="982" t="str">
        <f t="shared" si="907"/>
        <v>[diet D]</v>
      </c>
      <c r="E866" s="982" t="str">
        <f t="shared" si="908"/>
        <v>[treatment D]</v>
      </c>
      <c r="F866" s="982" t="str">
        <f t="shared" si="964"/>
        <v>[sex]</v>
      </c>
      <c r="G866" s="982" t="str">
        <f t="shared" si="965"/>
        <v>[body weight]</v>
      </c>
      <c r="H866" s="982" t="str">
        <f t="shared" si="928"/>
        <v>[insul inf rate D]</v>
      </c>
      <c r="I866" s="843"/>
      <c r="J866" s="982">
        <f>'Plasma (D)'!B216</f>
        <v>70</v>
      </c>
      <c r="K866" s="982" t="str">
        <f>'Plasma (D)'!C216</f>
        <v>bg 70</v>
      </c>
      <c r="L866" s="982" t="str">
        <f>'Plasma (D)'!E216</f>
        <v>gir 70</v>
      </c>
      <c r="M866" s="843"/>
      <c r="N866" s="843"/>
      <c r="O866" s="982"/>
      <c r="P866" s="982" t="str">
        <f t="shared" si="966"/>
        <v/>
      </c>
      <c r="Q866" s="982" t="str">
        <f t="shared" si="948"/>
        <v/>
      </c>
      <c r="R866" s="982" t="str">
        <f t="shared" si="949"/>
        <v/>
      </c>
      <c r="S866" s="982" t="str">
        <f t="shared" si="950"/>
        <v/>
      </c>
      <c r="T866" s="982" t="str">
        <f t="shared" si="951"/>
        <v/>
      </c>
      <c r="U866" s="982" t="str">
        <f t="shared" si="952"/>
        <v/>
      </c>
      <c r="V866" s="982" t="str">
        <f t="shared" si="953"/>
        <v/>
      </c>
      <c r="W866" s="982" t="str">
        <f t="shared" si="954"/>
        <v/>
      </c>
      <c r="X866" s="982" t="str">
        <f t="shared" si="955"/>
        <v/>
      </c>
      <c r="Y866" s="982" t="str">
        <f t="shared" si="956"/>
        <v/>
      </c>
      <c r="Z866" s="982" t="str">
        <f t="shared" si="957"/>
        <v/>
      </c>
      <c r="AA866" s="982" t="str">
        <f t="shared" si="958"/>
        <v/>
      </c>
      <c r="AB866" s="982" t="str">
        <f t="shared" si="959"/>
        <v/>
      </c>
      <c r="AC866" s="982" t="str">
        <f t="shared" si="960"/>
        <v/>
      </c>
      <c r="AD866" s="982" t="str">
        <f t="shared" si="961"/>
        <v/>
      </c>
      <c r="AE866" s="982" t="str">
        <f t="shared" si="962"/>
        <v/>
      </c>
    </row>
    <row r="867" spans="1:31">
      <c r="A867" s="982" t="str">
        <f t="shared" si="963"/>
        <v>MP-10</v>
      </c>
      <c r="B867" s="982" t="str">
        <f t="shared" si="905"/>
        <v>[weeks D]</v>
      </c>
      <c r="C867" s="982" t="str">
        <f t="shared" si="906"/>
        <v>[genotype D]</v>
      </c>
      <c r="D867" s="982" t="str">
        <f t="shared" si="907"/>
        <v>[diet D]</v>
      </c>
      <c r="E867" s="982" t="str">
        <f t="shared" si="908"/>
        <v>[treatment D]</v>
      </c>
      <c r="F867" s="982" t="str">
        <f t="shared" si="964"/>
        <v>[sex]</v>
      </c>
      <c r="G867" s="982" t="str">
        <f t="shared" si="965"/>
        <v>[body weight]</v>
      </c>
      <c r="H867" s="982" t="str">
        <f t="shared" si="928"/>
        <v>[insul inf rate D]</v>
      </c>
      <c r="I867" s="843"/>
      <c r="J867" s="982">
        <f>'Plasma (D)'!B217</f>
        <v>80</v>
      </c>
      <c r="K867" s="982" t="str">
        <f>'Plasma (D)'!C217</f>
        <v>bg 80</v>
      </c>
      <c r="L867" s="982" t="str">
        <f>'Plasma (D)'!E217</f>
        <v>gir 80</v>
      </c>
      <c r="M867" s="983" t="e">
        <f>'Plasma (D)'!X212</f>
        <v>#DIV/0!</v>
      </c>
      <c r="N867" s="983" t="e">
        <f>'Plasma (D)'!Y212</f>
        <v>#DIV/0!</v>
      </c>
      <c r="O867" s="982"/>
      <c r="P867" s="982" t="str">
        <f t="shared" si="966"/>
        <v/>
      </c>
      <c r="Q867" s="982" t="str">
        <f t="shared" si="948"/>
        <v/>
      </c>
      <c r="R867" s="982" t="str">
        <f t="shared" si="949"/>
        <v/>
      </c>
      <c r="S867" s="982" t="str">
        <f t="shared" si="950"/>
        <v/>
      </c>
      <c r="T867" s="982" t="str">
        <f t="shared" si="951"/>
        <v/>
      </c>
      <c r="U867" s="982" t="str">
        <f t="shared" si="952"/>
        <v/>
      </c>
      <c r="V867" s="982" t="str">
        <f t="shared" si="953"/>
        <v/>
      </c>
      <c r="W867" s="982" t="str">
        <f t="shared" si="954"/>
        <v/>
      </c>
      <c r="X867" s="982" t="str">
        <f t="shared" si="955"/>
        <v/>
      </c>
      <c r="Y867" s="982" t="str">
        <f t="shared" si="956"/>
        <v/>
      </c>
      <c r="Z867" s="982" t="str">
        <f t="shared" si="957"/>
        <v/>
      </c>
      <c r="AA867" s="982" t="str">
        <f t="shared" si="958"/>
        <v/>
      </c>
      <c r="AB867" s="982" t="str">
        <f t="shared" si="959"/>
        <v/>
      </c>
      <c r="AC867" s="982" t="str">
        <f t="shared" si="960"/>
        <v/>
      </c>
      <c r="AD867" s="982" t="str">
        <f t="shared" si="961"/>
        <v/>
      </c>
      <c r="AE867" s="982" t="str">
        <f t="shared" si="962"/>
        <v/>
      </c>
    </row>
    <row r="868" spans="1:31">
      <c r="A868" s="982" t="str">
        <f t="shared" si="963"/>
        <v>MP-10</v>
      </c>
      <c r="B868" s="982" t="str">
        <f t="shared" si="905"/>
        <v>[weeks D]</v>
      </c>
      <c r="C868" s="982" t="str">
        <f t="shared" si="906"/>
        <v>[genotype D]</v>
      </c>
      <c r="D868" s="982" t="str">
        <f t="shared" si="907"/>
        <v>[diet D]</v>
      </c>
      <c r="E868" s="982" t="str">
        <f t="shared" si="908"/>
        <v>[treatment D]</v>
      </c>
      <c r="F868" s="982" t="str">
        <f t="shared" si="964"/>
        <v>[sex]</v>
      </c>
      <c r="G868" s="982" t="str">
        <f t="shared" si="965"/>
        <v>[body weight]</v>
      </c>
      <c r="H868" s="982" t="str">
        <f t="shared" si="928"/>
        <v>[insul inf rate D]</v>
      </c>
      <c r="I868" s="982" t="str">
        <f>'Plasma (D)'!A221</f>
        <v>hct 90</v>
      </c>
      <c r="J868" s="982">
        <f>'Plasma (D)'!B218</f>
        <v>90</v>
      </c>
      <c r="K868" s="982" t="str">
        <f>'Plasma (D)'!C218</f>
        <v>bg 90</v>
      </c>
      <c r="L868" s="982" t="str">
        <f>'Plasma (D)'!E218</f>
        <v>gir 90</v>
      </c>
      <c r="M868" s="983" t="e">
        <f>'Plasma (D)'!X213</f>
        <v>#DIV/0!</v>
      </c>
      <c r="N868" s="983" t="e">
        <f>'Plasma (D)'!Y213</f>
        <v>#DIV/0!</v>
      </c>
      <c r="O868" s="982"/>
      <c r="P868" s="982" t="str">
        <f t="shared" si="966"/>
        <v/>
      </c>
      <c r="Q868" s="982" t="str">
        <f t="shared" si="948"/>
        <v/>
      </c>
      <c r="R868" s="982" t="str">
        <f t="shared" si="949"/>
        <v/>
      </c>
      <c r="S868" s="982" t="str">
        <f t="shared" si="950"/>
        <v/>
      </c>
      <c r="T868" s="982" t="str">
        <f t="shared" si="951"/>
        <v/>
      </c>
      <c r="U868" s="982" t="str">
        <f t="shared" si="952"/>
        <v/>
      </c>
      <c r="V868" s="982" t="str">
        <f t="shared" si="953"/>
        <v/>
      </c>
      <c r="W868" s="982" t="str">
        <f t="shared" si="954"/>
        <v/>
      </c>
      <c r="X868" s="982" t="str">
        <f t="shared" si="955"/>
        <v/>
      </c>
      <c r="Y868" s="982" t="str">
        <f t="shared" si="956"/>
        <v/>
      </c>
      <c r="Z868" s="982" t="str">
        <f t="shared" si="957"/>
        <v/>
      </c>
      <c r="AA868" s="982" t="str">
        <f t="shared" si="958"/>
        <v/>
      </c>
      <c r="AB868" s="982" t="str">
        <f t="shared" si="959"/>
        <v/>
      </c>
      <c r="AC868" s="982" t="str">
        <f t="shared" si="960"/>
        <v/>
      </c>
      <c r="AD868" s="982" t="str">
        <f t="shared" si="961"/>
        <v/>
      </c>
      <c r="AE868" s="982" t="str">
        <f t="shared" si="962"/>
        <v/>
      </c>
    </row>
    <row r="869" spans="1:31">
      <c r="A869" s="982" t="str">
        <f t="shared" si="963"/>
        <v>MP-10</v>
      </c>
      <c r="B869" s="982" t="str">
        <f t="shared" si="905"/>
        <v>[weeks D]</v>
      </c>
      <c r="C869" s="982" t="str">
        <f t="shared" si="906"/>
        <v>[genotype D]</v>
      </c>
      <c r="D869" s="982" t="str">
        <f t="shared" si="907"/>
        <v>[diet D]</v>
      </c>
      <c r="E869" s="982" t="str">
        <f t="shared" si="908"/>
        <v>[treatment D]</v>
      </c>
      <c r="F869" s="982" t="str">
        <f t="shared" si="964"/>
        <v>[sex]</v>
      </c>
      <c r="G869" s="982" t="str">
        <f t="shared" si="965"/>
        <v>[body weight]</v>
      </c>
      <c r="H869" s="982" t="str">
        <f t="shared" si="928"/>
        <v>[insul inf rate D]</v>
      </c>
      <c r="I869" s="843"/>
      <c r="J869" s="982">
        <f>'Plasma (D)'!B219</f>
        <v>100</v>
      </c>
      <c r="K869" s="982" t="str">
        <f>'Plasma (D)'!C219</f>
        <v>bg 100</v>
      </c>
      <c r="L869" s="982" t="str">
        <f>'Plasma (D)'!E219</f>
        <v>gir 100</v>
      </c>
      <c r="M869" s="983" t="e">
        <f>'Plasma (D)'!X214</f>
        <v>#DIV/0!</v>
      </c>
      <c r="N869" s="983" t="e">
        <f>'Plasma (D)'!Y214</f>
        <v>#DIV/0!</v>
      </c>
      <c r="O869" s="982" t="str">
        <f>'Plasma (D)'!M219</f>
        <v>i 100</v>
      </c>
      <c r="P869" s="982" t="str">
        <f t="shared" si="966"/>
        <v/>
      </c>
      <c r="Q869" s="982" t="str">
        <f t="shared" si="948"/>
        <v/>
      </c>
      <c r="R869" s="982" t="str">
        <f t="shared" si="949"/>
        <v/>
      </c>
      <c r="S869" s="982" t="str">
        <f t="shared" si="950"/>
        <v/>
      </c>
      <c r="T869" s="982" t="str">
        <f t="shared" si="951"/>
        <v/>
      </c>
      <c r="U869" s="982" t="str">
        <f t="shared" si="952"/>
        <v/>
      </c>
      <c r="V869" s="982" t="str">
        <f t="shared" si="953"/>
        <v/>
      </c>
      <c r="W869" s="982" t="str">
        <f t="shared" si="954"/>
        <v/>
      </c>
      <c r="X869" s="982" t="str">
        <f t="shared" si="955"/>
        <v/>
      </c>
      <c r="Y869" s="982" t="str">
        <f t="shared" si="956"/>
        <v/>
      </c>
      <c r="Z869" s="982" t="str">
        <f t="shared" si="957"/>
        <v/>
      </c>
      <c r="AA869" s="982" t="str">
        <f t="shared" si="958"/>
        <v/>
      </c>
      <c r="AB869" s="982" t="str">
        <f t="shared" si="959"/>
        <v/>
      </c>
      <c r="AC869" s="982" t="str">
        <f t="shared" si="960"/>
        <v/>
      </c>
      <c r="AD869" s="982" t="str">
        <f t="shared" si="961"/>
        <v/>
      </c>
      <c r="AE869" s="982" t="str">
        <f t="shared" si="962"/>
        <v/>
      </c>
    </row>
    <row r="870" spans="1:31">
      <c r="A870" s="982" t="str">
        <f t="shared" si="963"/>
        <v>MP-10</v>
      </c>
      <c r="B870" s="982" t="str">
        <f t="shared" si="905"/>
        <v>[weeks D]</v>
      </c>
      <c r="C870" s="982" t="str">
        <f t="shared" si="906"/>
        <v>[genotype D]</v>
      </c>
      <c r="D870" s="982" t="str">
        <f t="shared" si="907"/>
        <v>[diet D]</v>
      </c>
      <c r="E870" s="982" t="str">
        <f t="shared" si="908"/>
        <v>[treatment D]</v>
      </c>
      <c r="F870" s="982" t="str">
        <f t="shared" si="964"/>
        <v>[sex]</v>
      </c>
      <c r="G870" s="982" t="str">
        <f t="shared" si="965"/>
        <v>[body weight]</v>
      </c>
      <c r="H870" s="982" t="str">
        <f t="shared" si="928"/>
        <v>[insul inf rate D]</v>
      </c>
      <c r="I870" s="843"/>
      <c r="J870" s="982">
        <f>'Plasma (D)'!B220</f>
        <v>110</v>
      </c>
      <c r="K870" s="982" t="str">
        <f>'Plasma (D)'!C220</f>
        <v>bg 110</v>
      </c>
      <c r="L870" s="982" t="str">
        <f>'Plasma (D)'!E220</f>
        <v>gir 110</v>
      </c>
      <c r="M870" s="843"/>
      <c r="N870" s="843"/>
      <c r="O870" s="982"/>
      <c r="P870" s="982" t="str">
        <f t="shared" si="966"/>
        <v/>
      </c>
      <c r="Q870" s="982" t="str">
        <f t="shared" si="948"/>
        <v/>
      </c>
      <c r="R870" s="982" t="str">
        <f t="shared" si="949"/>
        <v/>
      </c>
      <c r="S870" s="982" t="str">
        <f t="shared" si="950"/>
        <v/>
      </c>
      <c r="T870" s="982" t="str">
        <f t="shared" si="951"/>
        <v/>
      </c>
      <c r="U870" s="982" t="str">
        <f t="shared" si="952"/>
        <v/>
      </c>
      <c r="V870" s="982" t="str">
        <f t="shared" si="953"/>
        <v/>
      </c>
      <c r="W870" s="982" t="str">
        <f t="shared" si="954"/>
        <v/>
      </c>
      <c r="X870" s="982" t="str">
        <f t="shared" si="955"/>
        <v/>
      </c>
      <c r="Y870" s="982" t="str">
        <f t="shared" si="956"/>
        <v/>
      </c>
      <c r="Z870" s="982" t="str">
        <f t="shared" si="957"/>
        <v/>
      </c>
      <c r="AA870" s="982" t="str">
        <f t="shared" si="958"/>
        <v/>
      </c>
      <c r="AB870" s="982" t="str">
        <f t="shared" si="959"/>
        <v/>
      </c>
      <c r="AC870" s="982" t="str">
        <f t="shared" si="960"/>
        <v/>
      </c>
      <c r="AD870" s="982" t="str">
        <f t="shared" si="961"/>
        <v/>
      </c>
      <c r="AE870" s="982" t="str">
        <f t="shared" si="962"/>
        <v/>
      </c>
    </row>
    <row r="871" spans="1:31">
      <c r="A871" s="982" t="str">
        <f t="shared" si="963"/>
        <v>MP-10</v>
      </c>
      <c r="B871" s="982" t="str">
        <f t="shared" si="905"/>
        <v>[weeks D]</v>
      </c>
      <c r="C871" s="982" t="str">
        <f t="shared" si="906"/>
        <v>[genotype D]</v>
      </c>
      <c r="D871" s="982" t="str">
        <f t="shared" si="907"/>
        <v>[diet D]</v>
      </c>
      <c r="E871" s="982" t="str">
        <f t="shared" si="908"/>
        <v>[treatment D]</v>
      </c>
      <c r="F871" s="982" t="str">
        <f t="shared" si="964"/>
        <v>[sex]</v>
      </c>
      <c r="G871" s="982" t="str">
        <f t="shared" si="965"/>
        <v>[body weight]</v>
      </c>
      <c r="H871" s="982" t="str">
        <f t="shared" si="928"/>
        <v>[insul inf rate D]</v>
      </c>
      <c r="I871" s="843"/>
      <c r="J871" s="982">
        <f>'Plasma (D)'!B221</f>
        <v>120</v>
      </c>
      <c r="K871" s="982" t="str">
        <f>'Plasma (D)'!C221</f>
        <v>bg 120</v>
      </c>
      <c r="L871" s="982" t="str">
        <f>'Plasma (D)'!E221</f>
        <v>gir 120</v>
      </c>
      <c r="M871" s="983" t="e">
        <f>'Plasma (D)'!X215</f>
        <v>#DIV/0!</v>
      </c>
      <c r="N871" s="983" t="e">
        <f>'Plasma (D)'!Y215</f>
        <v>#DIV/0!</v>
      </c>
      <c r="O871" s="982" t="str">
        <f>'Plasma (D)'!M221</f>
        <v>i 120</v>
      </c>
      <c r="P871" s="982" t="str">
        <f t="shared" si="966"/>
        <v/>
      </c>
      <c r="Q871" s="982" t="str">
        <f t="shared" si="948"/>
        <v/>
      </c>
      <c r="R871" s="982" t="str">
        <f t="shared" si="949"/>
        <v/>
      </c>
      <c r="S871" s="982" t="str">
        <f t="shared" si="950"/>
        <v/>
      </c>
      <c r="T871" s="982" t="str">
        <f t="shared" si="951"/>
        <v/>
      </c>
      <c r="U871" s="982" t="str">
        <f t="shared" si="952"/>
        <v/>
      </c>
      <c r="V871" s="982" t="str">
        <f t="shared" si="953"/>
        <v/>
      </c>
      <c r="W871" s="982" t="str">
        <f t="shared" si="954"/>
        <v/>
      </c>
      <c r="X871" s="982" t="str">
        <f t="shared" si="955"/>
        <v/>
      </c>
      <c r="Y871" s="982" t="str">
        <f t="shared" si="956"/>
        <v/>
      </c>
      <c r="Z871" s="982" t="str">
        <f t="shared" si="957"/>
        <v/>
      </c>
      <c r="AA871" s="982" t="str">
        <f t="shared" si="958"/>
        <v/>
      </c>
      <c r="AB871" s="982" t="str">
        <f t="shared" si="959"/>
        <v/>
      </c>
      <c r="AC871" s="982" t="str">
        <f t="shared" si="960"/>
        <v/>
      </c>
      <c r="AD871" s="982" t="str">
        <f t="shared" si="961"/>
        <v/>
      </c>
      <c r="AE871" s="982" t="str">
        <f t="shared" si="962"/>
        <v/>
      </c>
    </row>
    <row r="872" spans="1:31">
      <c r="A872" s="982" t="str">
        <f t="shared" si="963"/>
        <v>MP-10</v>
      </c>
      <c r="B872" s="982" t="str">
        <f t="shared" si="905"/>
        <v>[weeks D]</v>
      </c>
      <c r="C872" s="982" t="str">
        <f t="shared" si="906"/>
        <v>[genotype D]</v>
      </c>
      <c r="D872" s="982" t="str">
        <f t="shared" si="907"/>
        <v>[diet D]</v>
      </c>
      <c r="E872" s="982" t="str">
        <f t="shared" si="908"/>
        <v>[treatment D]</v>
      </c>
      <c r="F872" s="982" t="str">
        <f t="shared" si="964"/>
        <v>[sex]</v>
      </c>
      <c r="G872" s="982" t="str">
        <f t="shared" si="965"/>
        <v>[body weight]</v>
      </c>
      <c r="H872" s="982" t="str">
        <f t="shared" si="928"/>
        <v>[insul inf rate D]</v>
      </c>
      <c r="I872" s="843"/>
      <c r="J872" s="982">
        <v>122</v>
      </c>
      <c r="K872" s="982" t="str">
        <f>'Plasma (D)'!C222</f>
        <v>bg 2</v>
      </c>
      <c r="L872" s="982" t="str">
        <f>'Plasma (D)'!E222</f>
        <v>gir 2</v>
      </c>
      <c r="M872" s="843"/>
      <c r="N872" s="843"/>
      <c r="O872" s="982"/>
      <c r="P872" s="982" t="str">
        <f t="shared" si="966"/>
        <v/>
      </c>
      <c r="Q872" s="982" t="str">
        <f t="shared" si="948"/>
        <v/>
      </c>
      <c r="R872" s="982" t="str">
        <f t="shared" si="949"/>
        <v/>
      </c>
      <c r="S872" s="982" t="str">
        <f t="shared" si="950"/>
        <v/>
      </c>
      <c r="T872" s="982" t="str">
        <f t="shared" si="951"/>
        <v/>
      </c>
      <c r="U872" s="982" t="str">
        <f t="shared" si="952"/>
        <v/>
      </c>
      <c r="V872" s="982" t="str">
        <f t="shared" si="953"/>
        <v/>
      </c>
      <c r="W872" s="982" t="str">
        <f t="shared" si="954"/>
        <v/>
      </c>
      <c r="X872" s="982" t="str">
        <f t="shared" si="955"/>
        <v/>
      </c>
      <c r="Y872" s="982" t="str">
        <f t="shared" si="956"/>
        <v/>
      </c>
      <c r="Z872" s="982" t="str">
        <f t="shared" si="957"/>
        <v/>
      </c>
      <c r="AA872" s="982" t="str">
        <f t="shared" si="958"/>
        <v/>
      </c>
      <c r="AB872" s="982" t="str">
        <f t="shared" si="959"/>
        <v/>
      </c>
      <c r="AC872" s="982" t="str">
        <f t="shared" si="960"/>
        <v/>
      </c>
      <c r="AD872" s="982" t="str">
        <f t="shared" si="961"/>
        <v/>
      </c>
      <c r="AE872" s="982" t="str">
        <f t="shared" si="962"/>
        <v/>
      </c>
    </row>
    <row r="873" spans="1:31">
      <c r="A873" s="982" t="str">
        <f t="shared" si="963"/>
        <v>MP-10</v>
      </c>
      <c r="B873" s="982" t="str">
        <f t="shared" si="905"/>
        <v>[weeks D]</v>
      </c>
      <c r="C873" s="982" t="str">
        <f t="shared" si="906"/>
        <v>[genotype D]</v>
      </c>
      <c r="D873" s="982" t="str">
        <f t="shared" si="907"/>
        <v>[diet D]</v>
      </c>
      <c r="E873" s="982" t="str">
        <f t="shared" si="908"/>
        <v>[treatment D]</v>
      </c>
      <c r="F873" s="982" t="str">
        <f t="shared" si="964"/>
        <v>[sex]</v>
      </c>
      <c r="G873" s="982" t="str">
        <f t="shared" si="965"/>
        <v>[body weight]</v>
      </c>
      <c r="H873" s="982" t="str">
        <f t="shared" si="928"/>
        <v>[insul inf rate D]</v>
      </c>
      <c r="I873" s="843"/>
      <c r="J873" s="982">
        <v>125</v>
      </c>
      <c r="K873" s="982" t="str">
        <f>'Plasma (D)'!C223</f>
        <v>bg 5</v>
      </c>
      <c r="L873" s="982" t="str">
        <f>'Plasma (D)'!E223</f>
        <v>gir 5</v>
      </c>
      <c r="M873" s="843"/>
      <c r="N873" s="843"/>
      <c r="O873" s="982"/>
      <c r="P873" s="982" t="str">
        <f t="shared" si="966"/>
        <v/>
      </c>
      <c r="Q873" s="982" t="str">
        <f t="shared" si="948"/>
        <v/>
      </c>
      <c r="R873" s="982" t="str">
        <f t="shared" si="949"/>
        <v/>
      </c>
      <c r="S873" s="982" t="str">
        <f t="shared" si="950"/>
        <v/>
      </c>
      <c r="T873" s="982" t="str">
        <f t="shared" si="951"/>
        <v/>
      </c>
      <c r="U873" s="982" t="str">
        <f t="shared" si="952"/>
        <v/>
      </c>
      <c r="V873" s="982" t="str">
        <f t="shared" si="953"/>
        <v/>
      </c>
      <c r="W873" s="982" t="str">
        <f t="shared" si="954"/>
        <v/>
      </c>
      <c r="X873" s="982" t="str">
        <f t="shared" si="955"/>
        <v/>
      </c>
      <c r="Y873" s="982" t="str">
        <f t="shared" si="956"/>
        <v/>
      </c>
      <c r="Z873" s="982" t="str">
        <f t="shared" si="957"/>
        <v/>
      </c>
      <c r="AA873" s="982" t="str">
        <f t="shared" si="958"/>
        <v/>
      </c>
      <c r="AB873" s="982" t="str">
        <f t="shared" si="959"/>
        <v/>
      </c>
      <c r="AC873" s="982" t="str">
        <f t="shared" si="960"/>
        <v/>
      </c>
      <c r="AD873" s="982" t="str">
        <f t="shared" si="961"/>
        <v/>
      </c>
      <c r="AE873" s="982" t="str">
        <f t="shared" si="962"/>
        <v/>
      </c>
    </row>
    <row r="874" spans="1:31">
      <c r="A874" s="982" t="str">
        <f t="shared" si="963"/>
        <v>MP-10</v>
      </c>
      <c r="B874" s="982" t="str">
        <f t="shared" si="905"/>
        <v>[weeks D]</v>
      </c>
      <c r="C874" s="982" t="str">
        <f t="shared" si="906"/>
        <v>[genotype D]</v>
      </c>
      <c r="D874" s="982" t="str">
        <f t="shared" si="907"/>
        <v>[diet D]</v>
      </c>
      <c r="E874" s="982" t="str">
        <f t="shared" si="908"/>
        <v>[treatment D]</v>
      </c>
      <c r="F874" s="982" t="str">
        <f t="shared" si="964"/>
        <v>[sex]</v>
      </c>
      <c r="G874" s="982" t="str">
        <f t="shared" si="965"/>
        <v>[body weight]</v>
      </c>
      <c r="H874" s="982" t="str">
        <f t="shared" si="928"/>
        <v>[insul inf rate D]</v>
      </c>
      <c r="I874" s="843"/>
      <c r="J874" s="982">
        <v>130</v>
      </c>
      <c r="K874" s="982" t="str">
        <f>'Plasma (D)'!C224</f>
        <v>bg 10</v>
      </c>
      <c r="L874" s="982" t="str">
        <f>'Plasma (D)'!E224</f>
        <v>gir 10</v>
      </c>
      <c r="M874" s="843"/>
      <c r="N874" s="843"/>
      <c r="O874" s="982"/>
      <c r="P874" s="982" t="str">
        <f t="shared" si="966"/>
        <v/>
      </c>
      <c r="Q874" s="982" t="str">
        <f t="shared" si="948"/>
        <v/>
      </c>
      <c r="R874" s="982" t="str">
        <f t="shared" si="949"/>
        <v/>
      </c>
      <c r="S874" s="982" t="str">
        <f t="shared" si="950"/>
        <v/>
      </c>
      <c r="T874" s="982" t="str">
        <f t="shared" si="951"/>
        <v/>
      </c>
      <c r="U874" s="982" t="str">
        <f t="shared" si="952"/>
        <v/>
      </c>
      <c r="V874" s="982" t="str">
        <f t="shared" si="953"/>
        <v/>
      </c>
      <c r="W874" s="982" t="str">
        <f t="shared" si="954"/>
        <v/>
      </c>
      <c r="X874" s="982" t="str">
        <f t="shared" si="955"/>
        <v/>
      </c>
      <c r="Y874" s="982" t="str">
        <f t="shared" si="956"/>
        <v/>
      </c>
      <c r="Z874" s="982" t="str">
        <f t="shared" si="957"/>
        <v/>
      </c>
      <c r="AA874" s="982" t="str">
        <f t="shared" si="958"/>
        <v/>
      </c>
      <c r="AB874" s="982" t="str">
        <f t="shared" si="959"/>
        <v/>
      </c>
      <c r="AC874" s="982" t="str">
        <f t="shared" si="960"/>
        <v/>
      </c>
      <c r="AD874" s="982" t="str">
        <f t="shared" si="961"/>
        <v/>
      </c>
      <c r="AE874" s="982" t="str">
        <f t="shared" si="962"/>
        <v/>
      </c>
    </row>
    <row r="875" spans="1:31">
      <c r="A875" s="982" t="str">
        <f t="shared" si="963"/>
        <v>MP-10</v>
      </c>
      <c r="B875" s="982" t="str">
        <f t="shared" si="905"/>
        <v>[weeks D]</v>
      </c>
      <c r="C875" s="982" t="str">
        <f t="shared" si="906"/>
        <v>[genotype D]</v>
      </c>
      <c r="D875" s="982" t="str">
        <f t="shared" si="907"/>
        <v>[diet D]</v>
      </c>
      <c r="E875" s="982" t="str">
        <f t="shared" si="908"/>
        <v>[treatment D]</v>
      </c>
      <c r="F875" s="982" t="str">
        <f t="shared" si="964"/>
        <v>[sex]</v>
      </c>
      <c r="G875" s="982" t="str">
        <f t="shared" si="965"/>
        <v>[body weight]</v>
      </c>
      <c r="H875" s="982" t="str">
        <f t="shared" si="928"/>
        <v>[insul inf rate D]</v>
      </c>
      <c r="I875" s="843"/>
      <c r="J875" s="982">
        <v>135</v>
      </c>
      <c r="K875" s="982" t="str">
        <f>'Plasma (D)'!C225</f>
        <v>bg 15</v>
      </c>
      <c r="L875" s="982" t="str">
        <f>'Plasma (D)'!E225</f>
        <v>gir 15</v>
      </c>
      <c r="M875" s="843"/>
      <c r="N875" s="843"/>
      <c r="O875" s="982"/>
      <c r="P875" s="982" t="str">
        <f t="shared" si="966"/>
        <v/>
      </c>
      <c r="Q875" s="982" t="str">
        <f t="shared" si="948"/>
        <v/>
      </c>
      <c r="R875" s="982" t="str">
        <f t="shared" si="949"/>
        <v/>
      </c>
      <c r="S875" s="982" t="str">
        <f t="shared" si="950"/>
        <v/>
      </c>
      <c r="T875" s="982" t="str">
        <f t="shared" si="951"/>
        <v/>
      </c>
      <c r="U875" s="982" t="str">
        <f t="shared" si="952"/>
        <v/>
      </c>
      <c r="V875" s="982" t="str">
        <f t="shared" si="953"/>
        <v/>
      </c>
      <c r="W875" s="982" t="str">
        <f t="shared" si="954"/>
        <v/>
      </c>
      <c r="X875" s="982" t="str">
        <f t="shared" si="955"/>
        <v/>
      </c>
      <c r="Y875" s="982" t="str">
        <f t="shared" si="956"/>
        <v/>
      </c>
      <c r="Z875" s="982" t="str">
        <f t="shared" si="957"/>
        <v/>
      </c>
      <c r="AA875" s="982" t="str">
        <f t="shared" si="958"/>
        <v/>
      </c>
      <c r="AB875" s="982" t="str">
        <f t="shared" si="959"/>
        <v/>
      </c>
      <c r="AC875" s="982" t="str">
        <f t="shared" si="960"/>
        <v/>
      </c>
      <c r="AD875" s="982" t="str">
        <f t="shared" si="961"/>
        <v/>
      </c>
      <c r="AE875" s="982" t="str">
        <f t="shared" si="962"/>
        <v/>
      </c>
    </row>
    <row r="876" spans="1:31">
      <c r="A876" s="982" t="str">
        <f t="shared" si="963"/>
        <v>MP-10</v>
      </c>
      <c r="B876" s="982" t="str">
        <f t="shared" si="905"/>
        <v>[weeks D]</v>
      </c>
      <c r="C876" s="982" t="str">
        <f t="shared" si="906"/>
        <v>[genotype D]</v>
      </c>
      <c r="D876" s="982" t="str">
        <f t="shared" si="907"/>
        <v>[diet D]</v>
      </c>
      <c r="E876" s="982" t="str">
        <f t="shared" si="908"/>
        <v>[treatment D]</v>
      </c>
      <c r="F876" s="982" t="str">
        <f t="shared" si="964"/>
        <v>[sex]</v>
      </c>
      <c r="G876" s="982" t="str">
        <f t="shared" si="965"/>
        <v>[body weight]</v>
      </c>
      <c r="H876" s="982" t="str">
        <f t="shared" si="928"/>
        <v>[insul inf rate D]</v>
      </c>
      <c r="I876" s="843"/>
      <c r="J876" s="982">
        <v>145</v>
      </c>
      <c r="K876" s="982" t="str">
        <f>'Plasma (D)'!C226</f>
        <v>bg 25</v>
      </c>
      <c r="L876" s="982" t="str">
        <f>'Plasma (D)'!E226</f>
        <v>gir 25</v>
      </c>
      <c r="M876" s="843"/>
      <c r="N876" s="843"/>
      <c r="O876" s="982"/>
      <c r="P876" s="982" t="str">
        <f t="shared" si="966"/>
        <v/>
      </c>
      <c r="Q876" s="982" t="str">
        <f t="shared" si="948"/>
        <v/>
      </c>
      <c r="R876" s="982" t="str">
        <f t="shared" si="949"/>
        <v/>
      </c>
      <c r="S876" s="982" t="str">
        <f t="shared" si="950"/>
        <v/>
      </c>
      <c r="T876" s="982" t="str">
        <f t="shared" si="951"/>
        <v/>
      </c>
      <c r="U876" s="982" t="str">
        <f t="shared" si="952"/>
        <v/>
      </c>
      <c r="V876" s="982" t="str">
        <f t="shared" si="953"/>
        <v/>
      </c>
      <c r="W876" s="982" t="str">
        <f t="shared" si="954"/>
        <v/>
      </c>
      <c r="X876" s="982" t="str">
        <f t="shared" si="955"/>
        <v/>
      </c>
      <c r="Y876" s="982" t="str">
        <f t="shared" si="956"/>
        <v/>
      </c>
      <c r="Z876" s="982" t="str">
        <f t="shared" si="957"/>
        <v/>
      </c>
      <c r="AA876" s="982" t="str">
        <f t="shared" si="958"/>
        <v/>
      </c>
      <c r="AB876" s="982" t="str">
        <f t="shared" si="959"/>
        <v/>
      </c>
      <c r="AC876" s="982" t="str">
        <f t="shared" si="960"/>
        <v/>
      </c>
      <c r="AD876" s="982" t="str">
        <f t="shared" si="961"/>
        <v/>
      </c>
      <c r="AE876" s="982" t="str">
        <f t="shared" si="962"/>
        <v/>
      </c>
    </row>
    <row r="877" spans="1:31">
      <c r="A877" s="978" t="str">
        <f>'Plasma (D)'!A229</f>
        <v>MP-11</v>
      </c>
      <c r="B877" s="978" t="str">
        <f t="shared" si="905"/>
        <v>[weeks D]</v>
      </c>
      <c r="C877" s="978" t="str">
        <f t="shared" si="906"/>
        <v>[genotype D]</v>
      </c>
      <c r="D877" s="978" t="str">
        <f t="shared" si="907"/>
        <v>[diet D]</v>
      </c>
      <c r="E877" s="978" t="str">
        <f t="shared" si="908"/>
        <v>[treatment D]</v>
      </c>
      <c r="F877" s="978" t="str">
        <f>'Plasma (D)'!A234</f>
        <v>[sex]</v>
      </c>
      <c r="G877" s="978" t="str">
        <f>'Plasma (D)'!A230</f>
        <v>[body weight]</v>
      </c>
      <c r="H877" s="978">
        <f t="shared" si="928"/>
        <v>0</v>
      </c>
      <c r="I877" s="978" t="str">
        <f>'Plasma (D)'!A239</f>
        <v>hct -10</v>
      </c>
      <c r="J877" s="978">
        <f>'Plasma (D)'!B228</f>
        <v>-10</v>
      </c>
      <c r="K877" s="978" t="str">
        <f>'Plasma (D)'!C228</f>
        <v>bg -10</v>
      </c>
      <c r="L877" s="978" t="str">
        <f>'Plasma (D)'!E228</f>
        <v>gir -10</v>
      </c>
      <c r="M877" s="979" t="e">
        <f>'Plasma (D)'!X230</f>
        <v>#DIV/0!</v>
      </c>
      <c r="N877" s="979" t="e">
        <f>'Plasma (D)'!Y230</f>
        <v>#DIV/0!</v>
      </c>
      <c r="O877" s="978" t="str">
        <f>'Plasma (D)'!M228</f>
        <v>i -10</v>
      </c>
      <c r="P877" s="978" t="str">
        <f>'tissues (D)'!O93</f>
        <v/>
      </c>
      <c r="Q877" s="978" t="str">
        <f>'tissues (D)'!O94</f>
        <v/>
      </c>
      <c r="R877" s="978" t="str">
        <f>'tissues (D)'!O95</f>
        <v/>
      </c>
      <c r="S877" s="978" t="str">
        <f>'tissues (D)'!O96</f>
        <v/>
      </c>
      <c r="T877" s="978" t="str">
        <f>'tissues (D)'!O97</f>
        <v/>
      </c>
      <c r="U877" s="978" t="str">
        <f>'tissues (D)'!O98</f>
        <v/>
      </c>
      <c r="V877" s="978" t="str">
        <f>'tissues (D)'!O99</f>
        <v/>
      </c>
      <c r="W877" s="978" t="str">
        <f>'tissues (D)'!O100</f>
        <v/>
      </c>
      <c r="X877" s="978" t="str">
        <f>'tissues (D)'!P93</f>
        <v/>
      </c>
      <c r="Y877" s="980" t="str">
        <f>'tissues (D)'!P94</f>
        <v/>
      </c>
      <c r="Z877" s="978" t="str">
        <f>'tissues (D)'!P95</f>
        <v/>
      </c>
      <c r="AA877" s="978" t="str">
        <f>'tissues (D)'!P96</f>
        <v/>
      </c>
      <c r="AB877" s="978" t="str">
        <f>'tissues (D)'!P97</f>
        <v/>
      </c>
      <c r="AC877" s="978" t="str">
        <f>'tissues (D)'!P98</f>
        <v/>
      </c>
      <c r="AD877" s="978" t="str">
        <f>'tissues (D)'!P99</f>
        <v/>
      </c>
      <c r="AE877" s="978" t="str">
        <f>'tissues (D)'!P100</f>
        <v/>
      </c>
    </row>
    <row r="878" spans="1:31">
      <c r="A878" s="978" t="str">
        <f>A877</f>
        <v>MP-11</v>
      </c>
      <c r="B878" s="978" t="str">
        <f t="shared" si="905"/>
        <v>[weeks D]</v>
      </c>
      <c r="C878" s="978" t="str">
        <f t="shared" si="906"/>
        <v>[genotype D]</v>
      </c>
      <c r="D878" s="978" t="str">
        <f t="shared" si="907"/>
        <v>[diet D]</v>
      </c>
      <c r="E878" s="978" t="str">
        <f t="shared" si="908"/>
        <v>[treatment D]</v>
      </c>
      <c r="F878" s="978" t="str">
        <f>F877</f>
        <v>[sex]</v>
      </c>
      <c r="G878" s="978" t="str">
        <f>G877</f>
        <v>[body weight]</v>
      </c>
      <c r="H878" s="978">
        <f t="shared" si="928"/>
        <v>0</v>
      </c>
      <c r="I878" s="978"/>
      <c r="J878" s="978">
        <f>'Plasma (D)'!B229</f>
        <v>0</v>
      </c>
      <c r="K878" s="978" t="str">
        <f>'Plasma (D)'!C229</f>
        <v>bg 0</v>
      </c>
      <c r="L878" s="978" t="str">
        <f>'Plasma (D)'!E229</f>
        <v>gir 0</v>
      </c>
      <c r="M878" s="979" t="e">
        <f>'Plasma (D)'!X231</f>
        <v>#DIV/0!</v>
      </c>
      <c r="N878" s="979" t="e">
        <f>'Plasma (D)'!Y231</f>
        <v>#DIV/0!</v>
      </c>
      <c r="O878" s="978"/>
      <c r="P878" s="978" t="str">
        <f>P877</f>
        <v/>
      </c>
      <c r="Q878" s="978" t="str">
        <f t="shared" ref="Q878:Q895" si="967">Q877</f>
        <v/>
      </c>
      <c r="R878" s="978" t="str">
        <f t="shared" ref="R878:R895" si="968">R877</f>
        <v/>
      </c>
      <c r="S878" s="978" t="str">
        <f t="shared" ref="S878:S895" si="969">S877</f>
        <v/>
      </c>
      <c r="T878" s="978" t="str">
        <f t="shared" ref="T878:T895" si="970">T877</f>
        <v/>
      </c>
      <c r="U878" s="978" t="str">
        <f t="shared" ref="U878:U895" si="971">U877</f>
        <v/>
      </c>
      <c r="V878" s="978" t="str">
        <f t="shared" ref="V878:V895" si="972">V877</f>
        <v/>
      </c>
      <c r="W878" s="978" t="str">
        <f t="shared" ref="W878:W895" si="973">W877</f>
        <v/>
      </c>
      <c r="X878" s="978" t="str">
        <f t="shared" ref="X878:X895" si="974">X877</f>
        <v/>
      </c>
      <c r="Y878" s="978" t="str">
        <f t="shared" ref="Y878:Y895" si="975">Y877</f>
        <v/>
      </c>
      <c r="Z878" s="978" t="str">
        <f t="shared" ref="Z878:Z895" si="976">Z877</f>
        <v/>
      </c>
      <c r="AA878" s="978" t="str">
        <f t="shared" ref="AA878:AA895" si="977">AA877</f>
        <v/>
      </c>
      <c r="AB878" s="978" t="str">
        <f t="shared" ref="AB878:AB895" si="978">AB877</f>
        <v/>
      </c>
      <c r="AC878" s="978" t="str">
        <f t="shared" ref="AC878:AC895" si="979">AC877</f>
        <v/>
      </c>
      <c r="AD878" s="978" t="str">
        <f t="shared" ref="AD878:AD895" si="980">AD877</f>
        <v/>
      </c>
      <c r="AE878" s="978" t="str">
        <f t="shared" ref="AE878:AE895" si="981">AE877</f>
        <v/>
      </c>
    </row>
    <row r="879" spans="1:31">
      <c r="A879" s="978" t="str">
        <f t="shared" ref="A879:A895" si="982">A878</f>
        <v>MP-11</v>
      </c>
      <c r="B879" s="978" t="str">
        <f t="shared" si="905"/>
        <v>[weeks D]</v>
      </c>
      <c r="C879" s="978" t="str">
        <f t="shared" si="906"/>
        <v>[genotype D]</v>
      </c>
      <c r="D879" s="978" t="str">
        <f t="shared" si="907"/>
        <v>[diet D]</v>
      </c>
      <c r="E879" s="978" t="str">
        <f t="shared" si="908"/>
        <v>[treatment D]</v>
      </c>
      <c r="F879" s="978" t="str">
        <f t="shared" ref="F879:F895" si="983">F878</f>
        <v>[sex]</v>
      </c>
      <c r="G879" s="978" t="str">
        <f t="shared" ref="G879:G895" si="984">G878</f>
        <v>[body weight]</v>
      </c>
      <c r="H879" s="978" t="str">
        <f t="shared" si="928"/>
        <v>[insul inf rate D]</v>
      </c>
      <c r="I879" s="978"/>
      <c r="J879" s="978">
        <f>'Plasma (D)'!B230</f>
        <v>10</v>
      </c>
      <c r="K879" s="978" t="str">
        <f>'Plasma (D)'!C230</f>
        <v>bg 10</v>
      </c>
      <c r="L879" s="978" t="str">
        <f>'Plasma (D)'!E230</f>
        <v>gir 10</v>
      </c>
      <c r="M879" s="978"/>
      <c r="N879" s="978"/>
      <c r="O879" s="978"/>
      <c r="P879" s="978" t="str">
        <f t="shared" ref="P879:P895" si="985">P878</f>
        <v/>
      </c>
      <c r="Q879" s="978" t="str">
        <f t="shared" si="967"/>
        <v/>
      </c>
      <c r="R879" s="978" t="str">
        <f t="shared" si="968"/>
        <v/>
      </c>
      <c r="S879" s="978" t="str">
        <f t="shared" si="969"/>
        <v/>
      </c>
      <c r="T879" s="978" t="str">
        <f t="shared" si="970"/>
        <v/>
      </c>
      <c r="U879" s="978" t="str">
        <f t="shared" si="971"/>
        <v/>
      </c>
      <c r="V879" s="978" t="str">
        <f t="shared" si="972"/>
        <v/>
      </c>
      <c r="W879" s="978" t="str">
        <f t="shared" si="973"/>
        <v/>
      </c>
      <c r="X879" s="978" t="str">
        <f t="shared" si="974"/>
        <v/>
      </c>
      <c r="Y879" s="978" t="str">
        <f t="shared" si="975"/>
        <v/>
      </c>
      <c r="Z879" s="978" t="str">
        <f t="shared" si="976"/>
        <v/>
      </c>
      <c r="AA879" s="978" t="str">
        <f t="shared" si="977"/>
        <v/>
      </c>
      <c r="AB879" s="978" t="str">
        <f t="shared" si="978"/>
        <v/>
      </c>
      <c r="AC879" s="978" t="str">
        <f t="shared" si="979"/>
        <v/>
      </c>
      <c r="AD879" s="978" t="str">
        <f t="shared" si="980"/>
        <v/>
      </c>
      <c r="AE879" s="978" t="str">
        <f t="shared" si="981"/>
        <v/>
      </c>
    </row>
    <row r="880" spans="1:31">
      <c r="A880" s="978" t="str">
        <f t="shared" si="982"/>
        <v>MP-11</v>
      </c>
      <c r="B880" s="978" t="str">
        <f t="shared" si="905"/>
        <v>[weeks D]</v>
      </c>
      <c r="C880" s="978" t="str">
        <f t="shared" si="906"/>
        <v>[genotype D]</v>
      </c>
      <c r="D880" s="978" t="str">
        <f t="shared" si="907"/>
        <v>[diet D]</v>
      </c>
      <c r="E880" s="978" t="str">
        <f t="shared" si="908"/>
        <v>[treatment D]</v>
      </c>
      <c r="F880" s="978" t="str">
        <f t="shared" si="983"/>
        <v>[sex]</v>
      </c>
      <c r="G880" s="978" t="str">
        <f t="shared" si="984"/>
        <v>[body weight]</v>
      </c>
      <c r="H880" s="978" t="str">
        <f t="shared" si="928"/>
        <v>[insul inf rate D]</v>
      </c>
      <c r="I880" s="978"/>
      <c r="J880" s="978">
        <f>'Plasma (D)'!B231</f>
        <v>20</v>
      </c>
      <c r="K880" s="978" t="str">
        <f>'Plasma (D)'!C231</f>
        <v>bg 20</v>
      </c>
      <c r="L880" s="978" t="str">
        <f>'Plasma (D)'!E231</f>
        <v>gir 20</v>
      </c>
      <c r="M880" s="978"/>
      <c r="N880" s="978"/>
      <c r="O880" s="978"/>
      <c r="P880" s="978" t="str">
        <f t="shared" si="985"/>
        <v/>
      </c>
      <c r="Q880" s="978" t="str">
        <f t="shared" si="967"/>
        <v/>
      </c>
      <c r="R880" s="978" t="str">
        <f t="shared" si="968"/>
        <v/>
      </c>
      <c r="S880" s="978" t="str">
        <f t="shared" si="969"/>
        <v/>
      </c>
      <c r="T880" s="978" t="str">
        <f t="shared" si="970"/>
        <v/>
      </c>
      <c r="U880" s="978" t="str">
        <f t="shared" si="971"/>
        <v/>
      </c>
      <c r="V880" s="978" t="str">
        <f t="shared" si="972"/>
        <v/>
      </c>
      <c r="W880" s="978" t="str">
        <f t="shared" si="973"/>
        <v/>
      </c>
      <c r="X880" s="978" t="str">
        <f t="shared" si="974"/>
        <v/>
      </c>
      <c r="Y880" s="978" t="str">
        <f t="shared" si="975"/>
        <v/>
      </c>
      <c r="Z880" s="978" t="str">
        <f t="shared" si="976"/>
        <v/>
      </c>
      <c r="AA880" s="978" t="str">
        <f t="shared" si="977"/>
        <v/>
      </c>
      <c r="AB880" s="978" t="str">
        <f t="shared" si="978"/>
        <v/>
      </c>
      <c r="AC880" s="978" t="str">
        <f t="shared" si="979"/>
        <v/>
      </c>
      <c r="AD880" s="978" t="str">
        <f t="shared" si="980"/>
        <v/>
      </c>
      <c r="AE880" s="978" t="str">
        <f t="shared" si="981"/>
        <v/>
      </c>
    </row>
    <row r="881" spans="1:31">
      <c r="A881" s="978" t="str">
        <f t="shared" si="982"/>
        <v>MP-11</v>
      </c>
      <c r="B881" s="978" t="str">
        <f t="shared" ref="B881:B914" si="986">B880</f>
        <v>[weeks D]</v>
      </c>
      <c r="C881" s="978" t="str">
        <f t="shared" ref="C881:C914" si="987">C880</f>
        <v>[genotype D]</v>
      </c>
      <c r="D881" s="978" t="str">
        <f t="shared" ref="D881:D914" si="988">D880</f>
        <v>[diet D]</v>
      </c>
      <c r="E881" s="978" t="str">
        <f t="shared" ref="E881:E914" si="989">E880</f>
        <v>[treatment D]</v>
      </c>
      <c r="F881" s="978" t="str">
        <f t="shared" si="983"/>
        <v>[sex]</v>
      </c>
      <c r="G881" s="978" t="str">
        <f t="shared" si="984"/>
        <v>[body weight]</v>
      </c>
      <c r="H881" s="978" t="str">
        <f t="shared" si="928"/>
        <v>[insul inf rate D]</v>
      </c>
      <c r="I881" s="978"/>
      <c r="J881" s="978">
        <f>'Plasma (D)'!B232</f>
        <v>30</v>
      </c>
      <c r="K881" s="978" t="str">
        <f>'Plasma (D)'!C232</f>
        <v>bg 30</v>
      </c>
      <c r="L881" s="978" t="str">
        <f>'Plasma (D)'!E232</f>
        <v>gir 30</v>
      </c>
      <c r="M881" s="978"/>
      <c r="N881" s="978"/>
      <c r="O881" s="978"/>
      <c r="P881" s="978" t="str">
        <f t="shared" si="985"/>
        <v/>
      </c>
      <c r="Q881" s="978" t="str">
        <f t="shared" si="967"/>
        <v/>
      </c>
      <c r="R881" s="978" t="str">
        <f t="shared" si="968"/>
        <v/>
      </c>
      <c r="S881" s="978" t="str">
        <f t="shared" si="969"/>
        <v/>
      </c>
      <c r="T881" s="978" t="str">
        <f t="shared" si="970"/>
        <v/>
      </c>
      <c r="U881" s="978" t="str">
        <f t="shared" si="971"/>
        <v/>
      </c>
      <c r="V881" s="978" t="str">
        <f t="shared" si="972"/>
        <v/>
      </c>
      <c r="W881" s="978" t="str">
        <f t="shared" si="973"/>
        <v/>
      </c>
      <c r="X881" s="978" t="str">
        <f t="shared" si="974"/>
        <v/>
      </c>
      <c r="Y881" s="978" t="str">
        <f t="shared" si="975"/>
        <v/>
      </c>
      <c r="Z881" s="978" t="str">
        <f t="shared" si="976"/>
        <v/>
      </c>
      <c r="AA881" s="978" t="str">
        <f t="shared" si="977"/>
        <v/>
      </c>
      <c r="AB881" s="978" t="str">
        <f t="shared" si="978"/>
        <v/>
      </c>
      <c r="AC881" s="978" t="str">
        <f t="shared" si="979"/>
        <v/>
      </c>
      <c r="AD881" s="978" t="str">
        <f t="shared" si="980"/>
        <v/>
      </c>
      <c r="AE881" s="978" t="str">
        <f t="shared" si="981"/>
        <v/>
      </c>
    </row>
    <row r="882" spans="1:31">
      <c r="A882" s="978" t="str">
        <f t="shared" si="982"/>
        <v>MP-11</v>
      </c>
      <c r="B882" s="978" t="str">
        <f t="shared" si="986"/>
        <v>[weeks D]</v>
      </c>
      <c r="C882" s="978" t="str">
        <f t="shared" si="987"/>
        <v>[genotype D]</v>
      </c>
      <c r="D882" s="978" t="str">
        <f t="shared" si="988"/>
        <v>[diet D]</v>
      </c>
      <c r="E882" s="978" t="str">
        <f t="shared" si="989"/>
        <v>[treatment D]</v>
      </c>
      <c r="F882" s="978" t="str">
        <f t="shared" si="983"/>
        <v>[sex]</v>
      </c>
      <c r="G882" s="978" t="str">
        <f t="shared" si="984"/>
        <v>[body weight]</v>
      </c>
      <c r="H882" s="978" t="str">
        <f t="shared" si="928"/>
        <v>[insul inf rate D]</v>
      </c>
      <c r="I882" s="978"/>
      <c r="J882" s="978">
        <f>'Plasma (D)'!B233</f>
        <v>40</v>
      </c>
      <c r="K882" s="978" t="str">
        <f>'Plasma (D)'!C233</f>
        <v>bg 40</v>
      </c>
      <c r="L882" s="978" t="str">
        <f>'Plasma (D)'!E233</f>
        <v>gir 40</v>
      </c>
      <c r="M882" s="978"/>
      <c r="N882" s="978"/>
      <c r="O882" s="978"/>
      <c r="P882" s="978" t="str">
        <f t="shared" si="985"/>
        <v/>
      </c>
      <c r="Q882" s="978" t="str">
        <f t="shared" si="967"/>
        <v/>
      </c>
      <c r="R882" s="978" t="str">
        <f t="shared" si="968"/>
        <v/>
      </c>
      <c r="S882" s="978" t="str">
        <f t="shared" si="969"/>
        <v/>
      </c>
      <c r="T882" s="978" t="str">
        <f t="shared" si="970"/>
        <v/>
      </c>
      <c r="U882" s="978" t="str">
        <f t="shared" si="971"/>
        <v/>
      </c>
      <c r="V882" s="978" t="str">
        <f t="shared" si="972"/>
        <v/>
      </c>
      <c r="W882" s="978" t="str">
        <f t="shared" si="973"/>
        <v/>
      </c>
      <c r="X882" s="978" t="str">
        <f t="shared" si="974"/>
        <v/>
      </c>
      <c r="Y882" s="978" t="str">
        <f t="shared" si="975"/>
        <v/>
      </c>
      <c r="Z882" s="978" t="str">
        <f t="shared" si="976"/>
        <v/>
      </c>
      <c r="AA882" s="978" t="str">
        <f t="shared" si="977"/>
        <v/>
      </c>
      <c r="AB882" s="978" t="str">
        <f t="shared" si="978"/>
        <v/>
      </c>
      <c r="AC882" s="978" t="str">
        <f t="shared" si="979"/>
        <v/>
      </c>
      <c r="AD882" s="978" t="str">
        <f t="shared" si="980"/>
        <v/>
      </c>
      <c r="AE882" s="978" t="str">
        <f t="shared" si="981"/>
        <v/>
      </c>
    </row>
    <row r="883" spans="1:31">
      <c r="A883" s="978" t="str">
        <f t="shared" si="982"/>
        <v>MP-11</v>
      </c>
      <c r="B883" s="978" t="str">
        <f t="shared" si="986"/>
        <v>[weeks D]</v>
      </c>
      <c r="C883" s="978" t="str">
        <f t="shared" si="987"/>
        <v>[genotype D]</v>
      </c>
      <c r="D883" s="978" t="str">
        <f t="shared" si="988"/>
        <v>[diet D]</v>
      </c>
      <c r="E883" s="978" t="str">
        <f t="shared" si="989"/>
        <v>[treatment D]</v>
      </c>
      <c r="F883" s="978" t="str">
        <f t="shared" si="983"/>
        <v>[sex]</v>
      </c>
      <c r="G883" s="978" t="str">
        <f t="shared" si="984"/>
        <v>[body weight]</v>
      </c>
      <c r="H883" s="978" t="str">
        <f t="shared" si="928"/>
        <v>[insul inf rate D]</v>
      </c>
      <c r="I883" s="978"/>
      <c r="J883" s="978">
        <f>'Plasma (D)'!B234</f>
        <v>50</v>
      </c>
      <c r="K883" s="978" t="str">
        <f>'Plasma (D)'!C234</f>
        <v>bg 50</v>
      </c>
      <c r="L883" s="978" t="str">
        <f>'Plasma (D)'!E234</f>
        <v>gir 50</v>
      </c>
      <c r="M883" s="978"/>
      <c r="N883" s="978"/>
      <c r="O883" s="978"/>
      <c r="P883" s="978" t="str">
        <f t="shared" si="985"/>
        <v/>
      </c>
      <c r="Q883" s="978" t="str">
        <f t="shared" si="967"/>
        <v/>
      </c>
      <c r="R883" s="978" t="str">
        <f t="shared" si="968"/>
        <v/>
      </c>
      <c r="S883" s="978" t="str">
        <f t="shared" si="969"/>
        <v/>
      </c>
      <c r="T883" s="978" t="str">
        <f t="shared" si="970"/>
        <v/>
      </c>
      <c r="U883" s="978" t="str">
        <f t="shared" si="971"/>
        <v/>
      </c>
      <c r="V883" s="978" t="str">
        <f t="shared" si="972"/>
        <v/>
      </c>
      <c r="W883" s="978" t="str">
        <f t="shared" si="973"/>
        <v/>
      </c>
      <c r="X883" s="978" t="str">
        <f t="shared" si="974"/>
        <v/>
      </c>
      <c r="Y883" s="978" t="str">
        <f t="shared" si="975"/>
        <v/>
      </c>
      <c r="Z883" s="978" t="str">
        <f t="shared" si="976"/>
        <v/>
      </c>
      <c r="AA883" s="978" t="str">
        <f t="shared" si="977"/>
        <v/>
      </c>
      <c r="AB883" s="978" t="str">
        <f t="shared" si="978"/>
        <v/>
      </c>
      <c r="AC883" s="978" t="str">
        <f t="shared" si="979"/>
        <v/>
      </c>
      <c r="AD883" s="978" t="str">
        <f t="shared" si="980"/>
        <v/>
      </c>
      <c r="AE883" s="978" t="str">
        <f t="shared" si="981"/>
        <v/>
      </c>
    </row>
    <row r="884" spans="1:31">
      <c r="A884" s="978" t="str">
        <f t="shared" si="982"/>
        <v>MP-11</v>
      </c>
      <c r="B884" s="978" t="str">
        <f t="shared" si="986"/>
        <v>[weeks D]</v>
      </c>
      <c r="C884" s="978" t="str">
        <f t="shared" si="987"/>
        <v>[genotype D]</v>
      </c>
      <c r="D884" s="978" t="str">
        <f t="shared" si="988"/>
        <v>[diet D]</v>
      </c>
      <c r="E884" s="978" t="str">
        <f t="shared" si="989"/>
        <v>[treatment D]</v>
      </c>
      <c r="F884" s="978" t="str">
        <f t="shared" si="983"/>
        <v>[sex]</v>
      </c>
      <c r="G884" s="978" t="str">
        <f t="shared" si="984"/>
        <v>[body weight]</v>
      </c>
      <c r="H884" s="978" t="str">
        <f t="shared" si="928"/>
        <v>[insul inf rate D]</v>
      </c>
      <c r="I884" s="978"/>
      <c r="J884" s="978">
        <f>'Plasma (D)'!B235</f>
        <v>60</v>
      </c>
      <c r="K884" s="978" t="str">
        <f>'Plasma (D)'!C235</f>
        <v>bg 60</v>
      </c>
      <c r="L884" s="978" t="str">
        <f>'Plasma (D)'!E235</f>
        <v>gir 60</v>
      </c>
      <c r="M884" s="978"/>
      <c r="N884" s="978"/>
      <c r="O884" s="978"/>
      <c r="P884" s="978" t="str">
        <f t="shared" si="985"/>
        <v/>
      </c>
      <c r="Q884" s="978" t="str">
        <f t="shared" si="967"/>
        <v/>
      </c>
      <c r="R884" s="978" t="str">
        <f t="shared" si="968"/>
        <v/>
      </c>
      <c r="S884" s="978" t="str">
        <f t="shared" si="969"/>
        <v/>
      </c>
      <c r="T884" s="978" t="str">
        <f t="shared" si="970"/>
        <v/>
      </c>
      <c r="U884" s="978" t="str">
        <f t="shared" si="971"/>
        <v/>
      </c>
      <c r="V884" s="978" t="str">
        <f t="shared" si="972"/>
        <v/>
      </c>
      <c r="W884" s="978" t="str">
        <f t="shared" si="973"/>
        <v/>
      </c>
      <c r="X884" s="978" t="str">
        <f t="shared" si="974"/>
        <v/>
      </c>
      <c r="Y884" s="978" t="str">
        <f t="shared" si="975"/>
        <v/>
      </c>
      <c r="Z884" s="978" t="str">
        <f t="shared" si="976"/>
        <v/>
      </c>
      <c r="AA884" s="978" t="str">
        <f t="shared" si="977"/>
        <v/>
      </c>
      <c r="AB884" s="978" t="str">
        <f t="shared" si="978"/>
        <v/>
      </c>
      <c r="AC884" s="978" t="str">
        <f t="shared" si="979"/>
        <v/>
      </c>
      <c r="AD884" s="978" t="str">
        <f t="shared" si="980"/>
        <v/>
      </c>
      <c r="AE884" s="978" t="str">
        <f t="shared" si="981"/>
        <v/>
      </c>
    </row>
    <row r="885" spans="1:31">
      <c r="A885" s="978" t="str">
        <f t="shared" si="982"/>
        <v>MP-11</v>
      </c>
      <c r="B885" s="978" t="str">
        <f t="shared" si="986"/>
        <v>[weeks D]</v>
      </c>
      <c r="C885" s="978" t="str">
        <f t="shared" si="987"/>
        <v>[genotype D]</v>
      </c>
      <c r="D885" s="978" t="str">
        <f t="shared" si="988"/>
        <v>[diet D]</v>
      </c>
      <c r="E885" s="978" t="str">
        <f t="shared" si="989"/>
        <v>[treatment D]</v>
      </c>
      <c r="F885" s="978" t="str">
        <f t="shared" si="983"/>
        <v>[sex]</v>
      </c>
      <c r="G885" s="978" t="str">
        <f t="shared" si="984"/>
        <v>[body weight]</v>
      </c>
      <c r="H885" s="978" t="str">
        <f t="shared" si="928"/>
        <v>[insul inf rate D]</v>
      </c>
      <c r="I885" s="978"/>
      <c r="J885" s="978">
        <f>'Plasma (D)'!B236</f>
        <v>70</v>
      </c>
      <c r="K885" s="978" t="str">
        <f>'Plasma (D)'!C236</f>
        <v>bg 70</v>
      </c>
      <c r="L885" s="978" t="str">
        <f>'Plasma (D)'!E236</f>
        <v>gir 70</v>
      </c>
      <c r="M885" s="978"/>
      <c r="N885" s="978"/>
      <c r="O885" s="978"/>
      <c r="P885" s="978" t="str">
        <f t="shared" si="985"/>
        <v/>
      </c>
      <c r="Q885" s="978" t="str">
        <f t="shared" si="967"/>
        <v/>
      </c>
      <c r="R885" s="978" t="str">
        <f t="shared" si="968"/>
        <v/>
      </c>
      <c r="S885" s="978" t="str">
        <f t="shared" si="969"/>
        <v/>
      </c>
      <c r="T885" s="978" t="str">
        <f t="shared" si="970"/>
        <v/>
      </c>
      <c r="U885" s="978" t="str">
        <f t="shared" si="971"/>
        <v/>
      </c>
      <c r="V885" s="978" t="str">
        <f t="shared" si="972"/>
        <v/>
      </c>
      <c r="W885" s="978" t="str">
        <f t="shared" si="973"/>
        <v/>
      </c>
      <c r="X885" s="978" t="str">
        <f t="shared" si="974"/>
        <v/>
      </c>
      <c r="Y885" s="978" t="str">
        <f t="shared" si="975"/>
        <v/>
      </c>
      <c r="Z885" s="978" t="str">
        <f t="shared" si="976"/>
        <v/>
      </c>
      <c r="AA885" s="978" t="str">
        <f t="shared" si="977"/>
        <v/>
      </c>
      <c r="AB885" s="978" t="str">
        <f t="shared" si="978"/>
        <v/>
      </c>
      <c r="AC885" s="978" t="str">
        <f t="shared" si="979"/>
        <v/>
      </c>
      <c r="AD885" s="978" t="str">
        <f t="shared" si="980"/>
        <v/>
      </c>
      <c r="AE885" s="978" t="str">
        <f t="shared" si="981"/>
        <v/>
      </c>
    </row>
    <row r="886" spans="1:31">
      <c r="A886" s="978" t="str">
        <f t="shared" si="982"/>
        <v>MP-11</v>
      </c>
      <c r="B886" s="978" t="str">
        <f t="shared" si="986"/>
        <v>[weeks D]</v>
      </c>
      <c r="C886" s="978" t="str">
        <f t="shared" si="987"/>
        <v>[genotype D]</v>
      </c>
      <c r="D886" s="978" t="str">
        <f t="shared" si="988"/>
        <v>[diet D]</v>
      </c>
      <c r="E886" s="978" t="str">
        <f t="shared" si="989"/>
        <v>[treatment D]</v>
      </c>
      <c r="F886" s="978" t="str">
        <f t="shared" si="983"/>
        <v>[sex]</v>
      </c>
      <c r="G886" s="978" t="str">
        <f t="shared" si="984"/>
        <v>[body weight]</v>
      </c>
      <c r="H886" s="978" t="str">
        <f t="shared" si="928"/>
        <v>[insul inf rate D]</v>
      </c>
      <c r="I886" s="981"/>
      <c r="J886" s="978">
        <f>'Plasma (D)'!B237</f>
        <v>80</v>
      </c>
      <c r="K886" s="978" t="str">
        <f>'Plasma (D)'!C237</f>
        <v>bg 80</v>
      </c>
      <c r="L886" s="978" t="str">
        <f>'Plasma (D)'!E237</f>
        <v>gir 80</v>
      </c>
      <c r="M886" s="979" t="e">
        <f>'Plasma (D)'!X232</f>
        <v>#DIV/0!</v>
      </c>
      <c r="N886" s="979" t="e">
        <f>'Plasma (D)'!Y232</f>
        <v>#DIV/0!</v>
      </c>
      <c r="O886" s="978"/>
      <c r="P886" s="978" t="str">
        <f t="shared" si="985"/>
        <v/>
      </c>
      <c r="Q886" s="978" t="str">
        <f t="shared" si="967"/>
        <v/>
      </c>
      <c r="R886" s="978" t="str">
        <f t="shared" si="968"/>
        <v/>
      </c>
      <c r="S886" s="978" t="str">
        <f t="shared" si="969"/>
        <v/>
      </c>
      <c r="T886" s="978" t="str">
        <f t="shared" si="970"/>
        <v/>
      </c>
      <c r="U886" s="978" t="str">
        <f t="shared" si="971"/>
        <v/>
      </c>
      <c r="V886" s="978" t="str">
        <f t="shared" si="972"/>
        <v/>
      </c>
      <c r="W886" s="978" t="str">
        <f t="shared" si="973"/>
        <v/>
      </c>
      <c r="X886" s="978" t="str">
        <f t="shared" si="974"/>
        <v/>
      </c>
      <c r="Y886" s="978" t="str">
        <f t="shared" si="975"/>
        <v/>
      </c>
      <c r="Z886" s="978" t="str">
        <f t="shared" si="976"/>
        <v/>
      </c>
      <c r="AA886" s="978" t="str">
        <f t="shared" si="977"/>
        <v/>
      </c>
      <c r="AB886" s="978" t="str">
        <f t="shared" si="978"/>
        <v/>
      </c>
      <c r="AC886" s="978" t="str">
        <f t="shared" si="979"/>
        <v/>
      </c>
      <c r="AD886" s="978" t="str">
        <f t="shared" si="980"/>
        <v/>
      </c>
      <c r="AE886" s="978" t="str">
        <f t="shared" si="981"/>
        <v/>
      </c>
    </row>
    <row r="887" spans="1:31">
      <c r="A887" s="978" t="str">
        <f t="shared" si="982"/>
        <v>MP-11</v>
      </c>
      <c r="B887" s="978" t="str">
        <f t="shared" si="986"/>
        <v>[weeks D]</v>
      </c>
      <c r="C887" s="978" t="str">
        <f t="shared" si="987"/>
        <v>[genotype D]</v>
      </c>
      <c r="D887" s="978" t="str">
        <f t="shared" si="988"/>
        <v>[diet D]</v>
      </c>
      <c r="E887" s="978" t="str">
        <f t="shared" si="989"/>
        <v>[treatment D]</v>
      </c>
      <c r="F887" s="978" t="str">
        <f t="shared" si="983"/>
        <v>[sex]</v>
      </c>
      <c r="G887" s="978" t="str">
        <f t="shared" si="984"/>
        <v>[body weight]</v>
      </c>
      <c r="H887" s="978" t="str">
        <f t="shared" si="928"/>
        <v>[insul inf rate D]</v>
      </c>
      <c r="I887" s="981" t="str">
        <f>'Plasma (D)'!A241</f>
        <v>hct 90</v>
      </c>
      <c r="J887" s="978">
        <f>'Plasma (D)'!B238</f>
        <v>90</v>
      </c>
      <c r="K887" s="978" t="str">
        <f>'Plasma (D)'!C238</f>
        <v>bg 90</v>
      </c>
      <c r="L887" s="978" t="str">
        <f>'Plasma (D)'!E238</f>
        <v>gir 90</v>
      </c>
      <c r="M887" s="979" t="e">
        <f>'Plasma (D)'!X233</f>
        <v>#DIV/0!</v>
      </c>
      <c r="N887" s="979" t="e">
        <f>'Plasma (D)'!Y233</f>
        <v>#DIV/0!</v>
      </c>
      <c r="O887" s="978"/>
      <c r="P887" s="978" t="str">
        <f t="shared" si="985"/>
        <v/>
      </c>
      <c r="Q887" s="978" t="str">
        <f t="shared" si="967"/>
        <v/>
      </c>
      <c r="R887" s="978" t="str">
        <f t="shared" si="968"/>
        <v/>
      </c>
      <c r="S887" s="978" t="str">
        <f t="shared" si="969"/>
        <v/>
      </c>
      <c r="T887" s="978" t="str">
        <f t="shared" si="970"/>
        <v/>
      </c>
      <c r="U887" s="978" t="str">
        <f t="shared" si="971"/>
        <v/>
      </c>
      <c r="V887" s="978" t="str">
        <f t="shared" si="972"/>
        <v/>
      </c>
      <c r="W887" s="978" t="str">
        <f t="shared" si="973"/>
        <v/>
      </c>
      <c r="X887" s="978" t="str">
        <f t="shared" si="974"/>
        <v/>
      </c>
      <c r="Y887" s="978" t="str">
        <f t="shared" si="975"/>
        <v/>
      </c>
      <c r="Z887" s="978" t="str">
        <f t="shared" si="976"/>
        <v/>
      </c>
      <c r="AA887" s="978" t="str">
        <f t="shared" si="977"/>
        <v/>
      </c>
      <c r="AB887" s="978" t="str">
        <f t="shared" si="978"/>
        <v/>
      </c>
      <c r="AC887" s="978" t="str">
        <f t="shared" si="979"/>
        <v/>
      </c>
      <c r="AD887" s="978" t="str">
        <f t="shared" si="980"/>
        <v/>
      </c>
      <c r="AE887" s="978" t="str">
        <f t="shared" si="981"/>
        <v/>
      </c>
    </row>
    <row r="888" spans="1:31">
      <c r="A888" s="978" t="str">
        <f t="shared" si="982"/>
        <v>MP-11</v>
      </c>
      <c r="B888" s="978" t="str">
        <f t="shared" si="986"/>
        <v>[weeks D]</v>
      </c>
      <c r="C888" s="978" t="str">
        <f t="shared" si="987"/>
        <v>[genotype D]</v>
      </c>
      <c r="D888" s="978" t="str">
        <f t="shared" si="988"/>
        <v>[diet D]</v>
      </c>
      <c r="E888" s="978" t="str">
        <f t="shared" si="989"/>
        <v>[treatment D]</v>
      </c>
      <c r="F888" s="978" t="str">
        <f t="shared" si="983"/>
        <v>[sex]</v>
      </c>
      <c r="G888" s="978" t="str">
        <f t="shared" si="984"/>
        <v>[body weight]</v>
      </c>
      <c r="H888" s="978" t="str">
        <f t="shared" si="928"/>
        <v>[insul inf rate D]</v>
      </c>
      <c r="I888" s="978"/>
      <c r="J888" s="978">
        <f>'Plasma (D)'!B239</f>
        <v>100</v>
      </c>
      <c r="K888" s="978" t="str">
        <f>'Plasma (D)'!C239</f>
        <v>bg 100</v>
      </c>
      <c r="L888" s="978" t="str">
        <f>'Plasma (D)'!E239</f>
        <v>gir 100</v>
      </c>
      <c r="M888" s="979" t="e">
        <f>'Plasma (D)'!X234</f>
        <v>#DIV/0!</v>
      </c>
      <c r="N888" s="979" t="e">
        <f>'Plasma (D)'!Y234</f>
        <v>#DIV/0!</v>
      </c>
      <c r="O888" s="978" t="str">
        <f>'Plasma (D)'!M239</f>
        <v>i 100</v>
      </c>
      <c r="P888" s="978" t="str">
        <f t="shared" si="985"/>
        <v/>
      </c>
      <c r="Q888" s="978" t="str">
        <f t="shared" si="967"/>
        <v/>
      </c>
      <c r="R888" s="978" t="str">
        <f t="shared" si="968"/>
        <v/>
      </c>
      <c r="S888" s="978" t="str">
        <f t="shared" si="969"/>
        <v/>
      </c>
      <c r="T888" s="978" t="str">
        <f t="shared" si="970"/>
        <v/>
      </c>
      <c r="U888" s="978" t="str">
        <f t="shared" si="971"/>
        <v/>
      </c>
      <c r="V888" s="978" t="str">
        <f t="shared" si="972"/>
        <v/>
      </c>
      <c r="W888" s="978" t="str">
        <f t="shared" si="973"/>
        <v/>
      </c>
      <c r="X888" s="978" t="str">
        <f t="shared" si="974"/>
        <v/>
      </c>
      <c r="Y888" s="978" t="str">
        <f t="shared" si="975"/>
        <v/>
      </c>
      <c r="Z888" s="978" t="str">
        <f t="shared" si="976"/>
        <v/>
      </c>
      <c r="AA888" s="978" t="str">
        <f t="shared" si="977"/>
        <v/>
      </c>
      <c r="AB888" s="978" t="str">
        <f t="shared" si="978"/>
        <v/>
      </c>
      <c r="AC888" s="978" t="str">
        <f t="shared" si="979"/>
        <v/>
      </c>
      <c r="AD888" s="978" t="str">
        <f t="shared" si="980"/>
        <v/>
      </c>
      <c r="AE888" s="978" t="str">
        <f t="shared" si="981"/>
        <v/>
      </c>
    </row>
    <row r="889" spans="1:31">
      <c r="A889" s="978" t="str">
        <f t="shared" si="982"/>
        <v>MP-11</v>
      </c>
      <c r="B889" s="978" t="str">
        <f t="shared" si="986"/>
        <v>[weeks D]</v>
      </c>
      <c r="C889" s="978" t="str">
        <f t="shared" si="987"/>
        <v>[genotype D]</v>
      </c>
      <c r="D889" s="978" t="str">
        <f t="shared" si="988"/>
        <v>[diet D]</v>
      </c>
      <c r="E889" s="978" t="str">
        <f t="shared" si="989"/>
        <v>[treatment D]</v>
      </c>
      <c r="F889" s="978" t="str">
        <f t="shared" si="983"/>
        <v>[sex]</v>
      </c>
      <c r="G889" s="978" t="str">
        <f t="shared" si="984"/>
        <v>[body weight]</v>
      </c>
      <c r="H889" s="978" t="str">
        <f t="shared" si="928"/>
        <v>[insul inf rate D]</v>
      </c>
      <c r="I889" s="978"/>
      <c r="J889" s="978">
        <f>'Plasma (D)'!B240</f>
        <v>110</v>
      </c>
      <c r="K889" s="978" t="str">
        <f>'Plasma (D)'!C240</f>
        <v>bg 110</v>
      </c>
      <c r="L889" s="978" t="str">
        <f>'Plasma (D)'!E240</f>
        <v>gir 110</v>
      </c>
      <c r="M889" s="978"/>
      <c r="N889" s="978"/>
      <c r="O889" s="978"/>
      <c r="P889" s="978" t="str">
        <f t="shared" si="985"/>
        <v/>
      </c>
      <c r="Q889" s="978" t="str">
        <f t="shared" si="967"/>
        <v/>
      </c>
      <c r="R889" s="978" t="str">
        <f t="shared" si="968"/>
        <v/>
      </c>
      <c r="S889" s="978" t="str">
        <f t="shared" si="969"/>
        <v/>
      </c>
      <c r="T889" s="978" t="str">
        <f t="shared" si="970"/>
        <v/>
      </c>
      <c r="U889" s="978" t="str">
        <f t="shared" si="971"/>
        <v/>
      </c>
      <c r="V889" s="978" t="str">
        <f t="shared" si="972"/>
        <v/>
      </c>
      <c r="W889" s="978" t="str">
        <f t="shared" si="973"/>
        <v/>
      </c>
      <c r="X889" s="978" t="str">
        <f t="shared" si="974"/>
        <v/>
      </c>
      <c r="Y889" s="978" t="str">
        <f t="shared" si="975"/>
        <v/>
      </c>
      <c r="Z889" s="978" t="str">
        <f t="shared" si="976"/>
        <v/>
      </c>
      <c r="AA889" s="978" t="str">
        <f t="shared" si="977"/>
        <v/>
      </c>
      <c r="AB889" s="978" t="str">
        <f t="shared" si="978"/>
        <v/>
      </c>
      <c r="AC889" s="978" t="str">
        <f t="shared" si="979"/>
        <v/>
      </c>
      <c r="AD889" s="978" t="str">
        <f t="shared" si="980"/>
        <v/>
      </c>
      <c r="AE889" s="978" t="str">
        <f t="shared" si="981"/>
        <v/>
      </c>
    </row>
    <row r="890" spans="1:31">
      <c r="A890" s="978" t="str">
        <f t="shared" si="982"/>
        <v>MP-11</v>
      </c>
      <c r="B890" s="978" t="str">
        <f t="shared" si="986"/>
        <v>[weeks D]</v>
      </c>
      <c r="C890" s="978" t="str">
        <f t="shared" si="987"/>
        <v>[genotype D]</v>
      </c>
      <c r="D890" s="978" t="str">
        <f t="shared" si="988"/>
        <v>[diet D]</v>
      </c>
      <c r="E890" s="978" t="str">
        <f t="shared" si="989"/>
        <v>[treatment D]</v>
      </c>
      <c r="F890" s="978" t="str">
        <f t="shared" si="983"/>
        <v>[sex]</v>
      </c>
      <c r="G890" s="978" t="str">
        <f t="shared" si="984"/>
        <v>[body weight]</v>
      </c>
      <c r="H890" s="978" t="str">
        <f t="shared" si="928"/>
        <v>[insul inf rate D]</v>
      </c>
      <c r="I890" s="978"/>
      <c r="J890" s="978">
        <f>'Plasma (D)'!B241</f>
        <v>120</v>
      </c>
      <c r="K890" s="978" t="str">
        <f>'Plasma (D)'!C241</f>
        <v>bg 120</v>
      </c>
      <c r="L890" s="978" t="str">
        <f>'Plasma (D)'!E241</f>
        <v>gir 120</v>
      </c>
      <c r="M890" s="979" t="e">
        <f>'Plasma (D)'!X235</f>
        <v>#DIV/0!</v>
      </c>
      <c r="N890" s="979" t="e">
        <f>'Plasma (D)'!Y235</f>
        <v>#DIV/0!</v>
      </c>
      <c r="O890" s="978" t="str">
        <f>'Plasma (D)'!M241</f>
        <v>i 120</v>
      </c>
      <c r="P890" s="978" t="str">
        <f t="shared" si="985"/>
        <v/>
      </c>
      <c r="Q890" s="978" t="str">
        <f t="shared" si="967"/>
        <v/>
      </c>
      <c r="R890" s="978" t="str">
        <f t="shared" si="968"/>
        <v/>
      </c>
      <c r="S890" s="978" t="str">
        <f t="shared" si="969"/>
        <v/>
      </c>
      <c r="T890" s="978" t="str">
        <f t="shared" si="970"/>
        <v/>
      </c>
      <c r="U890" s="978" t="str">
        <f t="shared" si="971"/>
        <v/>
      </c>
      <c r="V890" s="978" t="str">
        <f t="shared" si="972"/>
        <v/>
      </c>
      <c r="W890" s="978" t="str">
        <f t="shared" si="973"/>
        <v/>
      </c>
      <c r="X890" s="978" t="str">
        <f t="shared" si="974"/>
        <v/>
      </c>
      <c r="Y890" s="978" t="str">
        <f t="shared" si="975"/>
        <v/>
      </c>
      <c r="Z890" s="978" t="str">
        <f t="shared" si="976"/>
        <v/>
      </c>
      <c r="AA890" s="978" t="str">
        <f t="shared" si="977"/>
        <v/>
      </c>
      <c r="AB890" s="978" t="str">
        <f t="shared" si="978"/>
        <v/>
      </c>
      <c r="AC890" s="978" t="str">
        <f t="shared" si="979"/>
        <v/>
      </c>
      <c r="AD890" s="978" t="str">
        <f t="shared" si="980"/>
        <v/>
      </c>
      <c r="AE890" s="978" t="str">
        <f t="shared" si="981"/>
        <v/>
      </c>
    </row>
    <row r="891" spans="1:31">
      <c r="A891" s="978" t="str">
        <f t="shared" si="982"/>
        <v>MP-11</v>
      </c>
      <c r="B891" s="978" t="str">
        <f t="shared" si="986"/>
        <v>[weeks D]</v>
      </c>
      <c r="C891" s="978" t="str">
        <f t="shared" si="987"/>
        <v>[genotype D]</v>
      </c>
      <c r="D891" s="978" t="str">
        <f t="shared" si="988"/>
        <v>[diet D]</v>
      </c>
      <c r="E891" s="978" t="str">
        <f t="shared" si="989"/>
        <v>[treatment D]</v>
      </c>
      <c r="F891" s="978" t="str">
        <f t="shared" si="983"/>
        <v>[sex]</v>
      </c>
      <c r="G891" s="978" t="str">
        <f t="shared" si="984"/>
        <v>[body weight]</v>
      </c>
      <c r="H891" s="978" t="str">
        <f t="shared" si="928"/>
        <v>[insul inf rate D]</v>
      </c>
      <c r="I891" s="978"/>
      <c r="J891" s="978">
        <v>122</v>
      </c>
      <c r="K891" s="978" t="str">
        <f>'Plasma (D)'!C242</f>
        <v>bg 2</v>
      </c>
      <c r="L891" s="978" t="str">
        <f>'Plasma (D)'!E242</f>
        <v>gir 2</v>
      </c>
      <c r="M891" s="979"/>
      <c r="N891" s="979"/>
      <c r="O891" s="978"/>
      <c r="P891" s="978" t="str">
        <f t="shared" si="985"/>
        <v/>
      </c>
      <c r="Q891" s="978" t="str">
        <f t="shared" si="967"/>
        <v/>
      </c>
      <c r="R891" s="978" t="str">
        <f t="shared" si="968"/>
        <v/>
      </c>
      <c r="S891" s="978" t="str">
        <f t="shared" si="969"/>
        <v/>
      </c>
      <c r="T891" s="978" t="str">
        <f t="shared" si="970"/>
        <v/>
      </c>
      <c r="U891" s="978" t="str">
        <f t="shared" si="971"/>
        <v/>
      </c>
      <c r="V891" s="978" t="str">
        <f t="shared" si="972"/>
        <v/>
      </c>
      <c r="W891" s="978" t="str">
        <f t="shared" si="973"/>
        <v/>
      </c>
      <c r="X891" s="978" t="str">
        <f t="shared" si="974"/>
        <v/>
      </c>
      <c r="Y891" s="978" t="str">
        <f t="shared" si="975"/>
        <v/>
      </c>
      <c r="Z891" s="978" t="str">
        <f t="shared" si="976"/>
        <v/>
      </c>
      <c r="AA891" s="978" t="str">
        <f t="shared" si="977"/>
        <v/>
      </c>
      <c r="AB891" s="978" t="str">
        <f t="shared" si="978"/>
        <v/>
      </c>
      <c r="AC891" s="978" t="str">
        <f t="shared" si="979"/>
        <v/>
      </c>
      <c r="AD891" s="978" t="str">
        <f t="shared" si="980"/>
        <v/>
      </c>
      <c r="AE891" s="978" t="str">
        <f t="shared" si="981"/>
        <v/>
      </c>
    </row>
    <row r="892" spans="1:31">
      <c r="A892" s="978" t="str">
        <f t="shared" si="982"/>
        <v>MP-11</v>
      </c>
      <c r="B892" s="978" t="str">
        <f t="shared" si="986"/>
        <v>[weeks D]</v>
      </c>
      <c r="C892" s="978" t="str">
        <f t="shared" si="987"/>
        <v>[genotype D]</v>
      </c>
      <c r="D892" s="978" t="str">
        <f t="shared" si="988"/>
        <v>[diet D]</v>
      </c>
      <c r="E892" s="978" t="str">
        <f t="shared" si="989"/>
        <v>[treatment D]</v>
      </c>
      <c r="F892" s="978" t="str">
        <f t="shared" si="983"/>
        <v>[sex]</v>
      </c>
      <c r="G892" s="978" t="str">
        <f t="shared" si="984"/>
        <v>[body weight]</v>
      </c>
      <c r="H892" s="978" t="str">
        <f t="shared" si="928"/>
        <v>[insul inf rate D]</v>
      </c>
      <c r="I892" s="978"/>
      <c r="J892" s="978">
        <v>125</v>
      </c>
      <c r="K892" s="978" t="str">
        <f>'Plasma (D)'!C243</f>
        <v>bg 5</v>
      </c>
      <c r="L892" s="978" t="str">
        <f>'Plasma (D)'!E243</f>
        <v>gir 5</v>
      </c>
      <c r="M892" s="979"/>
      <c r="N892" s="979"/>
      <c r="O892" s="978"/>
      <c r="P892" s="978" t="str">
        <f t="shared" si="985"/>
        <v/>
      </c>
      <c r="Q892" s="978" t="str">
        <f t="shared" si="967"/>
        <v/>
      </c>
      <c r="R892" s="978" t="str">
        <f t="shared" si="968"/>
        <v/>
      </c>
      <c r="S892" s="978" t="str">
        <f t="shared" si="969"/>
        <v/>
      </c>
      <c r="T892" s="978" t="str">
        <f t="shared" si="970"/>
        <v/>
      </c>
      <c r="U892" s="978" t="str">
        <f t="shared" si="971"/>
        <v/>
      </c>
      <c r="V892" s="978" t="str">
        <f t="shared" si="972"/>
        <v/>
      </c>
      <c r="W892" s="978" t="str">
        <f t="shared" si="973"/>
        <v/>
      </c>
      <c r="X892" s="978" t="str">
        <f t="shared" si="974"/>
        <v/>
      </c>
      <c r="Y892" s="978" t="str">
        <f t="shared" si="975"/>
        <v/>
      </c>
      <c r="Z892" s="978" t="str">
        <f t="shared" si="976"/>
        <v/>
      </c>
      <c r="AA892" s="978" t="str">
        <f t="shared" si="977"/>
        <v/>
      </c>
      <c r="AB892" s="978" t="str">
        <f t="shared" si="978"/>
        <v/>
      </c>
      <c r="AC892" s="978" t="str">
        <f t="shared" si="979"/>
        <v/>
      </c>
      <c r="AD892" s="978" t="str">
        <f t="shared" si="980"/>
        <v/>
      </c>
      <c r="AE892" s="978" t="str">
        <f t="shared" si="981"/>
        <v/>
      </c>
    </row>
    <row r="893" spans="1:31">
      <c r="A893" s="978" t="str">
        <f t="shared" si="982"/>
        <v>MP-11</v>
      </c>
      <c r="B893" s="978" t="str">
        <f t="shared" si="986"/>
        <v>[weeks D]</v>
      </c>
      <c r="C893" s="978" t="str">
        <f t="shared" si="987"/>
        <v>[genotype D]</v>
      </c>
      <c r="D893" s="978" t="str">
        <f t="shared" si="988"/>
        <v>[diet D]</v>
      </c>
      <c r="E893" s="978" t="str">
        <f t="shared" si="989"/>
        <v>[treatment D]</v>
      </c>
      <c r="F893" s="978" t="str">
        <f t="shared" si="983"/>
        <v>[sex]</v>
      </c>
      <c r="G893" s="978" t="str">
        <f t="shared" si="984"/>
        <v>[body weight]</v>
      </c>
      <c r="H893" s="978" t="str">
        <f t="shared" si="928"/>
        <v>[insul inf rate D]</v>
      </c>
      <c r="I893" s="978"/>
      <c r="J893" s="978">
        <v>130</v>
      </c>
      <c r="K893" s="978" t="str">
        <f>'Plasma (D)'!C244</f>
        <v>bg 10</v>
      </c>
      <c r="L893" s="978" t="str">
        <f>'Plasma (D)'!E244</f>
        <v>gir 10</v>
      </c>
      <c r="M893" s="979"/>
      <c r="N893" s="979"/>
      <c r="O893" s="978"/>
      <c r="P893" s="978" t="str">
        <f t="shared" si="985"/>
        <v/>
      </c>
      <c r="Q893" s="978" t="str">
        <f t="shared" si="967"/>
        <v/>
      </c>
      <c r="R893" s="978" t="str">
        <f t="shared" si="968"/>
        <v/>
      </c>
      <c r="S893" s="978" t="str">
        <f t="shared" si="969"/>
        <v/>
      </c>
      <c r="T893" s="978" t="str">
        <f t="shared" si="970"/>
        <v/>
      </c>
      <c r="U893" s="978" t="str">
        <f t="shared" si="971"/>
        <v/>
      </c>
      <c r="V893" s="978" t="str">
        <f t="shared" si="972"/>
        <v/>
      </c>
      <c r="W893" s="978" t="str">
        <f t="shared" si="973"/>
        <v/>
      </c>
      <c r="X893" s="978" t="str">
        <f t="shared" si="974"/>
        <v/>
      </c>
      <c r="Y893" s="978" t="str">
        <f t="shared" si="975"/>
        <v/>
      </c>
      <c r="Z893" s="978" t="str">
        <f t="shared" si="976"/>
        <v/>
      </c>
      <c r="AA893" s="978" t="str">
        <f t="shared" si="977"/>
        <v/>
      </c>
      <c r="AB893" s="978" t="str">
        <f t="shared" si="978"/>
        <v/>
      </c>
      <c r="AC893" s="978" t="str">
        <f t="shared" si="979"/>
        <v/>
      </c>
      <c r="AD893" s="978" t="str">
        <f t="shared" si="980"/>
        <v/>
      </c>
      <c r="AE893" s="978" t="str">
        <f t="shared" si="981"/>
        <v/>
      </c>
    </row>
    <row r="894" spans="1:31">
      <c r="A894" s="978" t="str">
        <f t="shared" si="982"/>
        <v>MP-11</v>
      </c>
      <c r="B894" s="978" t="str">
        <f t="shared" si="986"/>
        <v>[weeks D]</v>
      </c>
      <c r="C894" s="978" t="str">
        <f t="shared" si="987"/>
        <v>[genotype D]</v>
      </c>
      <c r="D894" s="978" t="str">
        <f t="shared" si="988"/>
        <v>[diet D]</v>
      </c>
      <c r="E894" s="978" t="str">
        <f t="shared" si="989"/>
        <v>[treatment D]</v>
      </c>
      <c r="F894" s="978" t="str">
        <f t="shared" si="983"/>
        <v>[sex]</v>
      </c>
      <c r="G894" s="978" t="str">
        <f t="shared" si="984"/>
        <v>[body weight]</v>
      </c>
      <c r="H894" s="978" t="str">
        <f t="shared" si="928"/>
        <v>[insul inf rate D]</v>
      </c>
      <c r="I894" s="978"/>
      <c r="J894" s="978">
        <v>135</v>
      </c>
      <c r="K894" s="978" t="str">
        <f>'Plasma (D)'!C245</f>
        <v>bg 15</v>
      </c>
      <c r="L894" s="978" t="str">
        <f>'Plasma (D)'!E245</f>
        <v>gir 15</v>
      </c>
      <c r="M894" s="979"/>
      <c r="N894" s="979"/>
      <c r="O894" s="978"/>
      <c r="P894" s="978" t="str">
        <f t="shared" si="985"/>
        <v/>
      </c>
      <c r="Q894" s="978" t="str">
        <f t="shared" si="967"/>
        <v/>
      </c>
      <c r="R894" s="978" t="str">
        <f t="shared" si="968"/>
        <v/>
      </c>
      <c r="S894" s="978" t="str">
        <f t="shared" si="969"/>
        <v/>
      </c>
      <c r="T894" s="978" t="str">
        <f t="shared" si="970"/>
        <v/>
      </c>
      <c r="U894" s="978" t="str">
        <f t="shared" si="971"/>
        <v/>
      </c>
      <c r="V894" s="978" t="str">
        <f t="shared" si="972"/>
        <v/>
      </c>
      <c r="W894" s="978" t="str">
        <f t="shared" si="973"/>
        <v/>
      </c>
      <c r="X894" s="978" t="str">
        <f t="shared" si="974"/>
        <v/>
      </c>
      <c r="Y894" s="978" t="str">
        <f t="shared" si="975"/>
        <v/>
      </c>
      <c r="Z894" s="978" t="str">
        <f t="shared" si="976"/>
        <v/>
      </c>
      <c r="AA894" s="978" t="str">
        <f t="shared" si="977"/>
        <v/>
      </c>
      <c r="AB894" s="978" t="str">
        <f t="shared" si="978"/>
        <v/>
      </c>
      <c r="AC894" s="978" t="str">
        <f t="shared" si="979"/>
        <v/>
      </c>
      <c r="AD894" s="978" t="str">
        <f t="shared" si="980"/>
        <v/>
      </c>
      <c r="AE894" s="978" t="str">
        <f t="shared" si="981"/>
        <v/>
      </c>
    </row>
    <row r="895" spans="1:31">
      <c r="A895" s="978" t="str">
        <f t="shared" si="982"/>
        <v>MP-11</v>
      </c>
      <c r="B895" s="978" t="str">
        <f t="shared" si="986"/>
        <v>[weeks D]</v>
      </c>
      <c r="C895" s="978" t="str">
        <f t="shared" si="987"/>
        <v>[genotype D]</v>
      </c>
      <c r="D895" s="978" t="str">
        <f t="shared" si="988"/>
        <v>[diet D]</v>
      </c>
      <c r="E895" s="978" t="str">
        <f t="shared" si="989"/>
        <v>[treatment D]</v>
      </c>
      <c r="F895" s="978" t="str">
        <f t="shared" si="983"/>
        <v>[sex]</v>
      </c>
      <c r="G895" s="978" t="str">
        <f t="shared" si="984"/>
        <v>[body weight]</v>
      </c>
      <c r="H895" s="978" t="str">
        <f t="shared" si="928"/>
        <v>[insul inf rate D]</v>
      </c>
      <c r="I895" s="978"/>
      <c r="J895" s="978">
        <v>145</v>
      </c>
      <c r="K895" s="978" t="str">
        <f>'Plasma (D)'!C246</f>
        <v>bg 25</v>
      </c>
      <c r="L895" s="978" t="str">
        <f>'Plasma (D)'!E246</f>
        <v>gir 25</v>
      </c>
      <c r="M895" s="979"/>
      <c r="N895" s="979"/>
      <c r="O895" s="978"/>
      <c r="P895" s="978" t="str">
        <f t="shared" si="985"/>
        <v/>
      </c>
      <c r="Q895" s="978" t="str">
        <f t="shared" si="967"/>
        <v/>
      </c>
      <c r="R895" s="978" t="str">
        <f t="shared" si="968"/>
        <v/>
      </c>
      <c r="S895" s="978" t="str">
        <f t="shared" si="969"/>
        <v/>
      </c>
      <c r="T895" s="978" t="str">
        <f t="shared" si="970"/>
        <v/>
      </c>
      <c r="U895" s="978" t="str">
        <f t="shared" si="971"/>
        <v/>
      </c>
      <c r="V895" s="978" t="str">
        <f t="shared" si="972"/>
        <v/>
      </c>
      <c r="W895" s="978" t="str">
        <f t="shared" si="973"/>
        <v/>
      </c>
      <c r="X895" s="978" t="str">
        <f t="shared" si="974"/>
        <v/>
      </c>
      <c r="Y895" s="978" t="str">
        <f t="shared" si="975"/>
        <v/>
      </c>
      <c r="Z895" s="978" t="str">
        <f t="shared" si="976"/>
        <v/>
      </c>
      <c r="AA895" s="978" t="str">
        <f t="shared" si="977"/>
        <v/>
      </c>
      <c r="AB895" s="978" t="str">
        <f t="shared" si="978"/>
        <v/>
      </c>
      <c r="AC895" s="978" t="str">
        <f t="shared" si="979"/>
        <v/>
      </c>
      <c r="AD895" s="978" t="str">
        <f t="shared" si="980"/>
        <v/>
      </c>
      <c r="AE895" s="978" t="str">
        <f t="shared" si="981"/>
        <v/>
      </c>
    </row>
    <row r="896" spans="1:31">
      <c r="A896" s="982" t="str">
        <f>'Plasma (D)'!A249</f>
        <v>MP-12</v>
      </c>
      <c r="B896" s="982" t="str">
        <f t="shared" si="986"/>
        <v>[weeks D]</v>
      </c>
      <c r="C896" s="982" t="str">
        <f t="shared" si="987"/>
        <v>[genotype D]</v>
      </c>
      <c r="D896" s="982" t="str">
        <f t="shared" si="988"/>
        <v>[diet D]</v>
      </c>
      <c r="E896" s="982" t="str">
        <f t="shared" si="989"/>
        <v>[treatment D]</v>
      </c>
      <c r="F896" s="982" t="str">
        <f>'Plasma (D)'!A254</f>
        <v>[sex]</v>
      </c>
      <c r="G896" s="982" t="str">
        <f>'Plasma (D)'!A250</f>
        <v>[body weight]</v>
      </c>
      <c r="H896" s="982">
        <f t="shared" si="928"/>
        <v>0</v>
      </c>
      <c r="I896" s="982" t="str">
        <f>'Plasma (D)'!A259</f>
        <v>hct -10</v>
      </c>
      <c r="J896" s="982">
        <f>'Plasma (D)'!B248</f>
        <v>-10</v>
      </c>
      <c r="K896" s="982" t="str">
        <f>'Plasma (D)'!C248</f>
        <v>bg -10</v>
      </c>
      <c r="L896" s="982" t="str">
        <f>'Plasma (D)'!E248</f>
        <v>gir -10</v>
      </c>
      <c r="M896" s="983" t="e">
        <f>'Plasma (D)'!X250</f>
        <v>#DIV/0!</v>
      </c>
      <c r="N896" s="983" t="e">
        <f>'Plasma (D)'!Y250</f>
        <v>#DIV/0!</v>
      </c>
      <c r="O896" s="982" t="str">
        <f>'Plasma (D)'!M248</f>
        <v>i -10</v>
      </c>
      <c r="P896" s="982" t="str">
        <f>'tissues (D)'!O101</f>
        <v/>
      </c>
      <c r="Q896" s="982" t="str">
        <f>'tissues (D)'!O102</f>
        <v/>
      </c>
      <c r="R896" s="982" t="str">
        <f>'tissues (D)'!O103</f>
        <v/>
      </c>
      <c r="S896" s="982" t="str">
        <f>'tissues (D)'!O104</f>
        <v/>
      </c>
      <c r="T896" s="982" t="str">
        <f>'tissues (D)'!O105</f>
        <v/>
      </c>
      <c r="U896" s="982" t="str">
        <f>'tissues (D)'!O106</f>
        <v/>
      </c>
      <c r="V896" s="982" t="str">
        <f>'tissues (D)'!O107</f>
        <v/>
      </c>
      <c r="W896" s="982" t="str">
        <f>'tissues (D)'!O108</f>
        <v/>
      </c>
      <c r="X896" s="982" t="str">
        <f>'tissues (D)'!P101</f>
        <v/>
      </c>
      <c r="Y896" s="982" t="str">
        <f>'tissues (D)'!P102</f>
        <v/>
      </c>
      <c r="Z896" s="982" t="str">
        <f>'tissues (D)'!P103</f>
        <v/>
      </c>
      <c r="AA896" s="982" t="str">
        <f>'tissues (D)'!P104</f>
        <v/>
      </c>
      <c r="AB896" s="982" t="str">
        <f>'tissues (D)'!P105</f>
        <v/>
      </c>
      <c r="AC896" s="982" t="str">
        <f>'tissues (D)'!P106</f>
        <v/>
      </c>
      <c r="AD896" s="982" t="str">
        <f>'tissues (D)'!P107</f>
        <v/>
      </c>
      <c r="AE896" s="982" t="str">
        <f>'tissues (D)'!P108</f>
        <v/>
      </c>
    </row>
    <row r="897" spans="1:31">
      <c r="A897" s="982" t="str">
        <f>A896</f>
        <v>MP-12</v>
      </c>
      <c r="B897" s="982" t="str">
        <f t="shared" si="986"/>
        <v>[weeks D]</v>
      </c>
      <c r="C897" s="982" t="str">
        <f t="shared" si="987"/>
        <v>[genotype D]</v>
      </c>
      <c r="D897" s="982" t="str">
        <f t="shared" si="988"/>
        <v>[diet D]</v>
      </c>
      <c r="E897" s="982" t="str">
        <f t="shared" si="989"/>
        <v>[treatment D]</v>
      </c>
      <c r="F897" s="982" t="str">
        <f>F896</f>
        <v>[sex]</v>
      </c>
      <c r="G897" s="982" t="str">
        <f>G896</f>
        <v>[body weight]</v>
      </c>
      <c r="H897" s="982">
        <f t="shared" si="928"/>
        <v>0</v>
      </c>
      <c r="I897" s="843"/>
      <c r="J897" s="982">
        <f>'Plasma (D)'!B249</f>
        <v>0</v>
      </c>
      <c r="K897" s="982" t="str">
        <f>'Plasma (D)'!C249</f>
        <v>bg 0</v>
      </c>
      <c r="L897" s="982" t="str">
        <f>'Plasma (D)'!E249</f>
        <v>gir 0</v>
      </c>
      <c r="M897" s="983" t="e">
        <f>'Plasma (D)'!X251</f>
        <v>#DIV/0!</v>
      </c>
      <c r="N897" s="983" t="e">
        <f>'Plasma (D)'!Y251</f>
        <v>#DIV/0!</v>
      </c>
      <c r="O897" s="982"/>
      <c r="P897" s="982" t="str">
        <f>P896</f>
        <v/>
      </c>
      <c r="Q897" s="982" t="str">
        <f t="shared" ref="Q897:Q914" si="990">Q896</f>
        <v/>
      </c>
      <c r="R897" s="982" t="str">
        <f t="shared" ref="R897:R914" si="991">R896</f>
        <v/>
      </c>
      <c r="S897" s="982" t="str">
        <f t="shared" ref="S897:S914" si="992">S896</f>
        <v/>
      </c>
      <c r="T897" s="982" t="str">
        <f t="shared" ref="T897:T914" si="993">T896</f>
        <v/>
      </c>
      <c r="U897" s="982" t="str">
        <f t="shared" ref="U897:U914" si="994">U896</f>
        <v/>
      </c>
      <c r="V897" s="982" t="str">
        <f t="shared" ref="V897:V914" si="995">V896</f>
        <v/>
      </c>
      <c r="W897" s="982" t="str">
        <f t="shared" ref="W897:W914" si="996">W896</f>
        <v/>
      </c>
      <c r="X897" s="982" t="str">
        <f t="shared" ref="X897:X914" si="997">X896</f>
        <v/>
      </c>
      <c r="Y897" s="982" t="str">
        <f t="shared" ref="Y897:Y914" si="998">Y896</f>
        <v/>
      </c>
      <c r="Z897" s="982" t="str">
        <f t="shared" ref="Z897:Z914" si="999">Z896</f>
        <v/>
      </c>
      <c r="AA897" s="982" t="str">
        <f t="shared" ref="AA897:AA914" si="1000">AA896</f>
        <v/>
      </c>
      <c r="AB897" s="982" t="str">
        <f t="shared" ref="AB897:AB914" si="1001">AB896</f>
        <v/>
      </c>
      <c r="AC897" s="982" t="str">
        <f t="shared" ref="AC897:AC914" si="1002">AC896</f>
        <v/>
      </c>
      <c r="AD897" s="982" t="str">
        <f t="shared" ref="AD897:AD914" si="1003">AD896</f>
        <v/>
      </c>
      <c r="AE897" s="982" t="str">
        <f t="shared" ref="AE897:AE914" si="1004">AE896</f>
        <v/>
      </c>
    </row>
    <row r="898" spans="1:31">
      <c r="A898" s="982" t="str">
        <f t="shared" ref="A898:A914" si="1005">A897</f>
        <v>MP-12</v>
      </c>
      <c r="B898" s="982" t="str">
        <f t="shared" si="986"/>
        <v>[weeks D]</v>
      </c>
      <c r="C898" s="982" t="str">
        <f t="shared" si="987"/>
        <v>[genotype D]</v>
      </c>
      <c r="D898" s="982" t="str">
        <f t="shared" si="988"/>
        <v>[diet D]</v>
      </c>
      <c r="E898" s="982" t="str">
        <f t="shared" si="989"/>
        <v>[treatment D]</v>
      </c>
      <c r="F898" s="982" t="str">
        <f t="shared" ref="F898:F914" si="1006">F897</f>
        <v>[sex]</v>
      </c>
      <c r="G898" s="982" t="str">
        <f t="shared" ref="G898:G914" si="1007">G897</f>
        <v>[body weight]</v>
      </c>
      <c r="H898" s="982" t="str">
        <f t="shared" si="928"/>
        <v>[insul inf rate D]</v>
      </c>
      <c r="I898" s="843"/>
      <c r="J898" s="982">
        <f>'Plasma (D)'!B250</f>
        <v>10</v>
      </c>
      <c r="K898" s="982" t="str">
        <f>'Plasma (D)'!C250</f>
        <v>bg 10</v>
      </c>
      <c r="L898" s="982" t="str">
        <f>'Plasma (D)'!E250</f>
        <v>gir 10</v>
      </c>
      <c r="M898" s="843"/>
      <c r="N898" s="843"/>
      <c r="O898" s="982"/>
      <c r="P898" s="982" t="str">
        <f t="shared" ref="P898:P914" si="1008">P897</f>
        <v/>
      </c>
      <c r="Q898" s="982" t="str">
        <f t="shared" si="990"/>
        <v/>
      </c>
      <c r="R898" s="982" t="str">
        <f t="shared" si="991"/>
        <v/>
      </c>
      <c r="S898" s="982" t="str">
        <f t="shared" si="992"/>
        <v/>
      </c>
      <c r="T898" s="982" t="str">
        <f t="shared" si="993"/>
        <v/>
      </c>
      <c r="U898" s="982" t="str">
        <f t="shared" si="994"/>
        <v/>
      </c>
      <c r="V898" s="982" t="str">
        <f t="shared" si="995"/>
        <v/>
      </c>
      <c r="W898" s="982" t="str">
        <f t="shared" si="996"/>
        <v/>
      </c>
      <c r="X898" s="982" t="str">
        <f t="shared" si="997"/>
        <v/>
      </c>
      <c r="Y898" s="982" t="str">
        <f t="shared" si="998"/>
        <v/>
      </c>
      <c r="Z898" s="982" t="str">
        <f t="shared" si="999"/>
        <v/>
      </c>
      <c r="AA898" s="982" t="str">
        <f t="shared" si="1000"/>
        <v/>
      </c>
      <c r="AB898" s="982" t="str">
        <f t="shared" si="1001"/>
        <v/>
      </c>
      <c r="AC898" s="982" t="str">
        <f t="shared" si="1002"/>
        <v/>
      </c>
      <c r="AD898" s="982" t="str">
        <f t="shared" si="1003"/>
        <v/>
      </c>
      <c r="AE898" s="982" t="str">
        <f t="shared" si="1004"/>
        <v/>
      </c>
    </row>
    <row r="899" spans="1:31">
      <c r="A899" s="982" t="str">
        <f t="shared" si="1005"/>
        <v>MP-12</v>
      </c>
      <c r="B899" s="982" t="str">
        <f t="shared" si="986"/>
        <v>[weeks D]</v>
      </c>
      <c r="C899" s="982" t="str">
        <f t="shared" si="987"/>
        <v>[genotype D]</v>
      </c>
      <c r="D899" s="982" t="str">
        <f t="shared" si="988"/>
        <v>[diet D]</v>
      </c>
      <c r="E899" s="982" t="str">
        <f t="shared" si="989"/>
        <v>[treatment D]</v>
      </c>
      <c r="F899" s="982" t="str">
        <f t="shared" si="1006"/>
        <v>[sex]</v>
      </c>
      <c r="G899" s="982" t="str">
        <f t="shared" si="1007"/>
        <v>[body weight]</v>
      </c>
      <c r="H899" s="982" t="str">
        <f t="shared" ref="H899:H914" si="1009">H880</f>
        <v>[insul inf rate D]</v>
      </c>
      <c r="I899" s="843"/>
      <c r="J899" s="982">
        <f>'Plasma (D)'!B251</f>
        <v>20</v>
      </c>
      <c r="K899" s="982" t="str">
        <f>'Plasma (D)'!C251</f>
        <v>bg 20</v>
      </c>
      <c r="L899" s="982" t="str">
        <f>'Plasma (D)'!E251</f>
        <v>gir 20</v>
      </c>
      <c r="M899" s="843"/>
      <c r="N899" s="843"/>
      <c r="O899" s="982"/>
      <c r="P899" s="982" t="str">
        <f t="shared" si="1008"/>
        <v/>
      </c>
      <c r="Q899" s="982" t="str">
        <f t="shared" si="990"/>
        <v/>
      </c>
      <c r="R899" s="982" t="str">
        <f t="shared" si="991"/>
        <v/>
      </c>
      <c r="S899" s="982" t="str">
        <f t="shared" si="992"/>
        <v/>
      </c>
      <c r="T899" s="982" t="str">
        <f t="shared" si="993"/>
        <v/>
      </c>
      <c r="U899" s="982" t="str">
        <f t="shared" si="994"/>
        <v/>
      </c>
      <c r="V899" s="982" t="str">
        <f t="shared" si="995"/>
        <v/>
      </c>
      <c r="W899" s="982" t="str">
        <f t="shared" si="996"/>
        <v/>
      </c>
      <c r="X899" s="982" t="str">
        <f t="shared" si="997"/>
        <v/>
      </c>
      <c r="Y899" s="982" t="str">
        <f t="shared" si="998"/>
        <v/>
      </c>
      <c r="Z899" s="982" t="str">
        <f t="shared" si="999"/>
        <v/>
      </c>
      <c r="AA899" s="982" t="str">
        <f t="shared" si="1000"/>
        <v/>
      </c>
      <c r="AB899" s="982" t="str">
        <f t="shared" si="1001"/>
        <v/>
      </c>
      <c r="AC899" s="982" t="str">
        <f t="shared" si="1002"/>
        <v/>
      </c>
      <c r="AD899" s="982" t="str">
        <f t="shared" si="1003"/>
        <v/>
      </c>
      <c r="AE899" s="982" t="str">
        <f t="shared" si="1004"/>
        <v/>
      </c>
    </row>
    <row r="900" spans="1:31">
      <c r="A900" s="982" t="str">
        <f t="shared" si="1005"/>
        <v>MP-12</v>
      </c>
      <c r="B900" s="982" t="str">
        <f t="shared" si="986"/>
        <v>[weeks D]</v>
      </c>
      <c r="C900" s="982" t="str">
        <f t="shared" si="987"/>
        <v>[genotype D]</v>
      </c>
      <c r="D900" s="982" t="str">
        <f t="shared" si="988"/>
        <v>[diet D]</v>
      </c>
      <c r="E900" s="982" t="str">
        <f t="shared" si="989"/>
        <v>[treatment D]</v>
      </c>
      <c r="F900" s="982" t="str">
        <f t="shared" si="1006"/>
        <v>[sex]</v>
      </c>
      <c r="G900" s="982" t="str">
        <f t="shared" si="1007"/>
        <v>[body weight]</v>
      </c>
      <c r="H900" s="982" t="str">
        <f t="shared" si="1009"/>
        <v>[insul inf rate D]</v>
      </c>
      <c r="I900" s="843"/>
      <c r="J900" s="982">
        <f>'Plasma (D)'!B252</f>
        <v>30</v>
      </c>
      <c r="K900" s="982" t="str">
        <f>'Plasma (D)'!C252</f>
        <v>bg 30</v>
      </c>
      <c r="L900" s="982" t="str">
        <f>'Plasma (D)'!E252</f>
        <v>gir 30</v>
      </c>
      <c r="M900" s="843"/>
      <c r="N900" s="843"/>
      <c r="O900" s="982"/>
      <c r="P900" s="982" t="str">
        <f t="shared" si="1008"/>
        <v/>
      </c>
      <c r="Q900" s="982" t="str">
        <f t="shared" si="990"/>
        <v/>
      </c>
      <c r="R900" s="982" t="str">
        <f t="shared" si="991"/>
        <v/>
      </c>
      <c r="S900" s="982" t="str">
        <f t="shared" si="992"/>
        <v/>
      </c>
      <c r="T900" s="982" t="str">
        <f t="shared" si="993"/>
        <v/>
      </c>
      <c r="U900" s="982" t="str">
        <f t="shared" si="994"/>
        <v/>
      </c>
      <c r="V900" s="982" t="str">
        <f t="shared" si="995"/>
        <v/>
      </c>
      <c r="W900" s="982" t="str">
        <f t="shared" si="996"/>
        <v/>
      </c>
      <c r="X900" s="982" t="str">
        <f t="shared" si="997"/>
        <v/>
      </c>
      <c r="Y900" s="982" t="str">
        <f t="shared" si="998"/>
        <v/>
      </c>
      <c r="Z900" s="982" t="str">
        <f t="shared" si="999"/>
        <v/>
      </c>
      <c r="AA900" s="982" t="str">
        <f t="shared" si="1000"/>
        <v/>
      </c>
      <c r="AB900" s="982" t="str">
        <f t="shared" si="1001"/>
        <v/>
      </c>
      <c r="AC900" s="982" t="str">
        <f t="shared" si="1002"/>
        <v/>
      </c>
      <c r="AD900" s="982" t="str">
        <f t="shared" si="1003"/>
        <v/>
      </c>
      <c r="AE900" s="982" t="str">
        <f t="shared" si="1004"/>
        <v/>
      </c>
    </row>
    <row r="901" spans="1:31">
      <c r="A901" s="982" t="str">
        <f t="shared" si="1005"/>
        <v>MP-12</v>
      </c>
      <c r="B901" s="982" t="str">
        <f t="shared" si="986"/>
        <v>[weeks D]</v>
      </c>
      <c r="C901" s="982" t="str">
        <f t="shared" si="987"/>
        <v>[genotype D]</v>
      </c>
      <c r="D901" s="982" t="str">
        <f t="shared" si="988"/>
        <v>[diet D]</v>
      </c>
      <c r="E901" s="982" t="str">
        <f t="shared" si="989"/>
        <v>[treatment D]</v>
      </c>
      <c r="F901" s="982" t="str">
        <f t="shared" si="1006"/>
        <v>[sex]</v>
      </c>
      <c r="G901" s="982" t="str">
        <f t="shared" si="1007"/>
        <v>[body weight]</v>
      </c>
      <c r="H901" s="982" t="str">
        <f t="shared" si="1009"/>
        <v>[insul inf rate D]</v>
      </c>
      <c r="I901" s="843"/>
      <c r="J901" s="982">
        <f>'Plasma (D)'!B253</f>
        <v>40</v>
      </c>
      <c r="K901" s="982" t="str">
        <f>'Plasma (D)'!C253</f>
        <v>bg 40</v>
      </c>
      <c r="L901" s="982" t="str">
        <f>'Plasma (D)'!E253</f>
        <v>gir 40</v>
      </c>
      <c r="M901" s="843"/>
      <c r="N901" s="843"/>
      <c r="O901" s="982"/>
      <c r="P901" s="982" t="str">
        <f t="shared" si="1008"/>
        <v/>
      </c>
      <c r="Q901" s="982" t="str">
        <f t="shared" si="990"/>
        <v/>
      </c>
      <c r="R901" s="982" t="str">
        <f t="shared" si="991"/>
        <v/>
      </c>
      <c r="S901" s="982" t="str">
        <f t="shared" si="992"/>
        <v/>
      </c>
      <c r="T901" s="982" t="str">
        <f t="shared" si="993"/>
        <v/>
      </c>
      <c r="U901" s="982" t="str">
        <f t="shared" si="994"/>
        <v/>
      </c>
      <c r="V901" s="982" t="str">
        <f t="shared" si="995"/>
        <v/>
      </c>
      <c r="W901" s="982" t="str">
        <f t="shared" si="996"/>
        <v/>
      </c>
      <c r="X901" s="982" t="str">
        <f t="shared" si="997"/>
        <v/>
      </c>
      <c r="Y901" s="982" t="str">
        <f t="shared" si="998"/>
        <v/>
      </c>
      <c r="Z901" s="982" t="str">
        <f t="shared" si="999"/>
        <v/>
      </c>
      <c r="AA901" s="982" t="str">
        <f t="shared" si="1000"/>
        <v/>
      </c>
      <c r="AB901" s="982" t="str">
        <f t="shared" si="1001"/>
        <v/>
      </c>
      <c r="AC901" s="982" t="str">
        <f t="shared" si="1002"/>
        <v/>
      </c>
      <c r="AD901" s="982" t="str">
        <f t="shared" si="1003"/>
        <v/>
      </c>
      <c r="AE901" s="982" t="str">
        <f t="shared" si="1004"/>
        <v/>
      </c>
    </row>
    <row r="902" spans="1:31">
      <c r="A902" s="982" t="str">
        <f t="shared" si="1005"/>
        <v>MP-12</v>
      </c>
      <c r="B902" s="982" t="str">
        <f t="shared" si="986"/>
        <v>[weeks D]</v>
      </c>
      <c r="C902" s="982" t="str">
        <f t="shared" si="987"/>
        <v>[genotype D]</v>
      </c>
      <c r="D902" s="982" t="str">
        <f t="shared" si="988"/>
        <v>[diet D]</v>
      </c>
      <c r="E902" s="982" t="str">
        <f t="shared" si="989"/>
        <v>[treatment D]</v>
      </c>
      <c r="F902" s="982" t="str">
        <f t="shared" si="1006"/>
        <v>[sex]</v>
      </c>
      <c r="G902" s="982" t="str">
        <f t="shared" si="1007"/>
        <v>[body weight]</v>
      </c>
      <c r="H902" s="982" t="str">
        <f t="shared" si="1009"/>
        <v>[insul inf rate D]</v>
      </c>
      <c r="I902" s="843"/>
      <c r="J902" s="982">
        <f>'Plasma (D)'!B254</f>
        <v>50</v>
      </c>
      <c r="K902" s="982" t="str">
        <f>'Plasma (D)'!C254</f>
        <v>bg 50</v>
      </c>
      <c r="L902" s="982" t="str">
        <f>'Plasma (D)'!E254</f>
        <v>gir 50</v>
      </c>
      <c r="M902" s="843"/>
      <c r="N902" s="843"/>
      <c r="O902" s="982"/>
      <c r="P902" s="982" t="str">
        <f t="shared" si="1008"/>
        <v/>
      </c>
      <c r="Q902" s="982" t="str">
        <f t="shared" si="990"/>
        <v/>
      </c>
      <c r="R902" s="982" t="str">
        <f t="shared" si="991"/>
        <v/>
      </c>
      <c r="S902" s="982" t="str">
        <f t="shared" si="992"/>
        <v/>
      </c>
      <c r="T902" s="982" t="str">
        <f t="shared" si="993"/>
        <v/>
      </c>
      <c r="U902" s="982" t="str">
        <f t="shared" si="994"/>
        <v/>
      </c>
      <c r="V902" s="982" t="str">
        <f t="shared" si="995"/>
        <v/>
      </c>
      <c r="W902" s="982" t="str">
        <f t="shared" si="996"/>
        <v/>
      </c>
      <c r="X902" s="982" t="str">
        <f t="shared" si="997"/>
        <v/>
      </c>
      <c r="Y902" s="982" t="str">
        <f t="shared" si="998"/>
        <v/>
      </c>
      <c r="Z902" s="982" t="str">
        <f t="shared" si="999"/>
        <v/>
      </c>
      <c r="AA902" s="982" t="str">
        <f t="shared" si="1000"/>
        <v/>
      </c>
      <c r="AB902" s="982" t="str">
        <f t="shared" si="1001"/>
        <v/>
      </c>
      <c r="AC902" s="982" t="str">
        <f t="shared" si="1002"/>
        <v/>
      </c>
      <c r="AD902" s="982" t="str">
        <f t="shared" si="1003"/>
        <v/>
      </c>
      <c r="AE902" s="982" t="str">
        <f t="shared" si="1004"/>
        <v/>
      </c>
    </row>
    <row r="903" spans="1:31">
      <c r="A903" s="982" t="str">
        <f t="shared" si="1005"/>
        <v>MP-12</v>
      </c>
      <c r="B903" s="982" t="str">
        <f t="shared" si="986"/>
        <v>[weeks D]</v>
      </c>
      <c r="C903" s="982" t="str">
        <f t="shared" si="987"/>
        <v>[genotype D]</v>
      </c>
      <c r="D903" s="982" t="str">
        <f t="shared" si="988"/>
        <v>[diet D]</v>
      </c>
      <c r="E903" s="982" t="str">
        <f t="shared" si="989"/>
        <v>[treatment D]</v>
      </c>
      <c r="F903" s="982" t="str">
        <f t="shared" si="1006"/>
        <v>[sex]</v>
      </c>
      <c r="G903" s="982" t="str">
        <f t="shared" si="1007"/>
        <v>[body weight]</v>
      </c>
      <c r="H903" s="982" t="str">
        <f t="shared" si="1009"/>
        <v>[insul inf rate D]</v>
      </c>
      <c r="I903" s="843"/>
      <c r="J903" s="982">
        <f>'Plasma (D)'!B255</f>
        <v>60</v>
      </c>
      <c r="K903" s="982" t="str">
        <f>'Plasma (D)'!C255</f>
        <v>bg 60</v>
      </c>
      <c r="L903" s="982" t="str">
        <f>'Plasma (D)'!E255</f>
        <v>gir 60</v>
      </c>
      <c r="M903" s="843"/>
      <c r="N903" s="843"/>
      <c r="O903" s="982"/>
      <c r="P903" s="982" t="str">
        <f t="shared" si="1008"/>
        <v/>
      </c>
      <c r="Q903" s="982" t="str">
        <f t="shared" si="990"/>
        <v/>
      </c>
      <c r="R903" s="982" t="str">
        <f t="shared" si="991"/>
        <v/>
      </c>
      <c r="S903" s="982" t="str">
        <f t="shared" si="992"/>
        <v/>
      </c>
      <c r="T903" s="982" t="str">
        <f t="shared" si="993"/>
        <v/>
      </c>
      <c r="U903" s="982" t="str">
        <f t="shared" si="994"/>
        <v/>
      </c>
      <c r="V903" s="982" t="str">
        <f t="shared" si="995"/>
        <v/>
      </c>
      <c r="W903" s="982" t="str">
        <f t="shared" si="996"/>
        <v/>
      </c>
      <c r="X903" s="982" t="str">
        <f t="shared" si="997"/>
        <v/>
      </c>
      <c r="Y903" s="982" t="str">
        <f t="shared" si="998"/>
        <v/>
      </c>
      <c r="Z903" s="982" t="str">
        <f t="shared" si="999"/>
        <v/>
      </c>
      <c r="AA903" s="982" t="str">
        <f t="shared" si="1000"/>
        <v/>
      </c>
      <c r="AB903" s="982" t="str">
        <f t="shared" si="1001"/>
        <v/>
      </c>
      <c r="AC903" s="982" t="str">
        <f t="shared" si="1002"/>
        <v/>
      </c>
      <c r="AD903" s="982" t="str">
        <f t="shared" si="1003"/>
        <v/>
      </c>
      <c r="AE903" s="982" t="str">
        <f t="shared" si="1004"/>
        <v/>
      </c>
    </row>
    <row r="904" spans="1:31">
      <c r="A904" s="982" t="str">
        <f t="shared" si="1005"/>
        <v>MP-12</v>
      </c>
      <c r="B904" s="982" t="str">
        <f t="shared" si="986"/>
        <v>[weeks D]</v>
      </c>
      <c r="C904" s="982" t="str">
        <f t="shared" si="987"/>
        <v>[genotype D]</v>
      </c>
      <c r="D904" s="982" t="str">
        <f t="shared" si="988"/>
        <v>[diet D]</v>
      </c>
      <c r="E904" s="982" t="str">
        <f t="shared" si="989"/>
        <v>[treatment D]</v>
      </c>
      <c r="F904" s="982" t="str">
        <f t="shared" si="1006"/>
        <v>[sex]</v>
      </c>
      <c r="G904" s="982" t="str">
        <f t="shared" si="1007"/>
        <v>[body weight]</v>
      </c>
      <c r="H904" s="982" t="str">
        <f t="shared" si="1009"/>
        <v>[insul inf rate D]</v>
      </c>
      <c r="I904" s="843"/>
      <c r="J904" s="982">
        <f>'Plasma (D)'!B256</f>
        <v>70</v>
      </c>
      <c r="K904" s="982" t="str">
        <f>'Plasma (D)'!C256</f>
        <v>bg 70</v>
      </c>
      <c r="L904" s="982" t="str">
        <f>'Plasma (D)'!E256</f>
        <v>gir 70</v>
      </c>
      <c r="M904" s="843"/>
      <c r="N904" s="843"/>
      <c r="O904" s="982"/>
      <c r="P904" s="982" t="str">
        <f t="shared" si="1008"/>
        <v/>
      </c>
      <c r="Q904" s="982" t="str">
        <f t="shared" si="990"/>
        <v/>
      </c>
      <c r="R904" s="982" t="str">
        <f t="shared" si="991"/>
        <v/>
      </c>
      <c r="S904" s="982" t="str">
        <f t="shared" si="992"/>
        <v/>
      </c>
      <c r="T904" s="982" t="str">
        <f t="shared" si="993"/>
        <v/>
      </c>
      <c r="U904" s="982" t="str">
        <f t="shared" si="994"/>
        <v/>
      </c>
      <c r="V904" s="982" t="str">
        <f t="shared" si="995"/>
        <v/>
      </c>
      <c r="W904" s="982" t="str">
        <f t="shared" si="996"/>
        <v/>
      </c>
      <c r="X904" s="982" t="str">
        <f t="shared" si="997"/>
        <v/>
      </c>
      <c r="Y904" s="982" t="str">
        <f t="shared" si="998"/>
        <v/>
      </c>
      <c r="Z904" s="982" t="str">
        <f t="shared" si="999"/>
        <v/>
      </c>
      <c r="AA904" s="982" t="str">
        <f t="shared" si="1000"/>
        <v/>
      </c>
      <c r="AB904" s="982" t="str">
        <f t="shared" si="1001"/>
        <v/>
      </c>
      <c r="AC904" s="982" t="str">
        <f t="shared" si="1002"/>
        <v/>
      </c>
      <c r="AD904" s="982" t="str">
        <f t="shared" si="1003"/>
        <v/>
      </c>
      <c r="AE904" s="982" t="str">
        <f t="shared" si="1004"/>
        <v/>
      </c>
    </row>
    <row r="905" spans="1:31">
      <c r="A905" s="982" t="str">
        <f t="shared" si="1005"/>
        <v>MP-12</v>
      </c>
      <c r="B905" s="982" t="str">
        <f t="shared" si="986"/>
        <v>[weeks D]</v>
      </c>
      <c r="C905" s="982" t="str">
        <f t="shared" si="987"/>
        <v>[genotype D]</v>
      </c>
      <c r="D905" s="982" t="str">
        <f t="shared" si="988"/>
        <v>[diet D]</v>
      </c>
      <c r="E905" s="982" t="str">
        <f t="shared" si="989"/>
        <v>[treatment D]</v>
      </c>
      <c r="F905" s="982" t="str">
        <f t="shared" si="1006"/>
        <v>[sex]</v>
      </c>
      <c r="G905" s="982" t="str">
        <f t="shared" si="1007"/>
        <v>[body weight]</v>
      </c>
      <c r="H905" s="982" t="str">
        <f t="shared" si="1009"/>
        <v>[insul inf rate D]</v>
      </c>
      <c r="I905" s="843"/>
      <c r="J905" s="982">
        <f>'Plasma (D)'!B257</f>
        <v>80</v>
      </c>
      <c r="K905" s="982" t="str">
        <f>'Plasma (D)'!C257</f>
        <v>bg 80</v>
      </c>
      <c r="L905" s="982" t="str">
        <f>'Plasma (D)'!E257</f>
        <v>gir 80</v>
      </c>
      <c r="M905" s="983" t="e">
        <f>'Plasma (D)'!X252</f>
        <v>#DIV/0!</v>
      </c>
      <c r="N905" s="983" t="e">
        <f>'Plasma (D)'!Y252</f>
        <v>#DIV/0!</v>
      </c>
      <c r="O905" s="982"/>
      <c r="P905" s="982" t="str">
        <f t="shared" si="1008"/>
        <v/>
      </c>
      <c r="Q905" s="982" t="str">
        <f t="shared" si="990"/>
        <v/>
      </c>
      <c r="R905" s="982" t="str">
        <f t="shared" si="991"/>
        <v/>
      </c>
      <c r="S905" s="982" t="str">
        <f t="shared" si="992"/>
        <v/>
      </c>
      <c r="T905" s="982" t="str">
        <f t="shared" si="993"/>
        <v/>
      </c>
      <c r="U905" s="982" t="str">
        <f t="shared" si="994"/>
        <v/>
      </c>
      <c r="V905" s="982" t="str">
        <f t="shared" si="995"/>
        <v/>
      </c>
      <c r="W905" s="982" t="str">
        <f t="shared" si="996"/>
        <v/>
      </c>
      <c r="X905" s="982" t="str">
        <f t="shared" si="997"/>
        <v/>
      </c>
      <c r="Y905" s="982" t="str">
        <f t="shared" si="998"/>
        <v/>
      </c>
      <c r="Z905" s="982" t="str">
        <f t="shared" si="999"/>
        <v/>
      </c>
      <c r="AA905" s="982" t="str">
        <f t="shared" si="1000"/>
        <v/>
      </c>
      <c r="AB905" s="982" t="str">
        <f t="shared" si="1001"/>
        <v/>
      </c>
      <c r="AC905" s="982" t="str">
        <f t="shared" si="1002"/>
        <v/>
      </c>
      <c r="AD905" s="982" t="str">
        <f t="shared" si="1003"/>
        <v/>
      </c>
      <c r="AE905" s="982" t="str">
        <f t="shared" si="1004"/>
        <v/>
      </c>
    </row>
    <row r="906" spans="1:31">
      <c r="A906" s="982" t="str">
        <f t="shared" si="1005"/>
        <v>MP-12</v>
      </c>
      <c r="B906" s="982" t="str">
        <f t="shared" si="986"/>
        <v>[weeks D]</v>
      </c>
      <c r="C906" s="982" t="str">
        <f t="shared" si="987"/>
        <v>[genotype D]</v>
      </c>
      <c r="D906" s="982" t="str">
        <f t="shared" si="988"/>
        <v>[diet D]</v>
      </c>
      <c r="E906" s="982" t="str">
        <f t="shared" si="989"/>
        <v>[treatment D]</v>
      </c>
      <c r="F906" s="982" t="str">
        <f t="shared" si="1006"/>
        <v>[sex]</v>
      </c>
      <c r="G906" s="982" t="str">
        <f t="shared" si="1007"/>
        <v>[body weight]</v>
      </c>
      <c r="H906" s="982" t="str">
        <f t="shared" si="1009"/>
        <v>[insul inf rate D]</v>
      </c>
      <c r="I906" s="982" t="str">
        <f>'Plasma (D)'!A261</f>
        <v>hct 90</v>
      </c>
      <c r="J906" s="982">
        <f>'Plasma (D)'!B258</f>
        <v>90</v>
      </c>
      <c r="K906" s="982" t="str">
        <f>'Plasma (D)'!C258</f>
        <v>bg 90</v>
      </c>
      <c r="L906" s="982" t="str">
        <f>'Plasma (D)'!E258</f>
        <v>gir 90</v>
      </c>
      <c r="M906" s="983" t="e">
        <f>'Plasma (D)'!X253</f>
        <v>#DIV/0!</v>
      </c>
      <c r="N906" s="983" t="e">
        <f>'Plasma (D)'!Y253</f>
        <v>#DIV/0!</v>
      </c>
      <c r="O906" s="982"/>
      <c r="P906" s="982" t="str">
        <f t="shared" si="1008"/>
        <v/>
      </c>
      <c r="Q906" s="982" t="str">
        <f t="shared" si="990"/>
        <v/>
      </c>
      <c r="R906" s="982" t="str">
        <f t="shared" si="991"/>
        <v/>
      </c>
      <c r="S906" s="982" t="str">
        <f t="shared" si="992"/>
        <v/>
      </c>
      <c r="T906" s="982" t="str">
        <f t="shared" si="993"/>
        <v/>
      </c>
      <c r="U906" s="982" t="str">
        <f t="shared" si="994"/>
        <v/>
      </c>
      <c r="V906" s="982" t="str">
        <f t="shared" si="995"/>
        <v/>
      </c>
      <c r="W906" s="982" t="str">
        <f t="shared" si="996"/>
        <v/>
      </c>
      <c r="X906" s="982" t="str">
        <f t="shared" si="997"/>
        <v/>
      </c>
      <c r="Y906" s="982" t="str">
        <f t="shared" si="998"/>
        <v/>
      </c>
      <c r="Z906" s="982" t="str">
        <f t="shared" si="999"/>
        <v/>
      </c>
      <c r="AA906" s="982" t="str">
        <f t="shared" si="1000"/>
        <v/>
      </c>
      <c r="AB906" s="982" t="str">
        <f t="shared" si="1001"/>
        <v/>
      </c>
      <c r="AC906" s="982" t="str">
        <f t="shared" si="1002"/>
        <v/>
      </c>
      <c r="AD906" s="982" t="str">
        <f t="shared" si="1003"/>
        <v/>
      </c>
      <c r="AE906" s="982" t="str">
        <f t="shared" si="1004"/>
        <v/>
      </c>
    </row>
    <row r="907" spans="1:31">
      <c r="A907" s="982" t="str">
        <f t="shared" si="1005"/>
        <v>MP-12</v>
      </c>
      <c r="B907" s="982" t="str">
        <f t="shared" si="986"/>
        <v>[weeks D]</v>
      </c>
      <c r="C907" s="982" t="str">
        <f t="shared" si="987"/>
        <v>[genotype D]</v>
      </c>
      <c r="D907" s="982" t="str">
        <f t="shared" si="988"/>
        <v>[diet D]</v>
      </c>
      <c r="E907" s="982" t="str">
        <f t="shared" si="989"/>
        <v>[treatment D]</v>
      </c>
      <c r="F907" s="982" t="str">
        <f t="shared" si="1006"/>
        <v>[sex]</v>
      </c>
      <c r="G907" s="982" t="str">
        <f t="shared" si="1007"/>
        <v>[body weight]</v>
      </c>
      <c r="H907" s="982" t="str">
        <f t="shared" si="1009"/>
        <v>[insul inf rate D]</v>
      </c>
      <c r="I907" s="843"/>
      <c r="J907" s="982">
        <f>'Plasma (D)'!B259</f>
        <v>100</v>
      </c>
      <c r="K907" s="982" t="str">
        <f>'Plasma (D)'!C259</f>
        <v>bg 100</v>
      </c>
      <c r="L907" s="982" t="str">
        <f>'Plasma (D)'!E259</f>
        <v>gir 100</v>
      </c>
      <c r="M907" s="983" t="e">
        <f>'Plasma (D)'!X254</f>
        <v>#DIV/0!</v>
      </c>
      <c r="N907" s="983" t="e">
        <f>'Plasma (D)'!Y254</f>
        <v>#DIV/0!</v>
      </c>
      <c r="O907" s="982" t="str">
        <f>'Plasma (D)'!M259</f>
        <v>i 100</v>
      </c>
      <c r="P907" s="982" t="str">
        <f t="shared" si="1008"/>
        <v/>
      </c>
      <c r="Q907" s="982" t="str">
        <f t="shared" si="990"/>
        <v/>
      </c>
      <c r="R907" s="982" t="str">
        <f t="shared" si="991"/>
        <v/>
      </c>
      <c r="S907" s="982" t="str">
        <f t="shared" si="992"/>
        <v/>
      </c>
      <c r="T907" s="982" t="str">
        <f t="shared" si="993"/>
        <v/>
      </c>
      <c r="U907" s="982" t="str">
        <f t="shared" si="994"/>
        <v/>
      </c>
      <c r="V907" s="982" t="str">
        <f t="shared" si="995"/>
        <v/>
      </c>
      <c r="W907" s="982" t="str">
        <f t="shared" si="996"/>
        <v/>
      </c>
      <c r="X907" s="982" t="str">
        <f t="shared" si="997"/>
        <v/>
      </c>
      <c r="Y907" s="982" t="str">
        <f t="shared" si="998"/>
        <v/>
      </c>
      <c r="Z907" s="982" t="str">
        <f t="shared" si="999"/>
        <v/>
      </c>
      <c r="AA907" s="982" t="str">
        <f t="shared" si="1000"/>
        <v/>
      </c>
      <c r="AB907" s="982" t="str">
        <f t="shared" si="1001"/>
        <v/>
      </c>
      <c r="AC907" s="982" t="str">
        <f t="shared" si="1002"/>
        <v/>
      </c>
      <c r="AD907" s="982" t="str">
        <f t="shared" si="1003"/>
        <v/>
      </c>
      <c r="AE907" s="982" t="str">
        <f t="shared" si="1004"/>
        <v/>
      </c>
    </row>
    <row r="908" spans="1:31">
      <c r="A908" s="982" t="str">
        <f t="shared" si="1005"/>
        <v>MP-12</v>
      </c>
      <c r="B908" s="982" t="str">
        <f t="shared" si="986"/>
        <v>[weeks D]</v>
      </c>
      <c r="C908" s="982" t="str">
        <f t="shared" si="987"/>
        <v>[genotype D]</v>
      </c>
      <c r="D908" s="982" t="str">
        <f t="shared" si="988"/>
        <v>[diet D]</v>
      </c>
      <c r="E908" s="982" t="str">
        <f t="shared" si="989"/>
        <v>[treatment D]</v>
      </c>
      <c r="F908" s="982" t="str">
        <f t="shared" si="1006"/>
        <v>[sex]</v>
      </c>
      <c r="G908" s="982" t="str">
        <f t="shared" si="1007"/>
        <v>[body weight]</v>
      </c>
      <c r="H908" s="982" t="str">
        <f t="shared" si="1009"/>
        <v>[insul inf rate D]</v>
      </c>
      <c r="I908" s="843"/>
      <c r="J908" s="982">
        <f>'Plasma (D)'!B260</f>
        <v>110</v>
      </c>
      <c r="K908" s="982" t="str">
        <f>'Plasma (D)'!C260</f>
        <v>bg 110</v>
      </c>
      <c r="L908" s="982" t="str">
        <f>'Plasma (D)'!E260</f>
        <v>gir 110</v>
      </c>
      <c r="M908" s="843"/>
      <c r="N908" s="843"/>
      <c r="O908" s="982"/>
      <c r="P908" s="982" t="str">
        <f t="shared" si="1008"/>
        <v/>
      </c>
      <c r="Q908" s="982" t="str">
        <f t="shared" si="990"/>
        <v/>
      </c>
      <c r="R908" s="982" t="str">
        <f t="shared" si="991"/>
        <v/>
      </c>
      <c r="S908" s="982" t="str">
        <f t="shared" si="992"/>
        <v/>
      </c>
      <c r="T908" s="982" t="str">
        <f t="shared" si="993"/>
        <v/>
      </c>
      <c r="U908" s="982" t="str">
        <f t="shared" si="994"/>
        <v/>
      </c>
      <c r="V908" s="982" t="str">
        <f t="shared" si="995"/>
        <v/>
      </c>
      <c r="W908" s="982" t="str">
        <f t="shared" si="996"/>
        <v/>
      </c>
      <c r="X908" s="982" t="str">
        <f t="shared" si="997"/>
        <v/>
      </c>
      <c r="Y908" s="982" t="str">
        <f t="shared" si="998"/>
        <v/>
      </c>
      <c r="Z908" s="982" t="str">
        <f t="shared" si="999"/>
        <v/>
      </c>
      <c r="AA908" s="982" t="str">
        <f t="shared" si="1000"/>
        <v/>
      </c>
      <c r="AB908" s="982" t="str">
        <f t="shared" si="1001"/>
        <v/>
      </c>
      <c r="AC908" s="982" t="str">
        <f t="shared" si="1002"/>
        <v/>
      </c>
      <c r="AD908" s="982" t="str">
        <f t="shared" si="1003"/>
        <v/>
      </c>
      <c r="AE908" s="982" t="str">
        <f t="shared" si="1004"/>
        <v/>
      </c>
    </row>
    <row r="909" spans="1:31">
      <c r="A909" s="982" t="str">
        <f t="shared" si="1005"/>
        <v>MP-12</v>
      </c>
      <c r="B909" s="982" t="str">
        <f t="shared" si="986"/>
        <v>[weeks D]</v>
      </c>
      <c r="C909" s="982" t="str">
        <f t="shared" si="987"/>
        <v>[genotype D]</v>
      </c>
      <c r="D909" s="982" t="str">
        <f t="shared" si="988"/>
        <v>[diet D]</v>
      </c>
      <c r="E909" s="982" t="str">
        <f t="shared" si="989"/>
        <v>[treatment D]</v>
      </c>
      <c r="F909" s="982" t="str">
        <f t="shared" si="1006"/>
        <v>[sex]</v>
      </c>
      <c r="G909" s="982" t="str">
        <f t="shared" si="1007"/>
        <v>[body weight]</v>
      </c>
      <c r="H909" s="982" t="str">
        <f t="shared" si="1009"/>
        <v>[insul inf rate D]</v>
      </c>
      <c r="I909" s="843"/>
      <c r="J909" s="982">
        <f>'Plasma (D)'!B261</f>
        <v>120</v>
      </c>
      <c r="K909" s="982" t="str">
        <f>'Plasma (D)'!C261</f>
        <v>bg 120</v>
      </c>
      <c r="L909" s="982" t="str">
        <f>'Plasma (D)'!E261</f>
        <v>gir 120</v>
      </c>
      <c r="M909" s="983" t="e">
        <f>'Plasma (D)'!X255</f>
        <v>#DIV/0!</v>
      </c>
      <c r="N909" s="983" t="e">
        <f>'Plasma (D)'!Y255</f>
        <v>#DIV/0!</v>
      </c>
      <c r="O909" s="982" t="str">
        <f>'Plasma (D)'!M261</f>
        <v>i 120</v>
      </c>
      <c r="P909" s="982" t="str">
        <f t="shared" si="1008"/>
        <v/>
      </c>
      <c r="Q909" s="982" t="str">
        <f t="shared" si="990"/>
        <v/>
      </c>
      <c r="R909" s="982" t="str">
        <f t="shared" si="991"/>
        <v/>
      </c>
      <c r="S909" s="982" t="str">
        <f t="shared" si="992"/>
        <v/>
      </c>
      <c r="T909" s="982" t="str">
        <f t="shared" si="993"/>
        <v/>
      </c>
      <c r="U909" s="982" t="str">
        <f t="shared" si="994"/>
        <v/>
      </c>
      <c r="V909" s="982" t="str">
        <f t="shared" si="995"/>
        <v/>
      </c>
      <c r="W909" s="982" t="str">
        <f t="shared" si="996"/>
        <v/>
      </c>
      <c r="X909" s="982" t="str">
        <f t="shared" si="997"/>
        <v/>
      </c>
      <c r="Y909" s="982" t="str">
        <f t="shared" si="998"/>
        <v/>
      </c>
      <c r="Z909" s="982" t="str">
        <f t="shared" si="999"/>
        <v/>
      </c>
      <c r="AA909" s="982" t="str">
        <f t="shared" si="1000"/>
        <v/>
      </c>
      <c r="AB909" s="982" t="str">
        <f t="shared" si="1001"/>
        <v/>
      </c>
      <c r="AC909" s="982" t="str">
        <f t="shared" si="1002"/>
        <v/>
      </c>
      <c r="AD909" s="982" t="str">
        <f t="shared" si="1003"/>
        <v/>
      </c>
      <c r="AE909" s="982" t="str">
        <f t="shared" si="1004"/>
        <v/>
      </c>
    </row>
    <row r="910" spans="1:31">
      <c r="A910" s="982" t="str">
        <f t="shared" si="1005"/>
        <v>MP-12</v>
      </c>
      <c r="B910" s="982" t="str">
        <f t="shared" si="986"/>
        <v>[weeks D]</v>
      </c>
      <c r="C910" s="982" t="str">
        <f t="shared" si="987"/>
        <v>[genotype D]</v>
      </c>
      <c r="D910" s="982" t="str">
        <f t="shared" si="988"/>
        <v>[diet D]</v>
      </c>
      <c r="E910" s="982" t="str">
        <f t="shared" si="989"/>
        <v>[treatment D]</v>
      </c>
      <c r="F910" s="982" t="str">
        <f t="shared" si="1006"/>
        <v>[sex]</v>
      </c>
      <c r="G910" s="982" t="str">
        <f t="shared" si="1007"/>
        <v>[body weight]</v>
      </c>
      <c r="H910" s="982" t="str">
        <f t="shared" si="1009"/>
        <v>[insul inf rate D]</v>
      </c>
      <c r="I910" s="843"/>
      <c r="J910" s="982">
        <v>122</v>
      </c>
      <c r="K910" s="982" t="str">
        <f>'Plasma (D)'!C262</f>
        <v>bg 2</v>
      </c>
      <c r="L910" s="982" t="str">
        <f>'Plasma (D)'!E262</f>
        <v>gir 2</v>
      </c>
      <c r="M910" s="843"/>
      <c r="N910" s="843"/>
      <c r="O910" s="982"/>
      <c r="P910" s="982" t="str">
        <f t="shared" si="1008"/>
        <v/>
      </c>
      <c r="Q910" s="982" t="str">
        <f t="shared" si="990"/>
        <v/>
      </c>
      <c r="R910" s="982" t="str">
        <f t="shared" si="991"/>
        <v/>
      </c>
      <c r="S910" s="982" t="str">
        <f t="shared" si="992"/>
        <v/>
      </c>
      <c r="T910" s="982" t="str">
        <f t="shared" si="993"/>
        <v/>
      </c>
      <c r="U910" s="982" t="str">
        <f t="shared" si="994"/>
        <v/>
      </c>
      <c r="V910" s="982" t="str">
        <f t="shared" si="995"/>
        <v/>
      </c>
      <c r="W910" s="982" t="str">
        <f t="shared" si="996"/>
        <v/>
      </c>
      <c r="X910" s="982" t="str">
        <f t="shared" si="997"/>
        <v/>
      </c>
      <c r="Y910" s="982" t="str">
        <f t="shared" si="998"/>
        <v/>
      </c>
      <c r="Z910" s="982" t="str">
        <f t="shared" si="999"/>
        <v/>
      </c>
      <c r="AA910" s="982" t="str">
        <f t="shared" si="1000"/>
        <v/>
      </c>
      <c r="AB910" s="982" t="str">
        <f t="shared" si="1001"/>
        <v/>
      </c>
      <c r="AC910" s="982" t="str">
        <f t="shared" si="1002"/>
        <v/>
      </c>
      <c r="AD910" s="982" t="str">
        <f t="shared" si="1003"/>
        <v/>
      </c>
      <c r="AE910" s="982" t="str">
        <f t="shared" si="1004"/>
        <v/>
      </c>
    </row>
    <row r="911" spans="1:31">
      <c r="A911" s="982" t="str">
        <f t="shared" si="1005"/>
        <v>MP-12</v>
      </c>
      <c r="B911" s="982" t="str">
        <f t="shared" si="986"/>
        <v>[weeks D]</v>
      </c>
      <c r="C911" s="982" t="str">
        <f t="shared" si="987"/>
        <v>[genotype D]</v>
      </c>
      <c r="D911" s="982" t="str">
        <f t="shared" si="988"/>
        <v>[diet D]</v>
      </c>
      <c r="E911" s="982" t="str">
        <f t="shared" si="989"/>
        <v>[treatment D]</v>
      </c>
      <c r="F911" s="982" t="str">
        <f t="shared" si="1006"/>
        <v>[sex]</v>
      </c>
      <c r="G911" s="982" t="str">
        <f t="shared" si="1007"/>
        <v>[body weight]</v>
      </c>
      <c r="H911" s="982" t="str">
        <f t="shared" si="1009"/>
        <v>[insul inf rate D]</v>
      </c>
      <c r="I911" s="843"/>
      <c r="J911" s="982">
        <v>125</v>
      </c>
      <c r="K911" s="982" t="str">
        <f>'Plasma (D)'!C263</f>
        <v>bg 5</v>
      </c>
      <c r="L911" s="982" t="str">
        <f>'Plasma (D)'!E263</f>
        <v>gir 5</v>
      </c>
      <c r="M911" s="843"/>
      <c r="N911" s="843"/>
      <c r="O911" s="982"/>
      <c r="P911" s="982" t="str">
        <f t="shared" si="1008"/>
        <v/>
      </c>
      <c r="Q911" s="982" t="str">
        <f t="shared" si="990"/>
        <v/>
      </c>
      <c r="R911" s="982" t="str">
        <f t="shared" si="991"/>
        <v/>
      </c>
      <c r="S911" s="982" t="str">
        <f t="shared" si="992"/>
        <v/>
      </c>
      <c r="T911" s="982" t="str">
        <f t="shared" si="993"/>
        <v/>
      </c>
      <c r="U911" s="982" t="str">
        <f t="shared" si="994"/>
        <v/>
      </c>
      <c r="V911" s="982" t="str">
        <f t="shared" si="995"/>
        <v/>
      </c>
      <c r="W911" s="982" t="str">
        <f t="shared" si="996"/>
        <v/>
      </c>
      <c r="X911" s="982" t="str">
        <f t="shared" si="997"/>
        <v/>
      </c>
      <c r="Y911" s="982" t="str">
        <f t="shared" si="998"/>
        <v/>
      </c>
      <c r="Z911" s="982" t="str">
        <f t="shared" si="999"/>
        <v/>
      </c>
      <c r="AA911" s="982" t="str">
        <f t="shared" si="1000"/>
        <v/>
      </c>
      <c r="AB911" s="982" t="str">
        <f t="shared" si="1001"/>
        <v/>
      </c>
      <c r="AC911" s="982" t="str">
        <f t="shared" si="1002"/>
        <v/>
      </c>
      <c r="AD911" s="982" t="str">
        <f t="shared" si="1003"/>
        <v/>
      </c>
      <c r="AE911" s="982" t="str">
        <f t="shared" si="1004"/>
        <v/>
      </c>
    </row>
    <row r="912" spans="1:31">
      <c r="A912" s="982" t="str">
        <f t="shared" si="1005"/>
        <v>MP-12</v>
      </c>
      <c r="B912" s="982" t="str">
        <f t="shared" si="986"/>
        <v>[weeks D]</v>
      </c>
      <c r="C912" s="982" t="str">
        <f t="shared" si="987"/>
        <v>[genotype D]</v>
      </c>
      <c r="D912" s="982" t="str">
        <f t="shared" si="988"/>
        <v>[diet D]</v>
      </c>
      <c r="E912" s="982" t="str">
        <f t="shared" si="989"/>
        <v>[treatment D]</v>
      </c>
      <c r="F912" s="982" t="str">
        <f t="shared" si="1006"/>
        <v>[sex]</v>
      </c>
      <c r="G912" s="982" t="str">
        <f t="shared" si="1007"/>
        <v>[body weight]</v>
      </c>
      <c r="H912" s="982" t="str">
        <f t="shared" si="1009"/>
        <v>[insul inf rate D]</v>
      </c>
      <c r="I912" s="843"/>
      <c r="J912" s="982">
        <v>130</v>
      </c>
      <c r="K912" s="982" t="str">
        <f>'Plasma (D)'!C264</f>
        <v>bg 10</v>
      </c>
      <c r="L912" s="982" t="str">
        <f>'Plasma (D)'!E264</f>
        <v>gir 10</v>
      </c>
      <c r="M912" s="843"/>
      <c r="N912" s="843"/>
      <c r="O912" s="982"/>
      <c r="P912" s="982" t="str">
        <f t="shared" si="1008"/>
        <v/>
      </c>
      <c r="Q912" s="982" t="str">
        <f t="shared" si="990"/>
        <v/>
      </c>
      <c r="R912" s="982" t="str">
        <f t="shared" si="991"/>
        <v/>
      </c>
      <c r="S912" s="982" t="str">
        <f t="shared" si="992"/>
        <v/>
      </c>
      <c r="T912" s="982" t="str">
        <f t="shared" si="993"/>
        <v/>
      </c>
      <c r="U912" s="982" t="str">
        <f t="shared" si="994"/>
        <v/>
      </c>
      <c r="V912" s="982" t="str">
        <f t="shared" si="995"/>
        <v/>
      </c>
      <c r="W912" s="982" t="str">
        <f t="shared" si="996"/>
        <v/>
      </c>
      <c r="X912" s="982" t="str">
        <f t="shared" si="997"/>
        <v/>
      </c>
      <c r="Y912" s="982" t="str">
        <f t="shared" si="998"/>
        <v/>
      </c>
      <c r="Z912" s="982" t="str">
        <f t="shared" si="999"/>
        <v/>
      </c>
      <c r="AA912" s="982" t="str">
        <f t="shared" si="1000"/>
        <v/>
      </c>
      <c r="AB912" s="982" t="str">
        <f t="shared" si="1001"/>
        <v/>
      </c>
      <c r="AC912" s="982" t="str">
        <f t="shared" si="1002"/>
        <v/>
      </c>
      <c r="AD912" s="982" t="str">
        <f t="shared" si="1003"/>
        <v/>
      </c>
      <c r="AE912" s="982" t="str">
        <f t="shared" si="1004"/>
        <v/>
      </c>
    </row>
    <row r="913" spans="1:31">
      <c r="A913" s="982" t="str">
        <f t="shared" si="1005"/>
        <v>MP-12</v>
      </c>
      <c r="B913" s="982" t="str">
        <f t="shared" si="986"/>
        <v>[weeks D]</v>
      </c>
      <c r="C913" s="982" t="str">
        <f t="shared" si="987"/>
        <v>[genotype D]</v>
      </c>
      <c r="D913" s="982" t="str">
        <f t="shared" si="988"/>
        <v>[diet D]</v>
      </c>
      <c r="E913" s="982" t="str">
        <f t="shared" si="989"/>
        <v>[treatment D]</v>
      </c>
      <c r="F913" s="982" t="str">
        <f t="shared" si="1006"/>
        <v>[sex]</v>
      </c>
      <c r="G913" s="982" t="str">
        <f t="shared" si="1007"/>
        <v>[body weight]</v>
      </c>
      <c r="H913" s="982" t="str">
        <f t="shared" si="1009"/>
        <v>[insul inf rate D]</v>
      </c>
      <c r="I913" s="843"/>
      <c r="J913" s="982">
        <v>135</v>
      </c>
      <c r="K913" s="982" t="str">
        <f>'Plasma (D)'!C265</f>
        <v>bg 15</v>
      </c>
      <c r="L913" s="982" t="str">
        <f>'Plasma (D)'!E265</f>
        <v>gir 15</v>
      </c>
      <c r="M913" s="843"/>
      <c r="N913" s="843"/>
      <c r="O913" s="982"/>
      <c r="P913" s="982" t="str">
        <f t="shared" si="1008"/>
        <v/>
      </c>
      <c r="Q913" s="982" t="str">
        <f t="shared" si="990"/>
        <v/>
      </c>
      <c r="R913" s="982" t="str">
        <f t="shared" si="991"/>
        <v/>
      </c>
      <c r="S913" s="982" t="str">
        <f t="shared" si="992"/>
        <v/>
      </c>
      <c r="T913" s="982" t="str">
        <f t="shared" si="993"/>
        <v/>
      </c>
      <c r="U913" s="982" t="str">
        <f t="shared" si="994"/>
        <v/>
      </c>
      <c r="V913" s="982" t="str">
        <f t="shared" si="995"/>
        <v/>
      </c>
      <c r="W913" s="982" t="str">
        <f t="shared" si="996"/>
        <v/>
      </c>
      <c r="X913" s="982" t="str">
        <f t="shared" si="997"/>
        <v/>
      </c>
      <c r="Y913" s="982" t="str">
        <f t="shared" si="998"/>
        <v/>
      </c>
      <c r="Z913" s="982" t="str">
        <f t="shared" si="999"/>
        <v/>
      </c>
      <c r="AA913" s="982" t="str">
        <f t="shared" si="1000"/>
        <v/>
      </c>
      <c r="AB913" s="982" t="str">
        <f t="shared" si="1001"/>
        <v/>
      </c>
      <c r="AC913" s="982" t="str">
        <f t="shared" si="1002"/>
        <v/>
      </c>
      <c r="AD913" s="982" t="str">
        <f t="shared" si="1003"/>
        <v/>
      </c>
      <c r="AE913" s="982" t="str">
        <f t="shared" si="1004"/>
        <v/>
      </c>
    </row>
    <row r="914" spans="1:31" s="946" customFormat="1">
      <c r="A914" s="982" t="str">
        <f t="shared" si="1005"/>
        <v>MP-12</v>
      </c>
      <c r="B914" s="982" t="str">
        <f t="shared" si="986"/>
        <v>[weeks D]</v>
      </c>
      <c r="C914" s="982" t="str">
        <f t="shared" si="987"/>
        <v>[genotype D]</v>
      </c>
      <c r="D914" s="982" t="str">
        <f t="shared" si="988"/>
        <v>[diet D]</v>
      </c>
      <c r="E914" s="982" t="str">
        <f t="shared" si="989"/>
        <v>[treatment D]</v>
      </c>
      <c r="F914" s="982" t="str">
        <f t="shared" si="1006"/>
        <v>[sex]</v>
      </c>
      <c r="G914" s="982" t="str">
        <f t="shared" si="1007"/>
        <v>[body weight]</v>
      </c>
      <c r="H914" s="982" t="str">
        <f t="shared" si="1009"/>
        <v>[insul inf rate D]</v>
      </c>
      <c r="I914" s="843"/>
      <c r="J914" s="982">
        <v>145</v>
      </c>
      <c r="K914" s="982" t="str">
        <f>'Plasma (D)'!C266</f>
        <v>bg 25</v>
      </c>
      <c r="L914" s="982" t="str">
        <f>'Plasma (D)'!E266</f>
        <v>gir 25</v>
      </c>
      <c r="M914" s="843"/>
      <c r="N914" s="843"/>
      <c r="O914" s="982"/>
      <c r="P914" s="982" t="str">
        <f t="shared" si="1008"/>
        <v/>
      </c>
      <c r="Q914" s="982" t="str">
        <f t="shared" si="990"/>
        <v/>
      </c>
      <c r="R914" s="982" t="str">
        <f t="shared" si="991"/>
        <v/>
      </c>
      <c r="S914" s="982" t="str">
        <f t="shared" si="992"/>
        <v/>
      </c>
      <c r="T914" s="982" t="str">
        <f t="shared" si="993"/>
        <v/>
      </c>
      <c r="U914" s="982" t="str">
        <f t="shared" si="994"/>
        <v/>
      </c>
      <c r="V914" s="982" t="str">
        <f t="shared" si="995"/>
        <v/>
      </c>
      <c r="W914" s="982" t="str">
        <f t="shared" si="996"/>
        <v/>
      </c>
      <c r="X914" s="982" t="str">
        <f t="shared" si="997"/>
        <v/>
      </c>
      <c r="Y914" s="982" t="str">
        <f t="shared" si="998"/>
        <v/>
      </c>
      <c r="Z914" s="982" t="str">
        <f t="shared" si="999"/>
        <v/>
      </c>
      <c r="AA914" s="982" t="str">
        <f t="shared" si="1000"/>
        <v/>
      </c>
      <c r="AB914" s="982" t="str">
        <f t="shared" si="1001"/>
        <v/>
      </c>
      <c r="AC914" s="982" t="str">
        <f t="shared" si="1002"/>
        <v/>
      </c>
      <c r="AD914" s="982" t="str">
        <f t="shared" si="1003"/>
        <v/>
      </c>
      <c r="AE914" s="982" t="str">
        <f t="shared" si="1004"/>
        <v/>
      </c>
    </row>
  </sheetData>
  <sheetProtection password="CA91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 tint="0.39997558519241921"/>
  </sheetPr>
  <dimension ref="A1:BP311"/>
  <sheetViews>
    <sheetView topLeftCell="A73" workbookViewId="0">
      <selection activeCell="A123" sqref="A123"/>
    </sheetView>
  </sheetViews>
  <sheetFormatPr baseColWidth="10" defaultColWidth="8.83203125" defaultRowHeight="12" x14ac:dyDescent="0"/>
  <cols>
    <col min="1" max="1" width="11.1640625" style="41" bestFit="1" customWidth="1"/>
    <col min="2" max="2" width="7.83203125" style="41" customWidth="1"/>
    <col min="3" max="3" width="8.5" style="6" customWidth="1"/>
    <col min="4" max="4" width="7.83203125" style="41" customWidth="1"/>
    <col min="5" max="5" width="8" style="41" customWidth="1"/>
    <col min="6" max="6" width="8.83203125" style="41" customWidth="1"/>
    <col min="7" max="7" width="9.33203125" style="41" customWidth="1"/>
    <col min="8" max="8" width="8.83203125" style="41" customWidth="1"/>
    <col min="9" max="9" width="11.83203125" style="41" customWidth="1"/>
    <col min="10" max="10" width="12.6640625" style="41" customWidth="1"/>
    <col min="11" max="12" width="11.83203125" style="41" customWidth="1"/>
    <col min="13" max="13" width="11" style="41" customWidth="1"/>
    <col min="14" max="14" width="10.83203125" style="79" customWidth="1"/>
    <col min="15" max="15" width="9" style="79" customWidth="1"/>
    <col min="16" max="16" width="8.33203125" style="79" customWidth="1"/>
    <col min="17" max="17" width="7.83203125" style="79" customWidth="1"/>
    <col min="18" max="18" width="8.33203125" style="79" customWidth="1"/>
    <col min="19" max="19" width="8.5" style="79" customWidth="1"/>
    <col min="20" max="20" width="8" style="79" customWidth="1"/>
    <col min="21" max="21" width="8.33203125" style="79" bestFit="1" customWidth="1"/>
    <col min="22" max="22" width="9.1640625" style="79" customWidth="1"/>
    <col min="23" max="32" width="8.83203125" style="41"/>
    <col min="33" max="33" width="10.1640625" style="41" customWidth="1"/>
    <col min="34" max="34" width="8.83203125" style="41"/>
    <col min="35" max="35" width="14.1640625" style="41" customWidth="1"/>
    <col min="36" max="49" width="8.83203125" style="41"/>
    <col min="50" max="50" width="11.1640625" style="41" customWidth="1"/>
    <col min="51" max="51" width="8.83203125" style="41"/>
    <col min="52" max="52" width="10.33203125" style="41" customWidth="1"/>
    <col min="53" max="68" width="8.83203125" style="61"/>
    <col min="69" max="16384" width="8.83203125" style="41"/>
  </cols>
  <sheetData>
    <row r="1" spans="1:44" ht="13" customHeight="1" thickBot="1">
      <c r="A1" s="1217" t="s">
        <v>148</v>
      </c>
      <c r="B1" s="1218"/>
      <c r="C1" s="1218"/>
      <c r="D1" s="1218"/>
      <c r="E1" s="1219"/>
      <c r="G1" s="262" t="e">
        <f>animals</f>
        <v>#NAME?</v>
      </c>
      <c r="H1" s="882">
        <f>A36+A56+A76+A96+A116+A136+A176+A156+A196+A216+A236+A256</f>
        <v>12</v>
      </c>
      <c r="J1" s="1046" t="s">
        <v>150</v>
      </c>
      <c r="K1" s="1047"/>
      <c r="M1" s="1214" t="str">
        <f>+A1</f>
        <v>Average Values</v>
      </c>
      <c r="N1" s="1215"/>
      <c r="O1" s="1215"/>
      <c r="P1" s="1215"/>
      <c r="Q1" s="1215"/>
      <c r="R1" s="1215"/>
      <c r="S1" s="1215"/>
      <c r="T1" s="1215"/>
      <c r="U1" s="1215"/>
      <c r="V1" s="1215"/>
      <c r="W1" s="1215"/>
      <c r="X1" s="1215"/>
      <c r="Y1" s="1216"/>
      <c r="Z1" s="271"/>
      <c r="AA1" s="272"/>
      <c r="AB1" s="272"/>
      <c r="AC1" s="272"/>
      <c r="AD1" s="272"/>
      <c r="AE1" s="273"/>
      <c r="AG1" s="276" t="str">
        <f>+A1</f>
        <v>Average Values</v>
      </c>
      <c r="AH1" s="277" t="s">
        <v>118</v>
      </c>
      <c r="AI1" s="1163" t="s">
        <v>216</v>
      </c>
      <c r="AJ1" s="277" t="str">
        <f>AR28</f>
        <v>nss</v>
      </c>
      <c r="AK1" s="1163" t="s">
        <v>215</v>
      </c>
      <c r="AL1" s="277" t="str">
        <f>AS28</f>
        <v xml:space="preserve">Total </v>
      </c>
      <c r="AM1" s="1163" t="s">
        <v>214</v>
      </c>
      <c r="AN1" s="277" t="str">
        <f>AT28</f>
        <v>Endo</v>
      </c>
      <c r="AO1" s="1163" t="s">
        <v>213</v>
      </c>
      <c r="AP1" s="277" t="str">
        <f>AU29</f>
        <v>Rd</v>
      </c>
      <c r="AQ1" s="1163" t="str">
        <f>AU29</f>
        <v>Rd</v>
      </c>
      <c r="AR1" s="61"/>
    </row>
    <row r="2" spans="1:44" ht="13" customHeight="1" thickBot="1">
      <c r="A2" s="253" t="s">
        <v>5</v>
      </c>
      <c r="B2" s="1218" t="s">
        <v>31</v>
      </c>
      <c r="C2" s="1216"/>
      <c r="D2" s="1214" t="s">
        <v>46</v>
      </c>
      <c r="E2" s="1220"/>
      <c r="G2" s="262" t="s">
        <v>324</v>
      </c>
      <c r="H2" s="1061">
        <f>AVERAGE(A30,A50,A70,A90,A110,A130,A150,A170,A190,A210,A230,A250)</f>
        <v>23.083333333333332</v>
      </c>
      <c r="J2" s="269" t="s">
        <v>97</v>
      </c>
      <c r="K2" s="78">
        <v>0</v>
      </c>
      <c r="L2" s="41" t="s">
        <v>231</v>
      </c>
      <c r="M2" s="262" t="s">
        <v>2</v>
      </c>
      <c r="N2" s="263" t="s">
        <v>149</v>
      </c>
      <c r="O2" s="262" t="s">
        <v>38</v>
      </c>
      <c r="P2" s="253" t="s">
        <v>46</v>
      </c>
      <c r="Q2" s="253" t="s">
        <v>38</v>
      </c>
      <c r="R2" s="262" t="s">
        <v>17</v>
      </c>
      <c r="S2" s="262" t="s">
        <v>38</v>
      </c>
      <c r="T2" s="262" t="s">
        <v>43</v>
      </c>
      <c r="U2" s="253" t="s">
        <v>38</v>
      </c>
      <c r="V2" s="262" t="s">
        <v>44</v>
      </c>
      <c r="W2" s="262" t="s">
        <v>38</v>
      </c>
      <c r="X2" s="262" t="s">
        <v>56</v>
      </c>
      <c r="Y2" s="262" t="s">
        <v>38</v>
      </c>
      <c r="Z2" s="262" t="s">
        <v>85</v>
      </c>
      <c r="AA2" s="262" t="s">
        <v>38</v>
      </c>
      <c r="AB2" s="262" t="s">
        <v>82</v>
      </c>
      <c r="AC2" s="262" t="s">
        <v>38</v>
      </c>
      <c r="AD2" s="262" t="s">
        <v>86</v>
      </c>
      <c r="AE2" s="262" t="s">
        <v>38</v>
      </c>
      <c r="AG2" s="277"/>
      <c r="AH2" s="277" t="s">
        <v>127</v>
      </c>
      <c r="AI2" s="1164" t="s">
        <v>38</v>
      </c>
      <c r="AJ2" s="277" t="str">
        <f>AR29</f>
        <v>Ra</v>
      </c>
      <c r="AK2" s="1164" t="s">
        <v>38</v>
      </c>
      <c r="AL2" s="277" t="str">
        <f>AS29</f>
        <v>Ra</v>
      </c>
      <c r="AM2" s="1164" t="s">
        <v>38</v>
      </c>
      <c r="AN2" s="277" t="str">
        <f>AT29</f>
        <v>Ra</v>
      </c>
      <c r="AO2" s="1164" t="s">
        <v>38</v>
      </c>
      <c r="AP2" s="277"/>
      <c r="AQ2" s="1164" t="s">
        <v>38</v>
      </c>
      <c r="AR2" s="61"/>
    </row>
    <row r="3" spans="1:44" ht="13" customHeight="1" thickBot="1">
      <c r="A3" s="254" t="s">
        <v>26</v>
      </c>
      <c r="B3" s="255" t="s">
        <v>37</v>
      </c>
      <c r="C3" s="256" t="s">
        <v>38</v>
      </c>
      <c r="D3" s="256" t="s">
        <v>37</v>
      </c>
      <c r="E3" s="257" t="s">
        <v>38</v>
      </c>
      <c r="G3" s="262" t="s">
        <v>59</v>
      </c>
      <c r="H3" s="1062">
        <f>STDEV(A30,A50,A70,A90,A110,A130,A150,A170,A190,A210,A230,A250)/SQRT(COUNT(A30,A50,A70,A90,A110,A130,A150,A170,A190,A210,A230,A250))</f>
        <v>0.77821019725464347</v>
      </c>
      <c r="J3" s="269" t="s">
        <v>110</v>
      </c>
      <c r="K3" s="882">
        <v>2.5</v>
      </c>
      <c r="L3" s="41" t="s">
        <v>231</v>
      </c>
      <c r="M3" s="264" t="s">
        <v>26</v>
      </c>
      <c r="N3" s="265" t="s">
        <v>99</v>
      </c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74"/>
      <c r="AA3" s="274"/>
      <c r="AB3" s="274"/>
      <c r="AC3" s="274"/>
      <c r="AD3" s="274"/>
      <c r="AE3" s="274"/>
      <c r="AG3" s="53">
        <f>O30</f>
        <v>-10</v>
      </c>
      <c r="AH3" s="63" t="e">
        <f>AVERAGE(AQ30,AQ50,AQ70,AQ90,AQ110,AQ130,AQ150,AQ170,AQ190,AQ210,AQ230,AQ250)</f>
        <v>#VALUE!</v>
      </c>
      <c r="AI3" s="63" t="e">
        <f>STDEV(AQ30,AQ50,AQ70,AQ90,AQ110,AQ130,AQ150,AQ170,AQ190,AQ210,AQ230,AQ250)/SQRT(COUNT(AQ30,AQ50,AQ70,AQ90,AQ110,AQ130,AQ150,AQ170,AQ190,AQ210,AQ230,AQ250))</f>
        <v>#VALUE!</v>
      </c>
      <c r="AJ3" s="63" t="e">
        <f>AVERAGE(AR30,AR50,AR70,AR90,AR110,AR130,AR150,AR170,AR190,AR210,AR230,AR250)</f>
        <v>#VALUE!</v>
      </c>
      <c r="AK3" s="63" t="e">
        <f>STDEV(AR30,AR50,AR70,AR90,AR110,AR130,AR150,AR170,AR190,AR210,AR230,AR250)/SQRT(COUNT(AR30,AR50,AR70,AR90,AR110,AR130,AR150,AR170,AR190,AR210,AR230,AR250))</f>
        <v>#VALUE!</v>
      </c>
      <c r="AL3" s="63" t="e">
        <f>AVERAGE(AS30,AS50,AS70,AS90,AS110,AS130,AS150,AS170,AS190,AS210,AS230,AS250)</f>
        <v>#VALUE!</v>
      </c>
      <c r="AM3" s="63" t="e">
        <f>STDEV(AS30,AS50,AS70,AS90,AS110,AS130,AS150,AS170,AS190,AS210,AS230,AS250)/SQRT(COUNT(AS30,AS50,AS70,AS90,AS110,AS130,AS150,AS170,AS190,AS210,AS230,AS250))</f>
        <v>#VALUE!</v>
      </c>
      <c r="AN3" s="63" t="e">
        <f>AVERAGE(AT30,AT50,AT70,AT90,AT110,AT130,AT150,AT170,AT190,AT210,AT230,AT250)</f>
        <v>#VALUE!</v>
      </c>
      <c r="AO3" s="63" t="e">
        <f>STDEV(AT30,AT50,AT70,AT90,AT110,AT130,AT150,AT170,AT190,AT210,AT230,AT250)/SQRT(COUNT(AT30,AT50,AT70,AT90,AT110,AT130,AT150,AT170,AT190,AT210,AT230,AT250))</f>
        <v>#VALUE!</v>
      </c>
      <c r="AP3" s="63" t="e">
        <f>AVERAGE(AU30,AU50,AU70,AU90,AU110,AU130,AU150,AU170,AU190,AU210,AU230,AU250)</f>
        <v>#VALUE!</v>
      </c>
      <c r="AQ3" s="63" t="e">
        <f>STDEV(AU30,AU50,AU70,AU90,AU110,AU130,AU150,AU170,AU190,AU210,AU230,AU250)/SQRT(COUNT(AU30,AU50,AU70,AU90,AU110,AU130,AU150,AU170,AU190,AU210,AU230,AU250))</f>
        <v>#VALUE!</v>
      </c>
      <c r="AR3" s="36" t="s">
        <v>97</v>
      </c>
    </row>
    <row r="4" spans="1:44" ht="13" customHeight="1" thickBot="1">
      <c r="A4" s="258">
        <v>-10</v>
      </c>
      <c r="B4" s="64">
        <f>AVERAGE(C28,C48,C68,C88,C108,C128,C148,C168,C188,C208,C228,C248)</f>
        <v>81.666666666666671</v>
      </c>
      <c r="C4" s="65">
        <f t="shared" ref="C4:C23" si="0">STDEV(C28,C48,C68,C88,C108,C128,C148,C168,C188,C208,C228,C248)/SQRT(COUNT(C28,C48,C68,C88,C108,C128,C148,C168,C188,C208,C228,C248))</f>
        <v>5.4262735320332434</v>
      </c>
      <c r="D4" s="65">
        <f>AVERAGE(E28,E48,E68,E88,E108,E128,E148,E168,E188,E208,E228,E248)</f>
        <v>0</v>
      </c>
      <c r="E4" s="67">
        <f t="shared" ref="E4:E23" si="1">STDEV(E28,E48,E68,E88,E108,E128,E148,E168,E188,E208,E228,E248)/SQRT(COUNT(E28,E48,E68,E88,E108,E128,E148,E168,E188,E208,E228,E248))</f>
        <v>0</v>
      </c>
      <c r="G4" s="261" t="s">
        <v>256</v>
      </c>
      <c r="H4" s="882" t="s">
        <v>283</v>
      </c>
      <c r="M4" s="266"/>
      <c r="N4" s="267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75"/>
      <c r="AA4" s="275"/>
      <c r="AB4" s="275"/>
      <c r="AC4" s="275"/>
      <c r="AD4" s="275"/>
      <c r="AE4" s="275"/>
      <c r="AG4" s="1134">
        <f t="shared" ref="AG4:AG8" si="2">O31</f>
        <v>0</v>
      </c>
      <c r="AI4" s="63"/>
      <c r="AJ4" s="63"/>
      <c r="AK4" s="63"/>
      <c r="AL4" s="63"/>
      <c r="AM4" s="63"/>
      <c r="AN4" s="63"/>
      <c r="AO4" s="63"/>
      <c r="AP4" s="63"/>
      <c r="AQ4" s="63"/>
      <c r="AR4" s="61"/>
    </row>
    <row r="5" spans="1:44" ht="13" customHeight="1">
      <c r="A5" s="259">
        <f t="shared" ref="A5:A22" si="3">+B29</f>
        <v>0</v>
      </c>
      <c r="B5" s="64">
        <f t="shared" ref="B5:B22" si="4">AVERAGE(C29,C49,C69,C89,C109,C129,C149,C169,C189,C209,C229,C249)</f>
        <v>96.166666666666671</v>
      </c>
      <c r="C5" s="65">
        <f t="shared" si="0"/>
        <v>5.2180243174766696</v>
      </c>
      <c r="D5" s="65">
        <f t="shared" ref="D5:D23" si="5">AVERAGE(E29,E49,E69,E89,E109,E129,E149,E169,E189,E209,E229,E249)</f>
        <v>0</v>
      </c>
      <c r="E5" s="67">
        <f t="shared" si="1"/>
        <v>0</v>
      </c>
      <c r="M5" s="268">
        <v>-10</v>
      </c>
      <c r="N5" s="68">
        <f>AVERAGE(P30,P50,P70,P90,P110,P130,P150,P170,P190,P210,P230,P250)</f>
        <v>81.666666666666671</v>
      </c>
      <c r="O5" s="69">
        <f t="shared" ref="O5:O11" si="6">STDEV(P30,P50,P70,P90,P110,P130,P150,P170,P190,P210,P230,P250)/SQRT(COUNT(P30,P50,P70,P90,P110,P130,P150,P170,P190,P210,P230,P250))</f>
        <v>5.4262735320332434</v>
      </c>
      <c r="P5" s="69">
        <f>AVERAGE(R30,R50,R70,R90,R110,R130,R150,R170,R190,R210,R230,R250)</f>
        <v>0</v>
      </c>
      <c r="Q5" s="69">
        <f t="shared" ref="Q5:Q11" si="7">STDEV(R30,R50,R70,R90,R110,R130,R150,R170,R190,R210,R230,R250)/SQRT(COUNT(R30,R50,R70,R90,R110,R130,R150,R170,R190,R210,R230,R250))</f>
        <v>0</v>
      </c>
      <c r="R5" s="69" t="e">
        <f>AVERAGE(U30,U50,U70,U90,U110,U130,U150,U170,U190,U210,U230,U250)</f>
        <v>#VALUE!</v>
      </c>
      <c r="S5" s="70" t="e">
        <f t="shared" ref="S5:S11" si="8">STDEV(U30,U50,U70,U90,U110,U130,U150,U170,U190,U210,U230,U250)/SQRT(COUNT(U30,U50,U70,U90,U110,U130,U150,U170,U190,U210,U230,U250))</f>
        <v>#VALUE!</v>
      </c>
      <c r="T5" s="69" t="e">
        <f>AVERAGE(X30,X50,X70,X90,X110,X130,X150,X170,X190,X210,X230,X250)</f>
        <v>#DIV/0!</v>
      </c>
      <c r="U5" s="69" t="e">
        <f t="shared" ref="U5:U10" si="9">STDEV(X30,X50,X70,X90,X110,X130,X150,X170,X190,X210,X230,X250)/SQRT(COUNT(X30,X50,X70,X90,X110,X130,X150,X170,X190,X210,X230,X250))</f>
        <v>#DIV/0!</v>
      </c>
      <c r="V5" s="65" t="e">
        <f>AVERAGE(Y30,Y50,Y70,Y90,Y110,Y130,Y150,Y170,Y190,Y210,Y230,Y250)</f>
        <v>#DIV/0!</v>
      </c>
      <c r="W5" s="69" t="e">
        <f t="shared" ref="W5:W11" si="10">STDEV(Y30,Y50,Y70,Y90,Y110,Y130,Y150,Y170,Y190,Y210,Y230,Y250)/SQRT(COUNT(Y30,Y50,Y70,Y90,Y110,Y130,Y150,Y170,Y190,Y210,Y230,Y250))</f>
        <v>#DIV/0!</v>
      </c>
      <c r="X5" s="71" t="e">
        <f>AVERAGE(Z30,Z50,Z70,Z90,Z110,Z130,Z150,Z170,Z190,Z210,Z230,Z250)</f>
        <v>#DIV/0!</v>
      </c>
      <c r="Y5" s="69" t="e">
        <f t="shared" ref="Y5:Y11" si="11">STDEV(Z30,Z50,Z70,Z90,Z110,Z130,Z150,Z170,Z190,Z210,Z230,Z250)/SQRT(COUNT(Z30,Z50,Z70,Z90,Z110,Z130,Z150,Z170,Z190,Z210,Z230,Z250))</f>
        <v>#DIV/0!</v>
      </c>
      <c r="Z5" s="71" t="e">
        <f>AVERAGE(AB30,AB50,AB70,AB90,AB110,AB130,AB150,AB170,AB190,AB210,AB230,AB250)</f>
        <v>#VALUE!</v>
      </c>
      <c r="AA5" s="72" t="e">
        <f>STDEV(AB30,AB50,AB70,AB90,AB110,AB130,AB150,AB190,AB210,AB230,AB250)/SQRT(COUNT(AB30,AB50,AB70,AB90,AB110,AB130,AB150,AB190,AB210,AB230,AB250))</f>
        <v>#VALUE!</v>
      </c>
      <c r="AB5" s="73" t="e">
        <f>AVERAGE(AC30,AC50,AC70,AC90,AC110,AC130,AC150,AC170,AC190,AC210,AC230,AC250)</f>
        <v>#DIV/0!</v>
      </c>
      <c r="AC5" s="72" t="e">
        <f>STDEV(AC30,AC50,AC70,AC90,AC110,AC130,AC150,AC190,AC210,AC230,AC250)/SQRT(COUNT(AC30,AC50,AC70,AC90,AC110,AC130,AC150,AC190,AC210,AC230,AC250))</f>
        <v>#DIV/0!</v>
      </c>
      <c r="AD5" s="73" t="e">
        <f>AVERAGE(AD30,AD50,AD70,AD90,AD110,AD130,AD150,AD170,AD190,AD210,AD230,AD250)</f>
        <v>#DIV/0!</v>
      </c>
      <c r="AE5" s="72" t="e">
        <f>STDEV(AD30,AD50,AD70,AD90,AD110,AD130,AD150,AD170,AD190,AD210,AD230,AD250)/SQRT(COUNT(AD30,AD50,AD70,AD90,AD110,AD130,AD150,AD170,AD190,AD210,AD230,AD250))</f>
        <v>#DIV/0!</v>
      </c>
      <c r="AG5" s="1134">
        <f t="shared" si="2"/>
        <v>80</v>
      </c>
      <c r="AI5" s="63"/>
      <c r="AJ5" s="63"/>
      <c r="AK5" s="63"/>
      <c r="AL5" s="63"/>
      <c r="AM5" s="63"/>
      <c r="AN5" s="63"/>
      <c r="AO5" s="63"/>
      <c r="AP5" s="63"/>
      <c r="AQ5" s="63"/>
      <c r="AR5" s="61"/>
    </row>
    <row r="6" spans="1:44" ht="13" customHeight="1">
      <c r="A6" s="259">
        <f t="shared" si="3"/>
        <v>10</v>
      </c>
      <c r="B6" s="64">
        <f t="shared" si="4"/>
        <v>124.33333333333333</v>
      </c>
      <c r="C6" s="65">
        <f t="shared" si="0"/>
        <v>9.2074848779554141</v>
      </c>
      <c r="D6" s="65">
        <f t="shared" si="5"/>
        <v>25</v>
      </c>
      <c r="E6" s="67">
        <f t="shared" si="1"/>
        <v>0</v>
      </c>
      <c r="G6" s="276" t="s">
        <v>306</v>
      </c>
      <c r="H6" s="276"/>
      <c r="I6" s="276"/>
      <c r="J6" s="276"/>
      <c r="K6" s="276"/>
      <c r="M6" s="268">
        <f t="shared" ref="M6:M10" si="12">+O31</f>
        <v>0</v>
      </c>
      <c r="N6" s="68">
        <f t="shared" ref="N6:N10" si="13">AVERAGE(P31,P51,P71,P91,P111,P131,P151,P171,P191,P211,P231,P251)</f>
        <v>96.166666666666671</v>
      </c>
      <c r="O6" s="69">
        <f t="shared" si="6"/>
        <v>5.2180243174766696</v>
      </c>
      <c r="P6" s="69">
        <f t="shared" ref="P6:P10" si="14">AVERAGE(R31,R51,R71,R91,R111,R131,R151,R171,R191,R211,R231,R251)</f>
        <v>0</v>
      </c>
      <c r="Q6" s="69">
        <f t="shared" si="7"/>
        <v>0</v>
      </c>
      <c r="R6" s="69" t="e">
        <f t="shared" ref="R6:R10" si="15">AVERAGE(U31,U51,U71,U91,U111,U131,U151,U171,U191,U211,U231,U251)</f>
        <v>#VALUE!</v>
      </c>
      <c r="S6" s="70" t="e">
        <f t="shared" si="8"/>
        <v>#VALUE!</v>
      </c>
      <c r="T6" s="69" t="e">
        <f t="shared" ref="T6:T10" si="16">AVERAGE(X31,X51,X71,X91,X111,X131,X151,X171,X191,X211,X231,X251)</f>
        <v>#DIV/0!</v>
      </c>
      <c r="U6" s="69" t="e">
        <f t="shared" si="9"/>
        <v>#DIV/0!</v>
      </c>
      <c r="V6" s="65" t="e">
        <f t="shared" ref="V6:V10" si="17">AVERAGE(Y31,Y51,Y71,Y91,Y111,Y131,Y151,Y171,Y191,Y211,Y231,Y251)</f>
        <v>#DIV/0!</v>
      </c>
      <c r="W6" s="69" t="e">
        <f t="shared" si="10"/>
        <v>#DIV/0!</v>
      </c>
      <c r="X6" s="71" t="e">
        <f t="shared" ref="X6:X10" si="18">AVERAGE(Z31,Z51,Z71,Z91,Z111,Z131,Z151,Z171,Z191,Z211,Z231,Z251)</f>
        <v>#DIV/0!</v>
      </c>
      <c r="Y6" s="69" t="e">
        <f t="shared" si="11"/>
        <v>#DIV/0!</v>
      </c>
      <c r="Z6" s="71" t="e">
        <f>AVERAGE(AB31,AB51,AB71,AB91,AB111,AB131,AB151,AB171,AB191,AB211,AB231,AB251)</f>
        <v>#VALUE!</v>
      </c>
      <c r="AA6" s="72" t="e">
        <f>STDEV(AB31,AB51,AB71,AB91,AB111,AB131,AB151,AB191,AB211,AB231,AB251)/SQRT(COUNT(AB31,AB51,AB71,AB91,AB111,AB131,AB151,AB191,AB211,AB231,AB251))</f>
        <v>#VALUE!</v>
      </c>
      <c r="AB6" s="73" t="e">
        <f>AVERAGE(AC31,AC51,AC71,AC91,AC111,AC131,AC151,AC171,AC191,AC211,AC231,AC251)</f>
        <v>#DIV/0!</v>
      </c>
      <c r="AC6" s="72" t="e">
        <f>STDEV(AC31,AC51,AC71,AC91,AC111,AC131,AC151,AC191,AC211,AC231,AC251)/SQRT(COUNT(AC31,AC51,AC71,AC91,AC111,AC131,AC151,AC191,AC211,AC231,AC251))</f>
        <v>#DIV/0!</v>
      </c>
      <c r="AD6" s="73" t="e">
        <f>AVERAGE(AD31,AD51,AD71,AD91,AD111,AD131,AD151,AD171,AD191,AD211,AD231,AD251)</f>
        <v>#DIV/0!</v>
      </c>
      <c r="AE6" s="72" t="e">
        <f>STDEV(AD31,AD51,AD71,AD91,AD111,AD131,AD151,AD171,AD191,AD211,AD231,AD251)/SQRT(COUNT(AD31,AD51,AD71,AD91,AD111,AD131,AD151,AD171,AD191,AD211,AD231,AD251))</f>
        <v>#DIV/0!</v>
      </c>
      <c r="AG6" s="1134">
        <f t="shared" si="2"/>
        <v>90</v>
      </c>
      <c r="AH6" s="63" t="e">
        <f>AVERAGE(AQ33,AQ53,AQ73,AQ93,AQ113,AQ133,AQ153,AQ173,AQ193,AQ213,AQ233,AQ253)</f>
        <v>#VALUE!</v>
      </c>
      <c r="AI6" s="63" t="e">
        <f>STDEV(AQ33,AQ53,AQ73,AQ93,AQ113,AQ133,AQ153,AQ173,AQ193,AQ213,AQ233,AQ253)/SQRT(COUNT(AQ33,AQ53,AQ73,AQ93,AQ113,AQ133,AQ153,AQ173,AQ193,AQ213,AQ233,AQ253))</f>
        <v>#VALUE!</v>
      </c>
      <c r="AJ6" s="63" t="e">
        <f>AVERAGE(AR33,AR53,AR73,AR93,AR113,AR133,AR153,AR173,AR193,AR213,AR233,AR253)</f>
        <v>#VALUE!</v>
      </c>
      <c r="AK6" s="63" t="e">
        <f>STDEV(AR33,AR53,AR73,AR93,AR113,AR133,AR153,AR173,AR193,AR213,AR233,AR253)/SQRT(COUNT(AR33,AR53,AR73,AR93,AR113,AR133,AR153,AR173,AR193,AR213,AR233,AR253))</f>
        <v>#VALUE!</v>
      </c>
      <c r="AL6" s="63" t="e">
        <f>AVERAGE(AS33,AS53,AS73,AS93,AS113,AS133,AS153,AS173,AS193,AS213,AS233,AS253)</f>
        <v>#VALUE!</v>
      </c>
      <c r="AM6" s="63" t="e">
        <f>STDEV(AS33,AS53,AS73,AS93,AS113,AS133,AS153,AS173,AS193,AS213,AS233,AS253)/SQRT(COUNT(AS33,AS53,AS73,AS93,AS113,AS133,AS153,AS173,AS193,AS213,AS233,AS253))</f>
        <v>#VALUE!</v>
      </c>
      <c r="AN6" s="63" t="e">
        <f>AVERAGE(AT33,AT53,AT73,AT93,AT113,AT133,AT153,AT173,AT193,AT213,AT233,AT253)</f>
        <v>#VALUE!</v>
      </c>
      <c r="AO6" s="63" t="e">
        <f>STDEV(AT33,AT53,AT73,AT93,AT113,AT133,AT153,AT173,AT193,AT213,AT233,AT253)/SQRT(COUNT(AT33,AT53,AT73,AT93,AT113,AT133,AT153,AT173,AT193,AT213,AT233,AT253))</f>
        <v>#VALUE!</v>
      </c>
      <c r="AP6" s="63" t="e">
        <f>AVERAGE(AU33,AU53,AU73,AU93,AU113,AU133,AU153,AU173,AU193,AU213,AU233,AU253)</f>
        <v>#VALUE!</v>
      </c>
      <c r="AQ6" s="63" t="e">
        <f>STDEV(AU33,AU53,AU73,AU93,AU113,AU133,AU153,AU173,AU193,AU213,AU233,AU253)/SQRT(COUNT(AU33,AU53,AU73,AU93,AU113,AU133,AU153,AU173,AU193,AU213,AU233,AU253))</f>
        <v>#VALUE!</v>
      </c>
      <c r="AR6" s="61"/>
    </row>
    <row r="7" spans="1:44" ht="13" customHeight="1">
      <c r="A7" s="259">
        <f t="shared" si="3"/>
        <v>20</v>
      </c>
      <c r="B7" s="64">
        <f t="shared" si="4"/>
        <v>106.83333333333333</v>
      </c>
      <c r="C7" s="65">
        <f t="shared" si="0"/>
        <v>9.7857606301764282</v>
      </c>
      <c r="D7" s="65">
        <f t="shared" si="5"/>
        <v>26.333333333333332</v>
      </c>
      <c r="E7" s="67">
        <f t="shared" si="1"/>
        <v>0.88191710368819698</v>
      </c>
      <c r="H7" s="1045" t="s">
        <v>302</v>
      </c>
      <c r="I7" s="1045" t="s">
        <v>303</v>
      </c>
      <c r="J7" s="1045" t="s">
        <v>7</v>
      </c>
      <c r="K7" s="1045" t="s">
        <v>325</v>
      </c>
      <c r="M7" s="268">
        <f t="shared" si="12"/>
        <v>80</v>
      </c>
      <c r="N7" s="68">
        <f t="shared" si="13"/>
        <v>112.5</v>
      </c>
      <c r="O7" s="69">
        <f t="shared" si="6"/>
        <v>3.9644251369734134</v>
      </c>
      <c r="P7" s="69">
        <f t="shared" si="14"/>
        <v>32.833333333333336</v>
      </c>
      <c r="Q7" s="69">
        <f t="shared" si="7"/>
        <v>1.2758439472669758</v>
      </c>
      <c r="R7" s="69" t="e">
        <f t="shared" si="15"/>
        <v>#VALUE!</v>
      </c>
      <c r="S7" s="70" t="e">
        <f t="shared" si="8"/>
        <v>#VALUE!</v>
      </c>
      <c r="T7" s="69" t="e">
        <f t="shared" si="16"/>
        <v>#DIV/0!</v>
      </c>
      <c r="U7" s="69" t="e">
        <f t="shared" si="9"/>
        <v>#DIV/0!</v>
      </c>
      <c r="V7" s="65" t="e">
        <f t="shared" si="17"/>
        <v>#DIV/0!</v>
      </c>
      <c r="W7" s="69" t="e">
        <f t="shared" si="10"/>
        <v>#DIV/0!</v>
      </c>
      <c r="X7" s="71" t="e">
        <f t="shared" si="18"/>
        <v>#DIV/0!</v>
      </c>
      <c r="Y7" s="69" t="e">
        <f t="shared" si="11"/>
        <v>#DIV/0!</v>
      </c>
      <c r="Z7" s="75"/>
      <c r="AC7" s="75"/>
      <c r="AD7" s="75"/>
      <c r="AG7" s="1134">
        <f t="shared" si="2"/>
        <v>100</v>
      </c>
      <c r="AH7" s="63" t="e">
        <f>AVERAGE(AQ34,AQ54,AQ74,AQ94,AQ114,AQ134,AQ154,AQ174,AQ194,AQ214,AQ234,AQ254)</f>
        <v>#VALUE!</v>
      </c>
      <c r="AI7" s="63" t="e">
        <f>STDEV(AQ34,AQ54,AQ74,AQ94,AQ114,AQ134,AQ154,AQ174,AQ194,AQ214,AQ234,AQ254)/SQRT(COUNT(AQ34,AQ54,AQ74,AQ94,AQ114,AQ134,AQ154,AQ174,AQ194,AQ214,AQ234,AQ254))</f>
        <v>#VALUE!</v>
      </c>
      <c r="AJ7" s="63" t="e">
        <f>AVERAGE(AR34,AR54,AR74,AR94,AR114,AR134,AR154,AR174,AR194,AR214,AR234,AR254)</f>
        <v>#VALUE!</v>
      </c>
      <c r="AK7" s="63" t="e">
        <f>STDEV(AR34,AR54,AR74,AR94,AR114,AR134,AR154,AR174,AR194,AR214,AR234,AR254)/SQRT(COUNT(AR34,AR54,AR74,AR94,AR114,AR134,AR154,AR174,AR194,AR214,AR234,AR254))</f>
        <v>#VALUE!</v>
      </c>
      <c r="AL7" s="63" t="e">
        <f>AVERAGE(AS34,AS54,AS74,AS94,AS114,AS134,AS154,AS174,AS194,AS214,AS234,AS254)</f>
        <v>#VALUE!</v>
      </c>
      <c r="AM7" s="63" t="e">
        <f>STDEV(AS34,AS54,AS74,AS94,AS114,AS134,AS154,AS174,AS194,AS214,AS234,AS254)/SQRT(COUNT(AS34,AS54,AS74,AS94,AS114,AS134,AS154,AS174,AS194,AS214,AS234,AS254))</f>
        <v>#VALUE!</v>
      </c>
      <c r="AN7" s="63" t="e">
        <f>AVERAGE(AT34,AT54,AT74,AT94,AT114,AT134,AT154,AT174,AT194,AT214,AT234,AT254)</f>
        <v>#VALUE!</v>
      </c>
      <c r="AO7" s="63" t="e">
        <f>STDEV(AT34,AT54,AT74,AT94,AT114,AT134,AT154,AT174,AT194,AT214,AT234,AT254)/SQRT(COUNT(AT34,AT54,AT74,AT94,AT114,AT134,AT154,AT174,AT194,AT214,AT234,AT254))</f>
        <v>#VALUE!</v>
      </c>
      <c r="AP7" s="63" t="e">
        <f>AVERAGE(AU34,AU54,AU74,AU94,AU114,AU134,AU154,AU174,AU194,AU214,AU234,AU254)</f>
        <v>#VALUE!</v>
      </c>
      <c r="AQ7" s="63" t="e">
        <f>STDEV(AU34,AU54,AU74,AU94,AU114,AU134,AU154,AU174,AU194,AU214,AU234,AU254)/SQRT(COUNT(AU34,AU54,AU74,AU94,AU114,AU134,AU154,AU174,AU194,AU214,AU234,AU254))</f>
        <v>#VALUE!</v>
      </c>
      <c r="AR7" s="61"/>
    </row>
    <row r="8" spans="1:44" ht="13" customHeight="1">
      <c r="A8" s="259">
        <f t="shared" si="3"/>
        <v>30</v>
      </c>
      <c r="B8" s="64">
        <f t="shared" si="4"/>
        <v>105</v>
      </c>
      <c r="C8" s="65">
        <f t="shared" si="0"/>
        <v>5.8934992435168212</v>
      </c>
      <c r="D8" s="65">
        <f t="shared" si="5"/>
        <v>29.166666666666668</v>
      </c>
      <c r="E8" s="67">
        <f t="shared" si="1"/>
        <v>1.4003967691733301</v>
      </c>
      <c r="G8" s="8" t="s">
        <v>305</v>
      </c>
      <c r="H8" s="63" t="e">
        <f>AVERAGE(I35,I55,I75,I95,I115,I135,I155,I175,I195,I215,I235,I255)</f>
        <v>#DIV/0!</v>
      </c>
      <c r="I8" s="63" t="e">
        <f>STDEV(I35,I55,I75,I95,I115,I135,I155,I175,I195,I215,I235,I255)/SQRT(COUNT(I35,I55,I75,I95,I115,I135,I155,I175,I195,I215,I235,I255))</f>
        <v>#DIV/0!</v>
      </c>
      <c r="J8" s="63" t="e">
        <f>MIN(I35,I55,I75,I95,I115,I135,I155,I175,I195,I215,I235,I255)</f>
        <v>#DIV/0!</v>
      </c>
      <c r="K8" s="63" t="e">
        <f>MAX(I35,I55,I75,I95,I115,I135,I155,I175,I195,I215,I235,I255)</f>
        <v>#DIV/0!</v>
      </c>
      <c r="M8" s="268">
        <f t="shared" si="12"/>
        <v>90</v>
      </c>
      <c r="N8" s="68">
        <f t="shared" si="13"/>
        <v>116.83333333333333</v>
      </c>
      <c r="O8" s="69">
        <f t="shared" si="6"/>
        <v>4.7075589333656902</v>
      </c>
      <c r="P8" s="69">
        <f t="shared" si="14"/>
        <v>33.333333333333336</v>
      </c>
      <c r="Q8" s="69">
        <f t="shared" si="7"/>
        <v>1.5420044674960471</v>
      </c>
      <c r="R8" s="69" t="e">
        <f t="shared" si="15"/>
        <v>#VALUE!</v>
      </c>
      <c r="S8" s="70" t="e">
        <f t="shared" si="8"/>
        <v>#VALUE!</v>
      </c>
      <c r="T8" s="69" t="e">
        <f t="shared" si="16"/>
        <v>#DIV/0!</v>
      </c>
      <c r="U8" s="69" t="e">
        <f t="shared" si="9"/>
        <v>#DIV/0!</v>
      </c>
      <c r="V8" s="65" t="e">
        <f t="shared" si="17"/>
        <v>#DIV/0!</v>
      </c>
      <c r="W8" s="69" t="e">
        <f t="shared" si="10"/>
        <v>#DIV/0!</v>
      </c>
      <c r="X8" s="71" t="e">
        <f t="shared" si="18"/>
        <v>#DIV/0!</v>
      </c>
      <c r="Y8" s="69" t="e">
        <f t="shared" si="11"/>
        <v>#DIV/0!</v>
      </c>
      <c r="Z8" s="75"/>
      <c r="AC8" s="75"/>
      <c r="AD8" s="61"/>
      <c r="AG8" s="1134">
        <f t="shared" si="2"/>
        <v>120</v>
      </c>
      <c r="AJ8" s="76"/>
      <c r="AK8" s="1035" t="s">
        <v>110</v>
      </c>
      <c r="AL8" s="1035" t="e">
        <f>AVERAGE(AL6:AL7)</f>
        <v>#VALUE!</v>
      </c>
      <c r="AM8" s="1036" t="e">
        <f>STDEV(AS36,AS56,AS76,AS96,AS116,AS136,AS156,AS176,AS196,AS216,AS236,AS256)/SQRT(COUNT(AS36,AS56,AS76,AS96,AS116,AS136,AS156,AS176,AS196,AS216,AS236,AS256))</f>
        <v>#VALUE!</v>
      </c>
      <c r="AN8" s="1035" t="e">
        <f>AVERAGE(AN6:AN7)</f>
        <v>#VALUE!</v>
      </c>
      <c r="AO8" s="1036" t="e">
        <f>STDEV(AT36,AT56,AT76,AT96,AT116,AT136,AT156,AT176,AT196,AT216,AT236,AT256)/SQRT(COUNT(AT36,AT56,AT76,AT96,AT116,AT136,AT156,AT176,AT196,AT216,AT236,AT256))</f>
        <v>#VALUE!</v>
      </c>
      <c r="AP8" s="1035" t="e">
        <f>AVERAGE(AP6:AP7)</f>
        <v>#VALUE!</v>
      </c>
      <c r="AQ8" s="1036" t="e">
        <f>STDEV(AU36,AU56,AU76,AU96,AU116,AU136,AU156,AU176,AU196,AU216,AU236,AU256)/SQRT(COUNT(AU36,AU56,AU76,AU96,AU116,AU136,AU156,AU176,AU196,AU216,AU236,AU256))</f>
        <v>#VALUE!</v>
      </c>
      <c r="AR8" s="61"/>
    </row>
    <row r="9" spans="1:44" ht="13" customHeight="1">
      <c r="A9" s="259">
        <f t="shared" si="3"/>
        <v>40</v>
      </c>
      <c r="B9" s="64">
        <f t="shared" si="4"/>
        <v>111</v>
      </c>
      <c r="C9" s="65">
        <f t="shared" si="0"/>
        <v>3.6423435679060634</v>
      </c>
      <c r="D9" s="65">
        <f t="shared" si="5"/>
        <v>31.166666666666668</v>
      </c>
      <c r="E9" s="67">
        <f t="shared" si="1"/>
        <v>1.3519533193782167</v>
      </c>
      <c r="G9" s="8" t="s">
        <v>304</v>
      </c>
      <c r="H9" s="63" t="e">
        <f>AVERAGE(K35,K55,K75,K95,K115,K135,K155,K175,K195,K215,K235,K255)</f>
        <v>#DIV/0!</v>
      </c>
      <c r="I9" s="63" t="e">
        <f>STDEV(K35,K55,K75,K95,K115,K135,K155,K175,K195,K215,K235,K255)/SQRT(COUNT(K35,K55,K75,K95,K115,K135,K155,K175,K195,K215,K235,K255))</f>
        <v>#DIV/0!</v>
      </c>
      <c r="J9" s="63" t="e">
        <f>MIN(K35,K55,K75,K95,K115,K135,K155,K175,K195,K215,K235,K255)</f>
        <v>#DIV/0!</v>
      </c>
      <c r="K9" s="63" t="e">
        <f>MAX(K35,K55,K75,K95,K115,K135,K155,K175,K195,K215,K235,K255)</f>
        <v>#DIV/0!</v>
      </c>
      <c r="M9" s="268">
        <f t="shared" si="12"/>
        <v>100</v>
      </c>
      <c r="N9" s="68">
        <f t="shared" si="13"/>
        <v>117.33333333333333</v>
      </c>
      <c r="O9" s="69">
        <f t="shared" si="6"/>
        <v>4.8350571638583322</v>
      </c>
      <c r="P9" s="69">
        <f t="shared" si="14"/>
        <v>33</v>
      </c>
      <c r="Q9" s="69">
        <f t="shared" si="7"/>
        <v>2.1291625896895083</v>
      </c>
      <c r="R9" s="69" t="e">
        <f t="shared" si="15"/>
        <v>#VALUE!</v>
      </c>
      <c r="S9" s="70" t="e">
        <f t="shared" si="8"/>
        <v>#VALUE!</v>
      </c>
      <c r="T9" s="69" t="e">
        <f t="shared" si="16"/>
        <v>#DIV/0!</v>
      </c>
      <c r="U9" s="69" t="e">
        <f t="shared" si="9"/>
        <v>#DIV/0!</v>
      </c>
      <c r="V9" s="65" t="e">
        <f t="shared" si="17"/>
        <v>#DIV/0!</v>
      </c>
      <c r="W9" s="69" t="e">
        <f t="shared" si="10"/>
        <v>#DIV/0!</v>
      </c>
      <c r="X9" s="71" t="e">
        <f t="shared" si="18"/>
        <v>#DIV/0!</v>
      </c>
      <c r="Y9" s="69" t="e">
        <f t="shared" si="11"/>
        <v>#DIV/0!</v>
      </c>
      <c r="Z9" s="75"/>
      <c r="AA9" s="75"/>
      <c r="AB9" s="75"/>
      <c r="AC9" s="75"/>
      <c r="AD9" s="61"/>
      <c r="AH9" s="76"/>
      <c r="AP9" s="61"/>
    </row>
    <row r="10" spans="1:44" ht="13" customHeight="1" thickBot="1">
      <c r="A10" s="259">
        <f t="shared" si="3"/>
        <v>50</v>
      </c>
      <c r="B10" s="64">
        <f t="shared" si="4"/>
        <v>114.33333333333333</v>
      </c>
      <c r="C10" s="65">
        <f t="shared" si="0"/>
        <v>6.9649918241955575</v>
      </c>
      <c r="D10" s="65">
        <f t="shared" si="5"/>
        <v>32.166666666666664</v>
      </c>
      <c r="E10" s="67">
        <f t="shared" si="1"/>
        <v>1.2224747213928167</v>
      </c>
      <c r="H10" s="1045"/>
      <c r="I10" s="1045"/>
      <c r="M10" s="268">
        <f t="shared" si="12"/>
        <v>120</v>
      </c>
      <c r="N10" s="68">
        <f t="shared" si="13"/>
        <v>112.83333333333333</v>
      </c>
      <c r="O10" s="69">
        <f t="shared" si="6"/>
        <v>2.6257274124410643</v>
      </c>
      <c r="P10" s="69">
        <f t="shared" si="14"/>
        <v>30.833333333333332</v>
      </c>
      <c r="Q10" s="69">
        <f t="shared" si="7"/>
        <v>3.400163394766655</v>
      </c>
      <c r="R10" s="69" t="e">
        <f t="shared" si="15"/>
        <v>#VALUE!</v>
      </c>
      <c r="S10" s="70" t="e">
        <f t="shared" si="8"/>
        <v>#VALUE!</v>
      </c>
      <c r="T10" s="69" t="e">
        <f t="shared" si="16"/>
        <v>#DIV/0!</v>
      </c>
      <c r="U10" s="69" t="e">
        <f t="shared" si="9"/>
        <v>#DIV/0!</v>
      </c>
      <c r="V10" s="65" t="e">
        <f t="shared" si="17"/>
        <v>#DIV/0!</v>
      </c>
      <c r="W10" s="69" t="e">
        <f t="shared" si="10"/>
        <v>#DIV/0!</v>
      </c>
      <c r="X10" s="71" t="e">
        <f t="shared" si="18"/>
        <v>#DIV/0!</v>
      </c>
      <c r="Y10" s="69" t="e">
        <f t="shared" si="11"/>
        <v>#DIV/0!</v>
      </c>
      <c r="Z10" s="75"/>
      <c r="AA10" s="75"/>
      <c r="AB10" s="75"/>
      <c r="AC10" s="75"/>
      <c r="AD10" s="61"/>
    </row>
    <row r="11" spans="1:44" ht="13" customHeight="1" thickBot="1">
      <c r="A11" s="259">
        <f t="shared" si="3"/>
        <v>60</v>
      </c>
      <c r="B11" s="64">
        <f t="shared" si="4"/>
        <v>114.66666666666667</v>
      </c>
      <c r="C11" s="65">
        <f t="shared" si="0"/>
        <v>3.5559027608252238</v>
      </c>
      <c r="D11" s="65">
        <f t="shared" si="5"/>
        <v>32.5</v>
      </c>
      <c r="E11" s="67">
        <f t="shared" si="1"/>
        <v>1.1761519176251567</v>
      </c>
      <c r="G11" s="276" t="s">
        <v>163</v>
      </c>
      <c r="H11" s="276"/>
      <c r="I11" s="276"/>
      <c r="J11" s="276"/>
      <c r="K11" s="276"/>
      <c r="M11" s="270" t="s">
        <v>310</v>
      </c>
      <c r="N11" s="1125" t="e">
        <f>AVERAGE(P36,P56,P76,P96,P116,P136,P156,P176,P196,P216,P236,P256)</f>
        <v>#DIV/0!</v>
      </c>
      <c r="O11" s="73" t="e">
        <f t="shared" si="6"/>
        <v>#DIV/0!</v>
      </c>
      <c r="P11" s="73" t="e">
        <f>AVERAGE(R36,R56,R76,R96,R116,R136,R156,R176,R196,R216,R236,R256)</f>
        <v>#DIV/0!</v>
      </c>
      <c r="Q11" s="73" t="e">
        <f t="shared" si="7"/>
        <v>#DIV/0!</v>
      </c>
      <c r="R11" s="73" t="e">
        <f>AVERAGE(U36,U56,U76,U96,U116,U136,U156,U176,U196,U216,U236,U256)</f>
        <v>#VALUE!</v>
      </c>
      <c r="S11" s="1126" t="e">
        <f t="shared" si="8"/>
        <v>#VALUE!</v>
      </c>
      <c r="T11" s="73" t="e">
        <f>AVERAGE(X36,X56,X76,X96,X116,X1136,X156,X176,X196,X216,X236,X256)</f>
        <v>#DIV/0!</v>
      </c>
      <c r="U11" s="73" t="e">
        <f>STDEV(X36,X56,X76,X96,X116,X1136,X156,X176,X196,X216,X236,X256)/SQRT(COUNT(X36,X56,X76,X96,X116,X1136,X156,X176,X196,X216,X236,X256))</f>
        <v>#DIV/0!</v>
      </c>
      <c r="V11" s="71" t="e">
        <f>AVERAGE(Y36,Y56,Y76,Y96,Y116,Y136,Y156,Y176,Y196,Y216,Y236,Y256)</f>
        <v>#DIV/0!</v>
      </c>
      <c r="W11" s="73" t="e">
        <f t="shared" si="10"/>
        <v>#DIV/0!</v>
      </c>
      <c r="X11" s="71" t="e">
        <f>AVERAGE(Z36,Z56,Z76,Z96,Z116,Z136,Z156,Z176,Z196,Z216,Z236,Z256)</f>
        <v>#DIV/0!</v>
      </c>
      <c r="Y11" s="73" t="e">
        <f t="shared" si="11"/>
        <v>#DIV/0!</v>
      </c>
      <c r="Z11" s="75"/>
      <c r="AA11" s="75"/>
      <c r="AB11" s="75"/>
      <c r="AC11" s="75"/>
      <c r="AD11" s="61"/>
    </row>
    <row r="12" spans="1:44" ht="13" customHeight="1">
      <c r="A12" s="259">
        <f t="shared" si="3"/>
        <v>70</v>
      </c>
      <c r="B12" s="64">
        <f t="shared" si="4"/>
        <v>115</v>
      </c>
      <c r="C12" s="65">
        <f t="shared" si="0"/>
        <v>4.6188021535170067</v>
      </c>
      <c r="D12" s="65">
        <f t="shared" si="5"/>
        <v>32.5</v>
      </c>
      <c r="E12" s="67">
        <f t="shared" si="1"/>
        <v>1.1761519176251567</v>
      </c>
      <c r="H12" s="1045" t="s">
        <v>302</v>
      </c>
      <c r="I12" s="1045" t="s">
        <v>303</v>
      </c>
      <c r="J12" s="1045" t="s">
        <v>7</v>
      </c>
      <c r="K12" s="1045" t="s">
        <v>325</v>
      </c>
      <c r="Z12" s="79"/>
      <c r="AA12" s="80" t="s">
        <v>13</v>
      </c>
      <c r="AB12" s="81"/>
      <c r="AC12" s="81" t="s">
        <v>33</v>
      </c>
      <c r="AD12" s="81"/>
      <c r="AE12" s="81"/>
      <c r="AF12" s="82"/>
    </row>
    <row r="13" spans="1:44" ht="13" customHeight="1">
      <c r="A13" s="259">
        <f t="shared" si="3"/>
        <v>80</v>
      </c>
      <c r="B13" s="64">
        <f t="shared" si="4"/>
        <v>112.5</v>
      </c>
      <c r="C13" s="65">
        <f t="shared" si="0"/>
        <v>3.9644251369734134</v>
      </c>
      <c r="D13" s="65">
        <f t="shared" si="5"/>
        <v>32.833333333333336</v>
      </c>
      <c r="E13" s="67">
        <f t="shared" si="1"/>
        <v>1.2758439472669758</v>
      </c>
      <c r="G13" s="8" t="s">
        <v>97</v>
      </c>
      <c r="H13" s="63">
        <f>AVERAGE(R37,R57,R82,R97,R122,R142,R162,R182,R202,R222,R242,R262)</f>
        <v>16.592753548475788</v>
      </c>
      <c r="I13" s="63">
        <f>STDEV(R37,R57,R82,R97,R122,R142,R162,R182,R202,R222,R242,R262)/SQRT(COUNT(R37,R57,R82,R97,R122,R142,R162,R182,R202,R222,R242,R262))</f>
        <v>1.2686507070235624</v>
      </c>
      <c r="J13" s="63">
        <f>MIN(R37,R57,R82,R97,R122,R142,R162,R182,R202,R222,R242,R262)</f>
        <v>15.066939890710383</v>
      </c>
      <c r="K13" s="63">
        <f>MAX(R37,R57,R82,R97,R122,R142,R162,R182,R202,R222,R242,R262)</f>
        <v>19.111320754716981</v>
      </c>
      <c r="Z13" s="79"/>
      <c r="AA13" s="83" t="s">
        <v>17</v>
      </c>
      <c r="AB13" s="84" t="s">
        <v>84</v>
      </c>
      <c r="AC13" s="84" t="s">
        <v>24</v>
      </c>
      <c r="AD13" s="84"/>
      <c r="AE13" s="84"/>
      <c r="AF13" s="85"/>
    </row>
    <row r="14" spans="1:44" ht="13" customHeight="1">
      <c r="A14" s="259">
        <f t="shared" si="3"/>
        <v>90</v>
      </c>
      <c r="B14" s="64">
        <f t="shared" si="4"/>
        <v>116.83333333333333</v>
      </c>
      <c r="C14" s="65">
        <f t="shared" si="0"/>
        <v>4.7075589333656902</v>
      </c>
      <c r="D14" s="65">
        <f t="shared" si="5"/>
        <v>33.333333333333336</v>
      </c>
      <c r="E14" s="67">
        <f t="shared" si="1"/>
        <v>1.5420044674960471</v>
      </c>
      <c r="G14" s="8" t="s">
        <v>110</v>
      </c>
      <c r="H14" s="63">
        <f>AVERAGE(Q37,Q57,Q82,Q97,Q122,Q142,Q162,Q182,Q202,Q222,Q242,Q262)</f>
        <v>18.64280825963397</v>
      </c>
      <c r="I14" s="63">
        <f>STDEV(Q37,Q57,Q82,Q97,Q122,Q142,Q162,Q182,Q202,Q222,Q242,Q262)/SQRT(COUNT(Q37,Q57,Q82,Q97,Q122,Q142,Q162,Q182,Q202,Q222,Q242,Q262))</f>
        <v>0.20764008839922271</v>
      </c>
      <c r="J14" s="63">
        <f>MIN(Q37,Q57,Q82,Q97,Q122,Q142,Q162,Q182,Q202,Q222,Q242,Q262)</f>
        <v>18.260122493993464</v>
      </c>
      <c r="K14" s="63">
        <f>MAX(Q37,Q57,Q82,Q97,Q122,Q142,Q162,Q182,Q202,Q222,Q242,Q262)</f>
        <v>18.973818327266603</v>
      </c>
      <c r="O14" s="276" t="s">
        <v>113</v>
      </c>
      <c r="P14" s="278"/>
      <c r="Q14" s="278"/>
      <c r="R14" s="278"/>
      <c r="S14" s="278"/>
      <c r="Z14" s="79"/>
      <c r="AA14" s="83" t="s">
        <v>18</v>
      </c>
      <c r="AB14" s="84" t="s">
        <v>16</v>
      </c>
      <c r="AC14" s="84" t="s">
        <v>21</v>
      </c>
      <c r="AD14" s="84"/>
      <c r="AE14" s="84"/>
      <c r="AF14" s="85"/>
    </row>
    <row r="15" spans="1:44" ht="13" customHeight="1">
      <c r="A15" s="259">
        <f t="shared" si="3"/>
        <v>100</v>
      </c>
      <c r="B15" s="64">
        <f t="shared" si="4"/>
        <v>117.33333333333333</v>
      </c>
      <c r="C15" s="65">
        <f t="shared" si="0"/>
        <v>4.8350571638583322</v>
      </c>
      <c r="D15" s="65">
        <f t="shared" si="5"/>
        <v>33</v>
      </c>
      <c r="E15" s="67">
        <f t="shared" si="1"/>
        <v>2.1291625896895083</v>
      </c>
      <c r="O15" s="276" t="s">
        <v>10</v>
      </c>
      <c r="P15" s="277" t="s">
        <v>302</v>
      </c>
      <c r="Q15" s="277" t="s">
        <v>303</v>
      </c>
      <c r="R15" s="277" t="s">
        <v>7</v>
      </c>
      <c r="S15" s="277" t="s">
        <v>325</v>
      </c>
      <c r="Z15" s="79"/>
      <c r="AA15" s="83" t="s">
        <v>46</v>
      </c>
      <c r="AB15" s="84" t="s">
        <v>16</v>
      </c>
      <c r="AC15" s="84" t="s">
        <v>22</v>
      </c>
      <c r="AD15" s="84"/>
      <c r="AE15" s="84"/>
      <c r="AF15" s="85"/>
    </row>
    <row r="16" spans="1:44" ht="13" customHeight="1">
      <c r="A16" s="259">
        <f t="shared" si="3"/>
        <v>110</v>
      </c>
      <c r="B16" s="64">
        <f t="shared" si="4"/>
        <v>119.83333333333333</v>
      </c>
      <c r="C16" s="65">
        <f t="shared" si="0"/>
        <v>3.7095971629155522</v>
      </c>
      <c r="D16" s="65">
        <f t="shared" si="5"/>
        <v>31.333333333333332</v>
      </c>
      <c r="E16" s="67">
        <f t="shared" si="1"/>
        <v>3.5559027608252221</v>
      </c>
      <c r="G16" s="276" t="s">
        <v>307</v>
      </c>
      <c r="H16" s="276"/>
      <c r="I16" s="276"/>
      <c r="J16" s="276"/>
      <c r="K16" s="276"/>
      <c r="O16" s="6">
        <f>B42</f>
        <v>2</v>
      </c>
      <c r="P16" s="24">
        <f t="shared" ref="P16:P21" si="19">AVERAGE(G42,G62,G82,G102,G122,G142,G162,G182,G202,G222,G242,G262)</f>
        <v>11116.833333333334</v>
      </c>
      <c r="Q16" s="24">
        <f t="shared" ref="Q16:Q21" si="20">STDEV(G42,G62,G82,G102,G122,G142,G162,G182,G202,G222,G242,G262)/SQRT(COUNT(G42,G62,G82,G102,G122,G142,G162,G182,G202,G222,G242,G262))</f>
        <v>1121.7319768009556</v>
      </c>
      <c r="R16" s="24">
        <f t="shared" ref="R16:R21" si="21">MIN(G42,G62,G82,G102,G122,G142,G162,G182,G202,G222,G242,G262)</f>
        <v>7865</v>
      </c>
      <c r="S16" s="24">
        <f t="shared" ref="S16:S21" si="22">MAX(G42,G62,G82,G102,G122,G142,G162,G182,G202,G222,G242,G262)</f>
        <v>15971</v>
      </c>
      <c r="Z16" s="79"/>
      <c r="AA16" s="83" t="s">
        <v>20</v>
      </c>
      <c r="AB16" s="84" t="s">
        <v>16</v>
      </c>
      <c r="AC16" s="84" t="s">
        <v>23</v>
      </c>
      <c r="AD16" s="84"/>
      <c r="AE16" s="84"/>
      <c r="AF16" s="85"/>
    </row>
    <row r="17" spans="1:68" ht="13" customHeight="1">
      <c r="A17" s="259">
        <f t="shared" si="3"/>
        <v>120</v>
      </c>
      <c r="B17" s="64">
        <f t="shared" si="4"/>
        <v>112.83333333333333</v>
      </c>
      <c r="C17" s="65">
        <f t="shared" si="0"/>
        <v>2.6257274124410643</v>
      </c>
      <c r="D17" s="65">
        <f t="shared" si="5"/>
        <v>30.833333333333332</v>
      </c>
      <c r="E17" s="67">
        <f t="shared" si="1"/>
        <v>3.400163394766655</v>
      </c>
      <c r="H17" s="53" t="s">
        <v>302</v>
      </c>
      <c r="I17" s="53" t="s">
        <v>303</v>
      </c>
      <c r="J17" s="1045" t="s">
        <v>7</v>
      </c>
      <c r="K17" s="1045" t="s">
        <v>325</v>
      </c>
      <c r="N17" s="317"/>
      <c r="O17" s="6">
        <f>B43</f>
        <v>5</v>
      </c>
      <c r="P17" s="24">
        <f t="shared" si="19"/>
        <v>6418.333333333333</v>
      </c>
      <c r="Q17" s="24">
        <f t="shared" si="20"/>
        <v>781.18707391024134</v>
      </c>
      <c r="R17" s="24">
        <f t="shared" si="21"/>
        <v>4458</v>
      </c>
      <c r="S17" s="24">
        <f t="shared" si="22"/>
        <v>9633</v>
      </c>
      <c r="Z17" s="79"/>
      <c r="AA17" s="83" t="s">
        <v>28</v>
      </c>
      <c r="AB17" s="84" t="s">
        <v>15</v>
      </c>
      <c r="AC17" s="84" t="s">
        <v>29</v>
      </c>
      <c r="AD17" s="84"/>
      <c r="AE17" s="84"/>
      <c r="AF17" s="85"/>
    </row>
    <row r="18" spans="1:68" ht="12" customHeight="1">
      <c r="A18" s="259">
        <f t="shared" si="3"/>
        <v>2</v>
      </c>
      <c r="B18" s="64">
        <f t="shared" si="4"/>
        <v>112.5</v>
      </c>
      <c r="C18" s="65">
        <f t="shared" si="0"/>
        <v>3.5472994422987938</v>
      </c>
      <c r="D18" s="65">
        <f t="shared" si="5"/>
        <v>31</v>
      </c>
      <c r="E18" s="67">
        <f t="shared" si="1"/>
        <v>3.4832934606968355</v>
      </c>
      <c r="G18" s="53" t="s">
        <v>308</v>
      </c>
      <c r="H18" s="63">
        <f>AVERAGE(A39,A59,A79,A99,A119,A139,A159,A179,A199,A219,A239,A259)</f>
        <v>38.166666666666664</v>
      </c>
      <c r="I18" s="63">
        <f>STDEV(A39,A59,A79,A99,A119,A139,A159,A179,A199,A219,A239,A259)/SQRT(COUNT(A39,A59,A79,A99,A119,A139,A159,A179,A199,A219,A239,A259))</f>
        <v>2.329759167334212</v>
      </c>
      <c r="J18" s="63">
        <f>MIN(A39,A59,A79,A99,A119,A139,A159,A179,A199,A219,A239,A259)</f>
        <v>27</v>
      </c>
      <c r="K18" s="63">
        <f>MAX(A39,A59,A79,A99,A119,A139,A159,A179,A199,A219,A239,A259)</f>
        <v>43</v>
      </c>
      <c r="N18" s="317"/>
      <c r="O18" s="6">
        <f>B44</f>
        <v>10</v>
      </c>
      <c r="P18" s="24">
        <f t="shared" si="19"/>
        <v>3690.8333333333335</v>
      </c>
      <c r="Q18" s="24">
        <f t="shared" si="20"/>
        <v>454.95387434088042</v>
      </c>
      <c r="R18" s="24">
        <f t="shared" si="21"/>
        <v>2638</v>
      </c>
      <c r="S18" s="24">
        <f t="shared" si="22"/>
        <v>5469</v>
      </c>
      <c r="Z18" s="79"/>
      <c r="AA18" s="83" t="s">
        <v>25</v>
      </c>
      <c r="AB18" s="84" t="s">
        <v>88</v>
      </c>
      <c r="AC18" s="84" t="s">
        <v>30</v>
      </c>
      <c r="AD18" s="84"/>
      <c r="AE18" s="84"/>
      <c r="AF18" s="85"/>
      <c r="AG18" s="86"/>
      <c r="BA18" s="87"/>
      <c r="BD18" s="36"/>
      <c r="BE18" s="36"/>
      <c r="BN18" s="36"/>
    </row>
    <row r="19" spans="1:68" ht="13" customHeight="1">
      <c r="A19" s="259">
        <f t="shared" si="3"/>
        <v>5</v>
      </c>
      <c r="B19" s="64">
        <f t="shared" si="4"/>
        <v>117.16666666666667</v>
      </c>
      <c r="C19" s="65">
        <f t="shared" si="0"/>
        <v>5.4858403590010063</v>
      </c>
      <c r="D19" s="65">
        <f t="shared" si="5"/>
        <v>29.833333333333332</v>
      </c>
      <c r="E19" s="67">
        <f t="shared" si="1"/>
        <v>3.5722697422102803</v>
      </c>
      <c r="G19" s="53" t="s">
        <v>309</v>
      </c>
      <c r="H19" s="63">
        <f>AVERAGE(A41,A61,A81,A101,A121,A141,A161,A181,A201,A221,A241,A261)</f>
        <v>39.833333333333336</v>
      </c>
      <c r="I19" s="63">
        <f>STDEV(A41,A61,A81,A101,A121,A141,A161,A181,A201,A221,A241,A261)/SQRT(COUNT(A41,A61,A81,A101,A121,A141,A161,A181,A201,A221,A241,A261))</f>
        <v>2.6635398334630676</v>
      </c>
      <c r="J19" s="63">
        <f>MIN(A41,A61,A81,A101,A121,A141,A161,A181,A201,A221,A241,A261)</f>
        <v>28</v>
      </c>
      <c r="K19" s="63">
        <f>MAX(A41,A61,A81,A101,A121,A141,A161,A181,A201,A221,A241,A261)</f>
        <v>46</v>
      </c>
      <c r="N19" s="317"/>
      <c r="O19" s="6">
        <f>B45</f>
        <v>15</v>
      </c>
      <c r="P19" s="24">
        <f t="shared" si="19"/>
        <v>2708.1666666666665</v>
      </c>
      <c r="Q19" s="24">
        <f t="shared" si="20"/>
        <v>358.06372027584405</v>
      </c>
      <c r="R19" s="24">
        <f t="shared" si="21"/>
        <v>1892</v>
      </c>
      <c r="S19" s="24">
        <f t="shared" si="22"/>
        <v>4298</v>
      </c>
      <c r="Z19" s="79"/>
      <c r="AA19" s="83" t="s">
        <v>347</v>
      </c>
      <c r="AB19" s="84" t="s">
        <v>27</v>
      </c>
      <c r="AC19" s="84" t="s">
        <v>32</v>
      </c>
      <c r="AD19" s="84"/>
      <c r="AE19" s="84"/>
      <c r="AF19" s="85"/>
      <c r="AG19" s="86"/>
      <c r="BA19" s="87"/>
    </row>
    <row r="20" spans="1:68" ht="13" customHeight="1">
      <c r="A20" s="259">
        <f t="shared" si="3"/>
        <v>10</v>
      </c>
      <c r="B20" s="64">
        <f t="shared" si="4"/>
        <v>120.5</v>
      </c>
      <c r="C20" s="65">
        <f t="shared" si="0"/>
        <v>4.7592016137163178</v>
      </c>
      <c r="D20" s="65">
        <f t="shared" si="5"/>
        <v>27.5</v>
      </c>
      <c r="E20" s="67">
        <f t="shared" si="1"/>
        <v>4.2328083664000982</v>
      </c>
      <c r="G20" s="1060"/>
      <c r="H20" s="1060"/>
      <c r="I20" s="1060"/>
      <c r="J20" s="1060"/>
      <c r="K20" s="870"/>
      <c r="L20" s="870"/>
      <c r="N20" s="317"/>
      <c r="O20" s="6">
        <f>B46</f>
        <v>25</v>
      </c>
      <c r="P20" s="24">
        <f t="shared" si="19"/>
        <v>1850</v>
      </c>
      <c r="Q20" s="24">
        <f t="shared" si="20"/>
        <v>234.71060194773196</v>
      </c>
      <c r="R20" s="24">
        <f t="shared" si="21"/>
        <v>1107</v>
      </c>
      <c r="S20" s="24">
        <f t="shared" si="22"/>
        <v>2716</v>
      </c>
      <c r="Z20" s="79"/>
      <c r="AA20" s="83" t="s">
        <v>348</v>
      </c>
      <c r="AB20" s="84" t="s">
        <v>27</v>
      </c>
      <c r="AC20" s="84" t="s">
        <v>349</v>
      </c>
      <c r="AD20" s="84"/>
      <c r="AE20" s="84"/>
      <c r="AF20" s="85"/>
      <c r="AG20" s="86"/>
      <c r="BA20" s="87"/>
    </row>
    <row r="21" spans="1:68" ht="13" customHeight="1" thickBot="1">
      <c r="A21" s="259">
        <f t="shared" si="3"/>
        <v>15</v>
      </c>
      <c r="B21" s="64">
        <f t="shared" si="4"/>
        <v>125</v>
      </c>
      <c r="C21" s="65">
        <f t="shared" si="0"/>
        <v>6.1698190140932558</v>
      </c>
      <c r="D21" s="65">
        <f t="shared" si="5"/>
        <v>27</v>
      </c>
      <c r="E21" s="67">
        <f t="shared" si="1"/>
        <v>4.2031734043061642</v>
      </c>
      <c r="F21" s="1059" t="s">
        <v>327</v>
      </c>
      <c r="G21" s="1060"/>
      <c r="H21" s="1060"/>
      <c r="I21" s="1060"/>
      <c r="J21" s="1060"/>
      <c r="K21" s="870"/>
      <c r="L21" s="870"/>
      <c r="N21" s="317"/>
      <c r="O21" s="23" t="s">
        <v>114</v>
      </c>
      <c r="P21" s="24">
        <f t="shared" si="19"/>
        <v>51305.166666666664</v>
      </c>
      <c r="Q21" s="24">
        <f t="shared" si="20"/>
        <v>1402.7649700185386</v>
      </c>
      <c r="R21" s="24">
        <f t="shared" si="21"/>
        <v>48129</v>
      </c>
      <c r="S21" s="24">
        <f t="shared" si="22"/>
        <v>57819</v>
      </c>
      <c r="AA21" s="88" t="s">
        <v>56</v>
      </c>
      <c r="AB21" s="89" t="s">
        <v>60</v>
      </c>
      <c r="AC21" s="89" t="s">
        <v>323</v>
      </c>
      <c r="AD21" s="90"/>
      <c r="AE21" s="90"/>
      <c r="AF21" s="91"/>
      <c r="AG21" s="86"/>
      <c r="BA21" s="87"/>
    </row>
    <row r="22" spans="1:68" ht="13" customHeight="1" thickBot="1">
      <c r="A22" s="260">
        <f t="shared" si="3"/>
        <v>25</v>
      </c>
      <c r="B22" s="64">
        <f t="shared" si="4"/>
        <v>116</v>
      </c>
      <c r="C22" s="65">
        <f t="shared" si="0"/>
        <v>7.9120161779409939</v>
      </c>
      <c r="D22" s="65">
        <f t="shared" si="5"/>
        <v>25</v>
      </c>
      <c r="E22" s="67">
        <f t="shared" si="1"/>
        <v>3.2557641192199416</v>
      </c>
      <c r="F22" s="1059" t="s">
        <v>322</v>
      </c>
      <c r="G22" s="1060"/>
      <c r="H22" s="1060"/>
      <c r="I22" s="1060"/>
      <c r="J22" s="1060"/>
      <c r="K22" s="869"/>
      <c r="L22" s="869"/>
      <c r="AF22" s="86"/>
      <c r="AG22" s="86"/>
      <c r="BA22" s="87"/>
      <c r="BC22" s="36"/>
      <c r="BD22" s="36"/>
      <c r="BE22" s="36"/>
      <c r="BF22" s="36"/>
      <c r="BG22" s="36"/>
      <c r="BH22" s="36"/>
      <c r="BI22" s="36"/>
      <c r="BJ22" s="36"/>
      <c r="BK22" s="36"/>
      <c r="BM22" s="36"/>
    </row>
    <row r="23" spans="1:68" ht="13" customHeight="1" thickBot="1">
      <c r="A23" s="261" t="s">
        <v>326</v>
      </c>
      <c r="B23" s="64" t="e">
        <f>AVERAGE(C47,C67,C87,C107,C127,C147,C167,C187,C207,C227,C247,C267)</f>
        <v>#DIV/0!</v>
      </c>
      <c r="C23" s="65" t="e">
        <f t="shared" si="0"/>
        <v>#DIV/0!</v>
      </c>
      <c r="D23" s="65" t="e">
        <f t="shared" si="5"/>
        <v>#DIV/0!</v>
      </c>
      <c r="E23" s="67" t="e">
        <f t="shared" si="1"/>
        <v>#DIV/0!</v>
      </c>
      <c r="F23" s="1059"/>
      <c r="G23" s="1060"/>
      <c r="H23" s="1060"/>
      <c r="I23" s="1060"/>
      <c r="J23" s="1060"/>
      <c r="K23" s="869"/>
      <c r="L23" s="869"/>
      <c r="V23" s="41"/>
      <c r="BA23" s="36"/>
      <c r="BB23" s="36"/>
    </row>
    <row r="24" spans="1:68" ht="13" customHeight="1" thickBot="1">
      <c r="F24" s="92" t="s">
        <v>77</v>
      </c>
      <c r="G24" s="92" t="s">
        <v>77</v>
      </c>
      <c r="H24" s="92" t="s">
        <v>78</v>
      </c>
      <c r="I24" s="79"/>
      <c r="J24" s="79"/>
      <c r="K24" s="79"/>
      <c r="L24" s="79"/>
      <c r="M24" s="79"/>
      <c r="V24" s="41"/>
    </row>
    <row r="25" spans="1:68" ht="20.25" customHeight="1" thickBot="1">
      <c r="A25" s="984" t="s">
        <v>68</v>
      </c>
      <c r="B25" s="985" t="s">
        <v>2</v>
      </c>
      <c r="C25" s="985" t="s">
        <v>31</v>
      </c>
      <c r="D25" s="985" t="s">
        <v>31</v>
      </c>
      <c r="E25" s="985" t="s">
        <v>19</v>
      </c>
      <c r="F25" s="985" t="s">
        <v>6</v>
      </c>
      <c r="G25" s="985" t="s">
        <v>6</v>
      </c>
      <c r="H25" s="985" t="s">
        <v>69</v>
      </c>
      <c r="I25" s="985" t="s">
        <v>1</v>
      </c>
      <c r="J25" s="986" t="s">
        <v>1</v>
      </c>
      <c r="K25" s="985" t="s">
        <v>1</v>
      </c>
      <c r="L25" s="986" t="s">
        <v>1</v>
      </c>
      <c r="M25" s="986" t="s">
        <v>47</v>
      </c>
      <c r="N25" s="987" t="s">
        <v>0</v>
      </c>
      <c r="W25" s="79"/>
      <c r="BC25" s="36"/>
    </row>
    <row r="26" spans="1:68" ht="13" customHeight="1" thickBot="1">
      <c r="A26" s="988" t="s">
        <v>67</v>
      </c>
      <c r="B26" s="989" t="s">
        <v>7</v>
      </c>
      <c r="C26" s="989" t="s">
        <v>162</v>
      </c>
      <c r="D26" s="989" t="s">
        <v>87</v>
      </c>
      <c r="E26" s="989"/>
      <c r="F26" s="989" t="s">
        <v>48</v>
      </c>
      <c r="G26" s="989" t="s">
        <v>12</v>
      </c>
      <c r="H26" s="989" t="s">
        <v>155</v>
      </c>
      <c r="I26" s="989" t="s">
        <v>3</v>
      </c>
      <c r="J26" s="990" t="s">
        <v>4</v>
      </c>
      <c r="K26" s="989" t="s">
        <v>3</v>
      </c>
      <c r="L26" s="990" t="s">
        <v>4</v>
      </c>
      <c r="M26" s="990" t="s">
        <v>57</v>
      </c>
      <c r="N26" s="991"/>
      <c r="O26" s="41"/>
      <c r="W26" s="79"/>
      <c r="X26" s="79"/>
      <c r="Z26" s="95" t="s">
        <v>14</v>
      </c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O26" s="36"/>
      <c r="BP26" s="36"/>
    </row>
    <row r="27" spans="1:68" ht="13" customHeight="1" thickBot="1">
      <c r="A27" s="992"/>
      <c r="B27" s="993"/>
      <c r="C27" s="993"/>
      <c r="D27" s="993"/>
      <c r="E27" s="993"/>
      <c r="F27" s="993" t="s">
        <v>70</v>
      </c>
      <c r="G27" s="993"/>
      <c r="H27" s="993" t="s">
        <v>73</v>
      </c>
      <c r="I27" s="993"/>
      <c r="J27" s="994"/>
      <c r="K27" s="995" t="s">
        <v>132</v>
      </c>
      <c r="L27" s="995" t="s">
        <v>132</v>
      </c>
      <c r="M27" s="995"/>
      <c r="N27" s="996"/>
      <c r="O27" s="96" t="str">
        <f>A29</f>
        <v>MP-516-20</v>
      </c>
      <c r="P27" s="97"/>
      <c r="Q27" s="61"/>
      <c r="S27" s="92" t="s">
        <v>77</v>
      </c>
      <c r="T27" s="92" t="s">
        <v>78</v>
      </c>
      <c r="W27" s="79"/>
      <c r="X27" s="79"/>
      <c r="Z27" s="98">
        <f>I35</f>
        <v>2.2426679280983919</v>
      </c>
      <c r="AA27" s="99" t="s">
        <v>76</v>
      </c>
      <c r="AB27" s="100"/>
      <c r="AC27" s="100"/>
      <c r="AD27" s="101"/>
      <c r="AE27" s="51" t="str">
        <f>+O27</f>
        <v>MP-516-20</v>
      </c>
      <c r="AF27" s="50" t="s">
        <v>116</v>
      </c>
      <c r="AG27" s="77"/>
      <c r="AH27" s="77"/>
      <c r="AI27" s="102" t="s">
        <v>115</v>
      </c>
      <c r="AJ27" s="77"/>
      <c r="AK27" s="49">
        <v>1.3</v>
      </c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61"/>
      <c r="AW27" s="61"/>
      <c r="AX27" s="61"/>
      <c r="AY27" s="61"/>
      <c r="AZ27" s="61"/>
      <c r="BL27" s="41"/>
      <c r="BM27" s="41"/>
      <c r="BN27" s="41"/>
      <c r="BO27" s="41"/>
      <c r="BP27" s="41"/>
    </row>
    <row r="28" spans="1:68" ht="13" customHeight="1">
      <c r="A28" s="1092">
        <v>1</v>
      </c>
      <c r="B28" s="103">
        <v>-10</v>
      </c>
      <c r="C28" s="878">
        <v>93</v>
      </c>
      <c r="D28" s="878">
        <v>5</v>
      </c>
      <c r="E28" s="878">
        <v>0</v>
      </c>
      <c r="F28" s="880">
        <v>3191</v>
      </c>
      <c r="G28" s="117"/>
      <c r="H28" s="880">
        <v>2106</v>
      </c>
      <c r="I28" s="104"/>
      <c r="J28" s="105"/>
      <c r="K28" s="106"/>
      <c r="L28" s="106"/>
      <c r="M28" s="941">
        <v>0.30680000000000002</v>
      </c>
      <c r="N28" s="913"/>
      <c r="O28" s="107" t="s">
        <v>2</v>
      </c>
      <c r="P28" s="108" t="s">
        <v>344</v>
      </c>
      <c r="Q28" s="108" t="s">
        <v>345</v>
      </c>
      <c r="R28" s="93" t="s">
        <v>46</v>
      </c>
      <c r="S28" s="109" t="s">
        <v>71</v>
      </c>
      <c r="T28" s="109" t="s">
        <v>72</v>
      </c>
      <c r="U28" s="109" t="s">
        <v>17</v>
      </c>
      <c r="V28" s="1073" t="s">
        <v>28</v>
      </c>
      <c r="W28" s="109" t="s">
        <v>25</v>
      </c>
      <c r="X28" s="93" t="s">
        <v>18</v>
      </c>
      <c r="Y28" s="110" t="s">
        <v>20</v>
      </c>
      <c r="Z28" s="111" t="s">
        <v>56</v>
      </c>
      <c r="AA28" s="112" t="s">
        <v>74</v>
      </c>
      <c r="AB28" s="113" t="s">
        <v>81</v>
      </c>
      <c r="AC28" s="113" t="s">
        <v>82</v>
      </c>
      <c r="AD28" s="114" t="s">
        <v>86</v>
      </c>
      <c r="AE28" s="48"/>
      <c r="AF28" s="48"/>
      <c r="AG28" s="48"/>
      <c r="AH28" s="48"/>
      <c r="AI28" s="48"/>
      <c r="AJ28" s="48"/>
      <c r="AK28" s="48"/>
      <c r="AL28" s="48"/>
      <c r="AM28" s="48" t="s">
        <v>117</v>
      </c>
      <c r="AN28" s="48" t="s">
        <v>117</v>
      </c>
      <c r="AO28" s="48" t="s">
        <v>117</v>
      </c>
      <c r="AP28" s="48" t="s">
        <v>117</v>
      </c>
      <c r="AQ28" s="48" t="s">
        <v>118</v>
      </c>
      <c r="AR28" s="48" t="s">
        <v>119</v>
      </c>
      <c r="AS28" s="48" t="s">
        <v>120</v>
      </c>
      <c r="AT28" s="48" t="s">
        <v>121</v>
      </c>
      <c r="AU28" s="48"/>
      <c r="AV28" s="61"/>
      <c r="AW28" s="61"/>
      <c r="AX28" s="61"/>
      <c r="AY28" s="61"/>
      <c r="AZ28" s="61"/>
      <c r="BL28" s="41"/>
      <c r="BM28" s="41"/>
      <c r="BN28" s="41"/>
      <c r="BO28" s="41"/>
      <c r="BP28" s="41"/>
    </row>
    <row r="29" spans="1:68" ht="13" customHeight="1" thickBot="1">
      <c r="A29" s="904" t="s">
        <v>363</v>
      </c>
      <c r="B29" s="115">
        <v>0</v>
      </c>
      <c r="C29" s="879">
        <v>104</v>
      </c>
      <c r="D29" s="879">
        <v>5.3</v>
      </c>
      <c r="E29" s="879">
        <v>0</v>
      </c>
      <c r="F29" s="879">
        <v>3242</v>
      </c>
      <c r="G29" s="117"/>
      <c r="H29" s="879">
        <v>2357</v>
      </c>
      <c r="I29" s="879">
        <v>3175</v>
      </c>
      <c r="J29" s="879">
        <v>1401</v>
      </c>
      <c r="K29" s="937">
        <v>5392</v>
      </c>
      <c r="L29" s="938">
        <v>2404</v>
      </c>
      <c r="M29" s="117"/>
      <c r="N29" s="914"/>
      <c r="O29" s="1142" t="s">
        <v>26</v>
      </c>
      <c r="P29" s="119" t="s">
        <v>99</v>
      </c>
      <c r="Q29" s="119" t="s">
        <v>99</v>
      </c>
      <c r="R29" s="1141" t="s">
        <v>16</v>
      </c>
      <c r="S29" s="94" t="s">
        <v>70</v>
      </c>
      <c r="T29" s="94" t="s">
        <v>73</v>
      </c>
      <c r="U29" s="120" t="s">
        <v>84</v>
      </c>
      <c r="V29" s="1140" t="s">
        <v>350</v>
      </c>
      <c r="W29" s="1141" t="s">
        <v>88</v>
      </c>
      <c r="X29" s="1141" t="s">
        <v>16</v>
      </c>
      <c r="Y29" s="1141" t="s">
        <v>16</v>
      </c>
      <c r="Z29" s="122"/>
      <c r="AA29" s="123" t="s">
        <v>75</v>
      </c>
      <c r="AB29" s="124"/>
      <c r="AC29" s="124"/>
      <c r="AD29" s="125"/>
      <c r="AE29" s="48" t="s">
        <v>122</v>
      </c>
      <c r="AF29" s="48" t="s">
        <v>123</v>
      </c>
      <c r="AG29" s="48" t="s">
        <v>124</v>
      </c>
      <c r="AH29" s="48" t="s">
        <v>125</v>
      </c>
      <c r="AI29" s="48" t="s">
        <v>341</v>
      </c>
      <c r="AJ29" s="48" t="s">
        <v>346</v>
      </c>
      <c r="AK29" s="48" t="s">
        <v>339</v>
      </c>
      <c r="AL29" s="48" t="s">
        <v>340</v>
      </c>
      <c r="AM29" s="48" t="s">
        <v>46</v>
      </c>
      <c r="AN29" s="48" t="s">
        <v>17</v>
      </c>
      <c r="AO29" s="48" t="s">
        <v>343</v>
      </c>
      <c r="AP29" s="48" t="s">
        <v>25</v>
      </c>
      <c r="AQ29" s="48" t="s">
        <v>127</v>
      </c>
      <c r="AR29" s="48" t="s">
        <v>127</v>
      </c>
      <c r="AS29" s="48" t="s">
        <v>127</v>
      </c>
      <c r="AT29" s="48" t="s">
        <v>127</v>
      </c>
      <c r="AU29" s="48" t="s">
        <v>128</v>
      </c>
      <c r="AV29" s="61"/>
      <c r="AW29" s="61"/>
      <c r="AX29" s="61"/>
      <c r="AY29" s="61"/>
      <c r="AZ29" s="61"/>
      <c r="BL29" s="41"/>
      <c r="BM29" s="41"/>
      <c r="BN29" s="41"/>
      <c r="BO29" s="41"/>
      <c r="BP29" s="41"/>
    </row>
    <row r="30" spans="1:68" ht="13" customHeight="1">
      <c r="A30" s="896">
        <v>21.8</v>
      </c>
      <c r="B30" s="115">
        <v>10</v>
      </c>
      <c r="C30" s="879">
        <v>168</v>
      </c>
      <c r="D30" s="117"/>
      <c r="E30" s="879">
        <v>25</v>
      </c>
      <c r="F30" s="117"/>
      <c r="G30" s="117"/>
      <c r="H30" s="117"/>
      <c r="I30" s="879">
        <v>3080</v>
      </c>
      <c r="J30" s="879">
        <v>1400</v>
      </c>
      <c r="K30" s="888">
        <v>5490</v>
      </c>
      <c r="L30" s="939">
        <v>2455</v>
      </c>
      <c r="M30" s="117"/>
      <c r="N30" s="915"/>
      <c r="O30" s="126">
        <f t="shared" ref="O30:R31" si="23">+B28</f>
        <v>-10</v>
      </c>
      <c r="P30" s="127">
        <f>+C28</f>
        <v>93</v>
      </c>
      <c r="Q30" s="127">
        <f>+D28</f>
        <v>5</v>
      </c>
      <c r="R30" s="127">
        <f>+E28</f>
        <v>0</v>
      </c>
      <c r="S30" s="127">
        <f>+F28</f>
        <v>3191</v>
      </c>
      <c r="T30" s="127">
        <f>+H28</f>
        <v>2106</v>
      </c>
      <c r="U30" s="128">
        <f>S30/Q30</f>
        <v>638.20000000000005</v>
      </c>
      <c r="V30" s="905">
        <v>3</v>
      </c>
      <c r="W30" s="128">
        <f>V31*I33*200/10/(A30)</f>
        <v>8699.0825688073401</v>
      </c>
      <c r="X30" s="128">
        <f>W30/U30</f>
        <v>13.630652724549263</v>
      </c>
      <c r="Y30" s="128">
        <f>X30-R30</f>
        <v>13.630652724549263</v>
      </c>
      <c r="Z30" s="129">
        <f>(X30/P30)*100</f>
        <v>14.656615832848669</v>
      </c>
      <c r="AA30" s="65">
        <f>(T30/0.4-(S30))*I35/100*10</f>
        <v>465.12932828760648</v>
      </c>
      <c r="AB30" s="65">
        <f>700*AA38/AVERAGE(U30:U31)</f>
        <v>14.481638668316403</v>
      </c>
      <c r="AC30" s="65">
        <f>AVERAGE(X30:X31)-AB30</f>
        <v>-0.55571119335224495</v>
      </c>
      <c r="AD30" s="65">
        <f>AC30/AVERAGE(X30:X31)*100</f>
        <v>-3.9904788700881495</v>
      </c>
      <c r="AE30" s="43">
        <f>LINEST(R30:R31,O30:O31)</f>
        <v>0</v>
      </c>
      <c r="AF30" s="43">
        <f>INDEX(LINEST(R30:R31,O30:O31),2)</f>
        <v>0</v>
      </c>
      <c r="AG30" s="42">
        <f>LINEST(U30:U31,O30:O31)</f>
        <v>-2.6501886792452853</v>
      </c>
      <c r="AH30" s="42">
        <f>INDEX(LINEST(U30:U31,O30:O31),2)</f>
        <v>611.69811320754729</v>
      </c>
      <c r="AI30" s="43">
        <f>LINEST(Q30:Q31,O30:O31)</f>
        <v>2.9999999999999978E-2</v>
      </c>
      <c r="AJ30" s="42">
        <f>INDEX(LINEST(Q30:Q31,O30:O31),2)</f>
        <v>5.3</v>
      </c>
      <c r="AK30" s="43">
        <f>LINEST(W30:W31,O30:O31)</f>
        <v>0</v>
      </c>
      <c r="AL30" s="42">
        <f>INDEX(LINEST(W30:W31,O30:O31),2)</f>
        <v>8699.0825688073401</v>
      </c>
      <c r="AM30" s="43">
        <f>AE30*AVERAGE(O30:O31)+AF30</f>
        <v>0</v>
      </c>
      <c r="AN30" s="42">
        <f>AG30*AVERAGE(O30:O31)+AH30</f>
        <v>624.94905660377367</v>
      </c>
      <c r="AO30" s="42">
        <f>AI30*AVERAGE(O30:O31)+AJ30</f>
        <v>5.15</v>
      </c>
      <c r="AP30" s="42">
        <f>AK30*AVERAGE(O30:O31)+AL30</f>
        <v>8699.0825688073401</v>
      </c>
      <c r="AQ30" s="76">
        <f>AP30/AN30</f>
        <v>13.919666694244933</v>
      </c>
      <c r="AR30" s="76">
        <f>AK27*AO30*AG30/AN30</f>
        <v>-2.8391135277441505E-2</v>
      </c>
      <c r="AS30" s="1034">
        <f>AQ30-AR30</f>
        <v>13.948057829522375</v>
      </c>
      <c r="AT30" s="1034">
        <f>AS30-AM30</f>
        <v>13.948057829522375</v>
      </c>
      <c r="AU30" s="1034">
        <f>AS30-AK27*AI30</f>
        <v>13.909057829522375</v>
      </c>
      <c r="AV30" s="36" t="s">
        <v>97</v>
      </c>
      <c r="AW30" s="61"/>
      <c r="AX30" s="61"/>
      <c r="AY30" s="61"/>
      <c r="AZ30" s="61"/>
      <c r="BL30" s="41"/>
      <c r="BM30" s="41"/>
      <c r="BN30" s="41"/>
      <c r="BO30" s="41"/>
      <c r="BP30" s="41"/>
    </row>
    <row r="31" spans="1:68" ht="13" customHeight="1">
      <c r="A31" s="896" t="s">
        <v>361</v>
      </c>
      <c r="B31" s="115">
        <v>20</v>
      </c>
      <c r="C31" s="879">
        <v>141</v>
      </c>
      <c r="D31" s="117"/>
      <c r="E31" s="879">
        <v>25</v>
      </c>
      <c r="F31" s="117"/>
      <c r="G31" s="117"/>
      <c r="H31" s="117"/>
      <c r="I31" s="879">
        <v>3227</v>
      </c>
      <c r="J31" s="879">
        <v>1427</v>
      </c>
      <c r="K31" s="937">
        <v>5349</v>
      </c>
      <c r="L31" s="940">
        <v>2488</v>
      </c>
      <c r="M31" s="117"/>
      <c r="N31" s="914"/>
      <c r="O31" s="130">
        <f t="shared" si="23"/>
        <v>0</v>
      </c>
      <c r="P31" s="131">
        <f>+C29</f>
        <v>104</v>
      </c>
      <c r="Q31" s="131">
        <f>+D29</f>
        <v>5.3</v>
      </c>
      <c r="R31" s="131">
        <f t="shared" si="23"/>
        <v>0</v>
      </c>
      <c r="S31" s="131">
        <f>+F29</f>
        <v>3242</v>
      </c>
      <c r="T31" s="131">
        <f>+H29</f>
        <v>2357</v>
      </c>
      <c r="U31" s="72">
        <f t="shared" ref="U31:U35" si="24">S31/Q31</f>
        <v>611.69811320754718</v>
      </c>
      <c r="V31" s="888">
        <v>3</v>
      </c>
      <c r="W31" s="72">
        <f>V31*I33*200/10/(A30)</f>
        <v>8699.0825688073401</v>
      </c>
      <c r="X31" s="72">
        <f t="shared" ref="X31:X35" si="25">W31/U31</f>
        <v>14.221202225379056</v>
      </c>
      <c r="Y31" s="72">
        <f t="shared" ref="Y31:Y35" si="26">X31-R31</f>
        <v>14.221202225379056</v>
      </c>
      <c r="Z31" s="132">
        <f t="shared" ref="Z31:Z35" si="27">(X31/P31)*100</f>
        <v>13.674232909018322</v>
      </c>
      <c r="AA31" s="72">
        <f>(T31/0.4-(S31))*$I35/100*10</f>
        <v>594.41913434247886</v>
      </c>
      <c r="AB31" s="72">
        <f>700*AA39/AVERAGE(U32:U35)</f>
        <v>-7.9674445560188936</v>
      </c>
      <c r="AC31" s="72">
        <f>X36-AB31</f>
        <v>50.941117641999952</v>
      </c>
      <c r="AD31" s="65">
        <f>AC31/AVERAGE(X32:X35)*100</f>
        <v>118.54029219256581</v>
      </c>
      <c r="AE31" s="43"/>
      <c r="AF31" s="43"/>
      <c r="AG31" s="42"/>
      <c r="AH31" s="42"/>
      <c r="AI31" s="43"/>
      <c r="AJ31" s="42"/>
      <c r="AK31" s="42"/>
      <c r="AL31" s="42"/>
      <c r="AM31" s="43"/>
      <c r="AN31" s="42"/>
      <c r="AO31" s="42"/>
      <c r="AP31" s="42"/>
      <c r="AQ31" s="76"/>
      <c r="AR31" s="76"/>
      <c r="AS31" s="76"/>
      <c r="AT31" s="42"/>
      <c r="AU31" s="42"/>
      <c r="AV31" s="61"/>
      <c r="AW31" s="61"/>
      <c r="AX31" s="61"/>
      <c r="AY31" s="61"/>
      <c r="AZ31" s="61"/>
      <c r="BL31" s="41"/>
      <c r="BM31" s="41"/>
      <c r="BN31" s="41"/>
      <c r="BO31" s="41"/>
      <c r="BP31" s="41"/>
    </row>
    <row r="32" spans="1:68" ht="13" customHeight="1">
      <c r="A32" s="896" t="s">
        <v>264</v>
      </c>
      <c r="B32" s="115">
        <v>30</v>
      </c>
      <c r="C32" s="879">
        <v>115</v>
      </c>
      <c r="D32" s="117"/>
      <c r="E32" s="879">
        <v>25</v>
      </c>
      <c r="F32" s="117"/>
      <c r="G32" s="117"/>
      <c r="H32" s="117"/>
      <c r="I32" s="117"/>
      <c r="J32" s="133"/>
      <c r="K32" s="117"/>
      <c r="L32" s="117"/>
      <c r="M32" s="117"/>
      <c r="N32" s="914"/>
      <c r="O32" s="130">
        <f t="shared" ref="O32:S34" si="28">+B37</f>
        <v>80</v>
      </c>
      <c r="P32" s="131">
        <f>+C37</f>
        <v>113</v>
      </c>
      <c r="Q32" s="131">
        <f t="shared" si="28"/>
        <v>6.3</v>
      </c>
      <c r="R32" s="131">
        <f t="shared" si="28"/>
        <v>35</v>
      </c>
      <c r="S32" s="131">
        <f>+F37</f>
        <v>1183</v>
      </c>
      <c r="T32" s="131">
        <f>+H37</f>
        <v>2584</v>
      </c>
      <c r="U32" s="72">
        <f t="shared" si="24"/>
        <v>187.77777777777777</v>
      </c>
      <c r="V32" s="888">
        <v>1.66</v>
      </c>
      <c r="W32" s="72">
        <f>V32*K33*200/10/(A30)</f>
        <v>8239.5902140672752</v>
      </c>
      <c r="X32" s="72">
        <f t="shared" si="25"/>
        <v>43.879474512784306</v>
      </c>
      <c r="Y32" s="72">
        <f t="shared" si="26"/>
        <v>8.8794745127843058</v>
      </c>
      <c r="Z32" s="132">
        <f t="shared" si="27"/>
        <v>38.831393374145399</v>
      </c>
      <c r="AA32" s="72">
        <f>(T32/0.4-(S32))*$I35/100*10</f>
        <v>1183.4558656575214</v>
      </c>
      <c r="AE32" s="43"/>
      <c r="AF32" s="43"/>
      <c r="AG32" s="42"/>
      <c r="AH32" s="42"/>
      <c r="AI32" s="43"/>
      <c r="AJ32" s="42"/>
      <c r="AK32" s="42"/>
      <c r="AL32" s="42"/>
      <c r="AM32" s="43"/>
      <c r="AN32" s="42"/>
      <c r="AO32" s="42"/>
      <c r="AP32" s="42"/>
      <c r="AQ32" s="76"/>
      <c r="AR32" s="76"/>
      <c r="AS32" s="76"/>
      <c r="AT32" s="42"/>
      <c r="AU32" s="42"/>
      <c r="AV32" s="61"/>
      <c r="AW32" s="61"/>
      <c r="AX32" s="61"/>
      <c r="AY32" s="61"/>
      <c r="AZ32" s="61"/>
      <c r="BL32" s="41"/>
      <c r="BM32" s="41"/>
      <c r="BN32" s="41"/>
      <c r="BO32" s="41"/>
      <c r="BP32" s="41"/>
    </row>
    <row r="33" spans="1:68" ht="13" customHeight="1">
      <c r="A33" s="896" t="s">
        <v>265</v>
      </c>
      <c r="B33" s="115">
        <v>40</v>
      </c>
      <c r="C33" s="879">
        <v>103</v>
      </c>
      <c r="D33" s="117"/>
      <c r="E33" s="879">
        <v>28</v>
      </c>
      <c r="F33" s="117"/>
      <c r="G33" s="117"/>
      <c r="H33" s="117"/>
      <c r="I33" s="134">
        <f>AVERAGE(I29:I31)</f>
        <v>3160.6666666666665</v>
      </c>
      <c r="J33" s="135">
        <f>AVERAGE(J29:J31)</f>
        <v>1409.3333333333333</v>
      </c>
      <c r="K33" s="134">
        <f>AVERAGE(K29:K31)</f>
        <v>5410.333333333333</v>
      </c>
      <c r="L33" s="135">
        <f>AVERAGE(L29:L31)</f>
        <v>2449</v>
      </c>
      <c r="M33" s="117"/>
      <c r="N33" s="914"/>
      <c r="O33" s="130">
        <f t="shared" si="28"/>
        <v>90</v>
      </c>
      <c r="P33" s="131">
        <f>+C38</f>
        <v>115</v>
      </c>
      <c r="Q33" s="131">
        <f t="shared" si="28"/>
        <v>6.5</v>
      </c>
      <c r="R33" s="131">
        <f t="shared" si="28"/>
        <v>35</v>
      </c>
      <c r="S33" s="131">
        <f t="shared" si="28"/>
        <v>1267</v>
      </c>
      <c r="T33" s="131">
        <f>+H38</f>
        <v>2733</v>
      </c>
      <c r="U33" s="72">
        <f t="shared" si="24"/>
        <v>194.92307692307693</v>
      </c>
      <c r="V33" s="888">
        <v>1.66</v>
      </c>
      <c r="W33" s="72">
        <f>W32*V33/V32</f>
        <v>8239.5902140672752</v>
      </c>
      <c r="X33" s="72">
        <f t="shared" si="25"/>
        <v>42.270983734362495</v>
      </c>
      <c r="Y33" s="72">
        <f t="shared" si="26"/>
        <v>7.2709837343624955</v>
      </c>
      <c r="Z33" s="132">
        <f t="shared" si="27"/>
        <v>36.757377160315215</v>
      </c>
      <c r="AA33" s="72">
        <f>(T33/0.4-(S33))*$I35/100*10</f>
        <v>1248.1568353831601</v>
      </c>
      <c r="AE33" s="43">
        <f>LINEST(R32:R34,O32:O34)</f>
        <v>0</v>
      </c>
      <c r="AF33" s="43">
        <f>INDEX(LINEST(R32:R34,O32:O34),2)</f>
        <v>35</v>
      </c>
      <c r="AG33" s="42">
        <f>LINEST(U32:U34,O32:O34)</f>
        <v>0.25766283524904304</v>
      </c>
      <c r="AH33" s="42">
        <f>INDEX(LINEST(U32:U34,O32:O34),2)</f>
        <v>168.68764122212391</v>
      </c>
      <c r="AI33" s="43">
        <f>LINEST(Q32:Q34,O32:O34)</f>
        <v>-2.5000000000000005E-2</v>
      </c>
      <c r="AJ33" s="42">
        <f>INDEX(LINEST(Q32:Q34,O32:O34),2)</f>
        <v>8.4500000000000011</v>
      </c>
      <c r="AK33" s="43">
        <f>LINEST(W32:W34,O32:O34)</f>
        <v>0</v>
      </c>
      <c r="AL33" s="42">
        <f>INDEX(LINEST(W32:W34,O32:O34),2)</f>
        <v>8239.5902140672752</v>
      </c>
      <c r="AM33" s="43">
        <f>AE33*O33+AF33</f>
        <v>35</v>
      </c>
      <c r="AN33" s="42">
        <f>AG33*O33+AH33</f>
        <v>191.87729639453778</v>
      </c>
      <c r="AO33" s="42">
        <f>AI33*O33+AJ33</f>
        <v>6.2000000000000011</v>
      </c>
      <c r="AP33" s="42">
        <f>AK33*O33+AL33</f>
        <v>8239.5902140672752</v>
      </c>
      <c r="AQ33" s="76">
        <f>AP33/AN33</f>
        <v>42.941975777712877</v>
      </c>
      <c r="AR33" s="76">
        <f>AK27*AO33*AG33/AN33</f>
        <v>1.0823388129448375E-2</v>
      </c>
      <c r="AS33" s="76">
        <f>AQ33-AR33</f>
        <v>42.931152389583431</v>
      </c>
      <c r="AT33" s="76">
        <f>AS33-AM33</f>
        <v>7.9311523895834313</v>
      </c>
      <c r="AU33" s="76">
        <f>AS33-AK27*AI33</f>
        <v>42.96365238958343</v>
      </c>
      <c r="AV33" s="61"/>
      <c r="AW33" s="61"/>
      <c r="AX33" s="61"/>
      <c r="AY33" s="61"/>
      <c r="AZ33" s="61"/>
      <c r="BL33" s="41"/>
      <c r="BM33" s="41"/>
      <c r="BN33" s="41"/>
      <c r="BO33" s="41"/>
      <c r="BP33" s="41"/>
    </row>
    <row r="34" spans="1:68" ht="13" customHeight="1">
      <c r="A34" s="896" t="s">
        <v>61</v>
      </c>
      <c r="B34" s="115">
        <v>50</v>
      </c>
      <c r="C34" s="879">
        <v>108</v>
      </c>
      <c r="D34" s="117"/>
      <c r="E34" s="879">
        <v>33</v>
      </c>
      <c r="F34" s="117"/>
      <c r="G34" s="117"/>
      <c r="H34" s="117"/>
      <c r="I34" s="117"/>
      <c r="J34" s="133"/>
      <c r="K34" s="117"/>
      <c r="L34" s="133"/>
      <c r="M34" s="117"/>
      <c r="N34" s="914"/>
      <c r="O34" s="130">
        <f t="shared" si="28"/>
        <v>100</v>
      </c>
      <c r="P34" s="131">
        <f>+C39</f>
        <v>107</v>
      </c>
      <c r="Q34" s="131">
        <f t="shared" si="28"/>
        <v>5.8</v>
      </c>
      <c r="R34" s="131">
        <f t="shared" si="28"/>
        <v>35</v>
      </c>
      <c r="S34" s="131">
        <f>+F39</f>
        <v>1119</v>
      </c>
      <c r="T34" s="131">
        <f>+H39</f>
        <v>2712</v>
      </c>
      <c r="U34" s="72">
        <f t="shared" si="24"/>
        <v>192.93103448275863</v>
      </c>
      <c r="V34" s="888">
        <v>1.66</v>
      </c>
      <c r="W34" s="72">
        <f t="shared" ref="W34:W35" si="29">W33*V34/V33</f>
        <v>8239.5902140672752</v>
      </c>
      <c r="X34" s="72">
        <f t="shared" si="25"/>
        <v>42.707438106872381</v>
      </c>
      <c r="Y34" s="72">
        <f t="shared" si="26"/>
        <v>7.707438106872381</v>
      </c>
      <c r="Z34" s="132">
        <f t="shared" si="27"/>
        <v>39.913493557824651</v>
      </c>
      <c r="AA34" s="72">
        <f>(T34/0.4-(S34))*$I35/100*10</f>
        <v>1269.5743140964996</v>
      </c>
      <c r="AE34" s="43">
        <f>LINEST(R33:R35,O33:O35)</f>
        <v>0</v>
      </c>
      <c r="AF34" s="43">
        <f>INDEX(LINEST(R33:R35,O33:O35),2)</f>
        <v>35</v>
      </c>
      <c r="AG34" s="42">
        <f>LINEST(U33:U35,O33:O35)</f>
        <v>-0.10964724930242167</v>
      </c>
      <c r="AH34" s="42">
        <f>INDEX(LINEST(U33:U35,O33:O35),2)</f>
        <v>204.43310138137724</v>
      </c>
      <c r="AI34" s="43">
        <f>LINEST(Q33:Q35,O33:O35)</f>
        <v>-3.0714285714285718E-2</v>
      </c>
      <c r="AJ34" s="42">
        <f>INDEX(LINEST(Q33:Q35,O33:O35),2)</f>
        <v>9.1071428571428577</v>
      </c>
      <c r="AK34" s="43">
        <f>LINEST(W33:W35,O33:O35)</f>
        <v>0</v>
      </c>
      <c r="AL34" s="42">
        <f>INDEX(LINEST(W33:W35,O33:O35),2)</f>
        <v>8239.5902140672752</v>
      </c>
      <c r="AM34" s="43">
        <f>AE34*O34+AF34</f>
        <v>35</v>
      </c>
      <c r="AN34" s="42">
        <f>AG34*O34+AH34</f>
        <v>193.46837645113507</v>
      </c>
      <c r="AO34" s="42">
        <f>AI34*O34+AJ34</f>
        <v>6.0357142857142865</v>
      </c>
      <c r="AP34" s="42">
        <f>AK34*O34+AL34</f>
        <v>8239.5902140672752</v>
      </c>
      <c r="AQ34" s="76">
        <f>AP34/AN34</f>
        <v>42.588821828193588</v>
      </c>
      <c r="AR34" s="76">
        <f>AK27*AO34*AG34/AN34</f>
        <v>-4.4469247402940375E-3</v>
      </c>
      <c r="AS34" s="76">
        <f>AQ34-AR34</f>
        <v>42.593268752933881</v>
      </c>
      <c r="AT34" s="76">
        <f>AS34-AM34</f>
        <v>7.5932687529338807</v>
      </c>
      <c r="AU34" s="76">
        <f>AS34-AK27*AI34</f>
        <v>42.633197324362449</v>
      </c>
      <c r="AV34" s="61"/>
      <c r="AW34" s="61"/>
      <c r="AX34" s="61"/>
      <c r="AY34" s="61"/>
      <c r="AZ34" s="61"/>
      <c r="BL34" s="41"/>
      <c r="BM34" s="41"/>
      <c r="BN34" s="41"/>
      <c r="BO34" s="41"/>
      <c r="BP34" s="41"/>
    </row>
    <row r="35" spans="1:68" ht="13" customHeight="1" thickBot="1">
      <c r="A35" s="896" t="s">
        <v>315</v>
      </c>
      <c r="B35" s="115">
        <v>60</v>
      </c>
      <c r="C35" s="879">
        <v>108</v>
      </c>
      <c r="D35" s="117"/>
      <c r="E35" s="879">
        <v>35</v>
      </c>
      <c r="F35" s="117"/>
      <c r="G35" s="117"/>
      <c r="H35" s="117"/>
      <c r="I35" s="136">
        <f>I33/J33</f>
        <v>2.2426679280983919</v>
      </c>
      <c r="J35" s="137" t="s">
        <v>14</v>
      </c>
      <c r="K35" s="136">
        <f>K33/L33</f>
        <v>2.2092010344358242</v>
      </c>
      <c r="L35" s="137" t="s">
        <v>14</v>
      </c>
      <c r="M35" s="138"/>
      <c r="N35" s="914"/>
      <c r="O35" s="130">
        <f>+B41</f>
        <v>120</v>
      </c>
      <c r="P35" s="131">
        <f>+C41</f>
        <v>120</v>
      </c>
      <c r="Q35" s="131">
        <f>+D41</f>
        <v>5.5</v>
      </c>
      <c r="R35" s="131">
        <f>+E41</f>
        <v>35</v>
      </c>
      <c r="S35" s="131">
        <f>+F41</f>
        <v>1053</v>
      </c>
      <c r="T35" s="131">
        <f>+H41</f>
        <v>2402</v>
      </c>
      <c r="U35" s="72">
        <f t="shared" si="24"/>
        <v>191.45454545454547</v>
      </c>
      <c r="V35" s="888">
        <v>1.66</v>
      </c>
      <c r="W35" s="72">
        <f t="shared" si="29"/>
        <v>8239.5902140672752</v>
      </c>
      <c r="X35" s="72">
        <f t="shared" si="25"/>
        <v>43.036795989905045</v>
      </c>
      <c r="Y35" s="72">
        <f t="shared" si="26"/>
        <v>8.0367959899050447</v>
      </c>
      <c r="Z35" s="132">
        <f t="shared" si="27"/>
        <v>35.863996658254202</v>
      </c>
      <c r="AA35" s="72">
        <f>(T35/0.4-(S35))*$I35/100*10</f>
        <v>1110.5691579943236</v>
      </c>
      <c r="AE35" s="43"/>
      <c r="AQ35" s="42"/>
      <c r="AV35" s="61"/>
      <c r="AW35" s="61"/>
      <c r="AX35" s="61"/>
      <c r="AY35" s="61"/>
      <c r="AZ35" s="61"/>
      <c r="BL35" s="41"/>
      <c r="BM35" s="41"/>
      <c r="BN35" s="41"/>
      <c r="BO35" s="41"/>
      <c r="BP35" s="41"/>
    </row>
    <row r="36" spans="1:68" ht="13" customHeight="1" thickBot="1">
      <c r="A36" s="896">
        <v>1</v>
      </c>
      <c r="B36" s="115">
        <v>70</v>
      </c>
      <c r="C36" s="879">
        <v>117</v>
      </c>
      <c r="D36" s="117"/>
      <c r="E36" s="879">
        <v>35</v>
      </c>
      <c r="F36" s="874"/>
      <c r="G36" s="117"/>
      <c r="H36" s="117"/>
      <c r="I36" s="117"/>
      <c r="J36" s="133"/>
      <c r="K36" s="117"/>
      <c r="L36" s="117"/>
      <c r="M36" s="117"/>
      <c r="N36" s="914"/>
      <c r="O36" s="148" t="s">
        <v>55</v>
      </c>
      <c r="P36" s="149">
        <f>AVERAGE(P32:P35)</f>
        <v>113.75</v>
      </c>
      <c r="Q36" s="150">
        <f t="shared" ref="Q36:Z36" si="30">AVERAGE(Q32:Q35)</f>
        <v>6.0250000000000004</v>
      </c>
      <c r="R36" s="151">
        <f t="shared" si="30"/>
        <v>35</v>
      </c>
      <c r="S36" s="152">
        <f t="shared" si="30"/>
        <v>1155.5</v>
      </c>
      <c r="T36" s="153">
        <f t="shared" si="30"/>
        <v>2607.75</v>
      </c>
      <c r="U36" s="153">
        <f t="shared" si="30"/>
        <v>191.77160865953971</v>
      </c>
      <c r="V36" s="1075">
        <f t="shared" si="30"/>
        <v>1.66</v>
      </c>
      <c r="W36" s="153">
        <f t="shared" si="30"/>
        <v>8239.5902140672752</v>
      </c>
      <c r="X36" s="153">
        <f>AVERAGE(X32:X35)</f>
        <v>42.973673085981055</v>
      </c>
      <c r="Y36" s="153">
        <f>AVERAGE(Y32:Y35)</f>
        <v>7.9736730859810567</v>
      </c>
      <c r="Z36" s="155">
        <f t="shared" si="30"/>
        <v>37.84156518763487</v>
      </c>
      <c r="AA36" s="156"/>
      <c r="AR36" s="1034" t="s">
        <v>110</v>
      </c>
      <c r="AS36" s="1034">
        <f>AVERAGE(AS33:AS34)</f>
        <v>42.762210571258656</v>
      </c>
      <c r="AT36" s="1034">
        <f>AVERAGE(AT33:AT34)</f>
        <v>7.762210571258656</v>
      </c>
      <c r="AU36" s="1034">
        <f>AVERAGE(AU33:AU34)</f>
        <v>42.798424856972943</v>
      </c>
      <c r="AV36" s="61"/>
      <c r="AW36" s="61"/>
      <c r="AX36" s="61"/>
      <c r="AY36" s="61"/>
      <c r="AZ36" s="61"/>
      <c r="BL36" s="41"/>
      <c r="BM36" s="41"/>
      <c r="BN36" s="41"/>
      <c r="BO36" s="41"/>
      <c r="BP36" s="41"/>
    </row>
    <row r="37" spans="1:68" ht="13" customHeight="1">
      <c r="A37" s="1188">
        <v>44026</v>
      </c>
      <c r="B37" s="115">
        <v>80</v>
      </c>
      <c r="C37" s="879">
        <v>113</v>
      </c>
      <c r="D37" s="879">
        <v>6.3</v>
      </c>
      <c r="E37" s="879">
        <v>35</v>
      </c>
      <c r="F37" s="879">
        <v>1183</v>
      </c>
      <c r="G37" s="117"/>
      <c r="H37" s="879">
        <v>2584</v>
      </c>
      <c r="I37" s="117"/>
      <c r="J37" s="139"/>
      <c r="K37" s="140"/>
      <c r="L37" s="140"/>
      <c r="M37" s="140"/>
      <c r="N37" s="914"/>
      <c r="O37" s="1026" t="s">
        <v>95</v>
      </c>
      <c r="P37" s="79">
        <f>AVERAGE(P30:P31)</f>
        <v>98.5</v>
      </c>
      <c r="Q37" s="158">
        <f>AVERAGE(P32/Q32,P33/Q33,P34/Q34,P35/Q35)</f>
        <v>18.973818327266603</v>
      </c>
      <c r="R37" s="159">
        <f>AVERAGE(P30/Q30,P31/Q31)</f>
        <v>19.111320754716981</v>
      </c>
      <c r="V37" s="1076"/>
      <c r="W37" s="79"/>
      <c r="X37" s="79"/>
      <c r="Y37" s="79"/>
      <c r="Z37" s="160"/>
      <c r="AA37" s="59" t="s">
        <v>79</v>
      </c>
      <c r="AV37" s="61"/>
      <c r="AW37" s="61"/>
      <c r="AX37" s="61"/>
      <c r="AY37" s="61"/>
      <c r="AZ37" s="61"/>
      <c r="BL37" s="41"/>
      <c r="BM37" s="41"/>
      <c r="BN37" s="41"/>
      <c r="BO37" s="41"/>
      <c r="BP37" s="41"/>
    </row>
    <row r="38" spans="1:68" ht="13" customHeight="1" thickBot="1">
      <c r="A38" s="1093" t="s">
        <v>220</v>
      </c>
      <c r="B38" s="115">
        <v>90</v>
      </c>
      <c r="C38" s="879">
        <v>115</v>
      </c>
      <c r="D38" s="879">
        <v>6.5</v>
      </c>
      <c r="E38" s="879">
        <v>35</v>
      </c>
      <c r="F38" s="879">
        <v>1267</v>
      </c>
      <c r="G38" s="117"/>
      <c r="H38" s="879">
        <v>2733</v>
      </c>
      <c r="I38" s="141"/>
      <c r="J38" s="137"/>
      <c r="K38" s="138"/>
      <c r="L38" s="138"/>
      <c r="M38" s="138"/>
      <c r="N38" s="914"/>
      <c r="O38" s="54" t="s">
        <v>83</v>
      </c>
      <c r="P38" s="871"/>
      <c r="Q38" s="162">
        <f>STDEV(P32/Q32,P33/Q33,P34/Q34,P35/Q35)</f>
        <v>1.9222279526169692</v>
      </c>
      <c r="R38" s="163">
        <f>STDEV(P30/Q30,P31/Q31)</f>
        <v>0.72311674604359977</v>
      </c>
      <c r="V38" s="1076"/>
      <c r="W38" s="79"/>
      <c r="X38" s="79"/>
      <c r="Y38" s="79"/>
      <c r="Z38" s="164" t="s">
        <v>89</v>
      </c>
      <c r="AA38" s="165">
        <f>SLOPE(AA30:AA31,O30:O31)</f>
        <v>12.928980605487236</v>
      </c>
      <c r="AV38" s="61"/>
      <c r="AW38" s="61"/>
      <c r="AX38" s="61"/>
      <c r="AY38" s="61"/>
      <c r="AZ38" s="61"/>
      <c r="BL38" s="41"/>
      <c r="BM38" s="41"/>
      <c r="BN38" s="41"/>
      <c r="BO38" s="41"/>
      <c r="BP38" s="41"/>
    </row>
    <row r="39" spans="1:68" ht="13" customHeight="1" thickBot="1">
      <c r="A39" s="1132">
        <v>41</v>
      </c>
      <c r="B39" s="115">
        <v>100</v>
      </c>
      <c r="C39" s="879">
        <v>107</v>
      </c>
      <c r="D39" s="879">
        <v>5.8</v>
      </c>
      <c r="E39" s="879">
        <v>35</v>
      </c>
      <c r="F39" s="879">
        <v>1119</v>
      </c>
      <c r="G39" s="117"/>
      <c r="H39" s="879">
        <v>2712</v>
      </c>
      <c r="I39" s="142"/>
      <c r="J39" s="143"/>
      <c r="K39" s="117"/>
      <c r="L39" s="117"/>
      <c r="M39" s="879">
        <v>1.0831999999999999</v>
      </c>
      <c r="N39" s="1065"/>
      <c r="O39" s="35"/>
      <c r="P39" s="54"/>
      <c r="Q39" s="166" t="s">
        <v>93</v>
      </c>
      <c r="R39" s="62" t="s">
        <v>94</v>
      </c>
      <c r="V39" s="1076"/>
      <c r="W39" s="79"/>
      <c r="X39" s="79"/>
      <c r="Y39" s="79"/>
      <c r="Z39" s="167" t="s">
        <v>80</v>
      </c>
      <c r="AA39" s="168">
        <f>SLOPE(AA32:AA35,O32:O35)</f>
        <v>-2.1827566563049077</v>
      </c>
      <c r="AV39" s="61"/>
      <c r="AW39" s="61"/>
      <c r="AX39" s="61"/>
      <c r="AY39" s="61"/>
      <c r="AZ39" s="61"/>
      <c r="BL39" s="41"/>
      <c r="BM39" s="41"/>
      <c r="BN39" s="41"/>
      <c r="BO39" s="41"/>
      <c r="BP39" s="41"/>
    </row>
    <row r="40" spans="1:68" ht="13" customHeight="1">
      <c r="A40" s="1093" t="s">
        <v>219</v>
      </c>
      <c r="B40" s="115">
        <v>110</v>
      </c>
      <c r="C40" s="879">
        <v>115</v>
      </c>
      <c r="D40" s="117"/>
      <c r="E40" s="879">
        <v>35</v>
      </c>
      <c r="F40" s="117"/>
      <c r="G40" s="117"/>
      <c r="H40" s="117"/>
      <c r="I40" s="144" t="s">
        <v>9</v>
      </c>
      <c r="J40" s="145"/>
      <c r="K40" s="1221"/>
      <c r="L40" s="1222"/>
      <c r="M40" s="146"/>
      <c r="N40" s="1065"/>
      <c r="V40" s="1076"/>
      <c r="AV40" s="61"/>
      <c r="AW40" s="61"/>
      <c r="AX40" s="61"/>
      <c r="AY40" s="61"/>
      <c r="AZ40" s="61"/>
      <c r="BL40" s="41"/>
      <c r="BM40" s="41"/>
      <c r="BN40" s="41"/>
      <c r="BO40" s="41"/>
      <c r="BP40" s="41"/>
    </row>
    <row r="41" spans="1:68" ht="13" customHeight="1">
      <c r="A41" s="1132">
        <v>46</v>
      </c>
      <c r="B41" s="115">
        <v>120</v>
      </c>
      <c r="C41" s="879">
        <v>120</v>
      </c>
      <c r="D41" s="879">
        <v>5.5</v>
      </c>
      <c r="E41" s="879">
        <v>35</v>
      </c>
      <c r="F41" s="879">
        <v>1053</v>
      </c>
      <c r="G41" s="117"/>
      <c r="H41" s="879">
        <v>2402</v>
      </c>
      <c r="I41" s="147">
        <f>((G43+G42)/2)*(B43-B42)</f>
        <v>23292</v>
      </c>
      <c r="J41" s="137"/>
      <c r="K41" s="1223"/>
      <c r="L41" s="1224"/>
      <c r="M41" s="879">
        <v>1.3471</v>
      </c>
      <c r="N41" s="914"/>
      <c r="V41" s="1076"/>
      <c r="AV41" s="61"/>
      <c r="AW41" s="61"/>
      <c r="AX41" s="61"/>
      <c r="AY41" s="61"/>
      <c r="AZ41" s="61"/>
      <c r="BL41" s="41"/>
      <c r="BM41" s="41"/>
      <c r="BN41" s="41"/>
      <c r="BO41" s="41"/>
      <c r="BP41" s="41"/>
    </row>
    <row r="42" spans="1:68" ht="13" customHeight="1">
      <c r="A42" s="896"/>
      <c r="B42" s="115">
        <v>2</v>
      </c>
      <c r="C42" s="879">
        <v>114</v>
      </c>
      <c r="D42" s="117"/>
      <c r="E42" s="879">
        <v>35</v>
      </c>
      <c r="F42" s="117"/>
      <c r="G42" s="879">
        <v>9800</v>
      </c>
      <c r="H42" s="117"/>
      <c r="I42" s="147">
        <f>((G44+G43)/2)*(B44-B43)</f>
        <v>21075</v>
      </c>
      <c r="J42" s="137"/>
      <c r="K42" s="1223"/>
      <c r="L42" s="1224"/>
      <c r="M42" s="146"/>
      <c r="N42" s="914"/>
      <c r="V42" s="1076"/>
      <c r="AV42" s="61"/>
      <c r="AW42" s="61"/>
      <c r="AX42" s="61"/>
      <c r="AY42" s="61"/>
      <c r="AZ42" s="61"/>
      <c r="BL42" s="41"/>
      <c r="BM42" s="41"/>
      <c r="BN42" s="41"/>
      <c r="BO42" s="41"/>
      <c r="BP42" s="41"/>
    </row>
    <row r="43" spans="1:68" ht="13" customHeight="1">
      <c r="A43" s="943">
        <v>25.5</v>
      </c>
      <c r="B43" s="115">
        <v>5</v>
      </c>
      <c r="C43" s="879">
        <v>114</v>
      </c>
      <c r="D43" s="117"/>
      <c r="E43" s="879">
        <v>35</v>
      </c>
      <c r="F43" s="117"/>
      <c r="G43" s="879">
        <v>5728</v>
      </c>
      <c r="H43" s="117"/>
      <c r="I43" s="147">
        <f>((G45+G44)/2)*(B45-B44)</f>
        <v>11485</v>
      </c>
      <c r="J43" s="137"/>
      <c r="K43" s="1223"/>
      <c r="L43" s="1224"/>
      <c r="M43" s="146"/>
      <c r="N43" s="914"/>
      <c r="V43" s="1076"/>
      <c r="AV43" s="61"/>
      <c r="AW43" s="61"/>
      <c r="AX43" s="61"/>
      <c r="AY43" s="61"/>
      <c r="AZ43" s="61"/>
      <c r="BL43" s="41"/>
      <c r="BM43" s="41"/>
      <c r="BN43" s="41"/>
      <c r="BO43" s="41"/>
      <c r="BP43" s="41"/>
    </row>
    <row r="44" spans="1:68" ht="13" customHeight="1">
      <c r="A44" s="1094"/>
      <c r="B44" s="115">
        <v>10</v>
      </c>
      <c r="C44" s="879">
        <v>114</v>
      </c>
      <c r="D44" s="117"/>
      <c r="E44" s="879">
        <v>35</v>
      </c>
      <c r="F44" s="117"/>
      <c r="G44" s="879">
        <v>2702</v>
      </c>
      <c r="H44" s="117"/>
      <c r="I44" s="147">
        <f>((G46+G45)/2)*(B46-B45)</f>
        <v>14995</v>
      </c>
      <c r="J44" s="137"/>
      <c r="K44" s="1223"/>
      <c r="L44" s="1224"/>
      <c r="M44" s="146"/>
      <c r="N44" s="914"/>
      <c r="V44" s="1076"/>
      <c r="AV44" s="61"/>
      <c r="AW44" s="61"/>
      <c r="AX44" s="61"/>
      <c r="AY44" s="61"/>
      <c r="AZ44" s="61"/>
      <c r="BL44" s="41"/>
      <c r="BM44" s="41"/>
      <c r="BN44" s="41"/>
      <c r="BO44" s="41"/>
      <c r="BP44" s="41"/>
    </row>
    <row r="45" spans="1:68" ht="13" customHeight="1" thickBot="1">
      <c r="A45" s="1094"/>
      <c r="B45" s="115">
        <v>15</v>
      </c>
      <c r="C45" s="879">
        <v>125</v>
      </c>
      <c r="D45" s="117"/>
      <c r="E45" s="879">
        <v>35</v>
      </c>
      <c r="F45" s="117"/>
      <c r="G45" s="879">
        <v>1892</v>
      </c>
      <c r="H45" s="117"/>
      <c r="I45" s="169">
        <f>SUM(I41:I44)/(B46-B42)*220</f>
        <v>677666.95652173914</v>
      </c>
      <c r="J45" s="170" t="s">
        <v>10</v>
      </c>
      <c r="K45" s="1225"/>
      <c r="L45" s="1226"/>
      <c r="M45" s="146"/>
      <c r="N45" s="914"/>
      <c r="O45" s="35"/>
      <c r="P45" s="54"/>
      <c r="Q45" s="54"/>
      <c r="V45" s="1076"/>
      <c r="W45" s="79"/>
      <c r="X45" s="79"/>
      <c r="Y45" s="79"/>
      <c r="Z45" s="871"/>
      <c r="AA45" s="171"/>
      <c r="AV45" s="61"/>
      <c r="AW45" s="61"/>
      <c r="AX45" s="61"/>
      <c r="AY45" s="61"/>
      <c r="AZ45" s="61"/>
      <c r="BL45" s="41"/>
      <c r="BM45" s="41"/>
      <c r="BN45" s="41"/>
      <c r="BO45" s="41"/>
      <c r="BP45" s="41"/>
    </row>
    <row r="46" spans="1:68" ht="13" customHeight="1" thickBot="1">
      <c r="A46" s="1094"/>
      <c r="B46" s="115">
        <v>25</v>
      </c>
      <c r="C46" s="879">
        <v>110</v>
      </c>
      <c r="D46" s="117"/>
      <c r="E46" s="879">
        <v>33</v>
      </c>
      <c r="F46" s="117"/>
      <c r="G46" s="879">
        <v>1107</v>
      </c>
      <c r="H46" s="117"/>
      <c r="I46" s="172"/>
      <c r="J46" s="173"/>
      <c r="K46" s="140"/>
      <c r="L46" s="140"/>
      <c r="M46" s="146"/>
      <c r="N46" s="914"/>
      <c r="O46" s="174"/>
      <c r="V46" s="1076"/>
      <c r="W46" s="79"/>
      <c r="X46" s="79"/>
      <c r="Y46" s="79"/>
      <c r="Z46" s="175" t="s">
        <v>14</v>
      </c>
      <c r="AV46" s="61"/>
      <c r="AW46" s="36"/>
      <c r="AX46" s="61"/>
      <c r="AY46" s="61"/>
      <c r="AZ46" s="61"/>
      <c r="BL46" s="41"/>
      <c r="BM46" s="41"/>
      <c r="BN46" s="41"/>
      <c r="BO46" s="41"/>
      <c r="BP46" s="41"/>
    </row>
    <row r="47" spans="1:68" ht="13" customHeight="1" thickBot="1">
      <c r="A47" s="1095" t="s">
        <v>218</v>
      </c>
      <c r="B47" s="176" t="s">
        <v>11</v>
      </c>
      <c r="C47" s="177">
        <f>AVERAGE(C42:C46)</f>
        <v>115.4</v>
      </c>
      <c r="D47" s="178"/>
      <c r="E47" s="177">
        <f>AVERAGE(E37:E41)</f>
        <v>35</v>
      </c>
      <c r="F47" s="178"/>
      <c r="G47" s="881">
        <v>49492</v>
      </c>
      <c r="H47" s="179" t="s">
        <v>8</v>
      </c>
      <c r="I47" s="55"/>
      <c r="J47" s="180"/>
      <c r="K47" s="178"/>
      <c r="L47" s="178"/>
      <c r="M47" s="181">
        <f>AVERAGE(M39:M41)</f>
        <v>1.21515</v>
      </c>
      <c r="N47" s="182" t="s">
        <v>58</v>
      </c>
      <c r="O47" s="183" t="str">
        <f>A49</f>
        <v>MP-512-20</v>
      </c>
      <c r="P47" s="184"/>
      <c r="Q47" s="61"/>
      <c r="S47" s="92" t="s">
        <v>77</v>
      </c>
      <c r="T47" s="92" t="s">
        <v>78</v>
      </c>
      <c r="V47" s="1076"/>
      <c r="W47" s="79"/>
      <c r="X47" s="79"/>
      <c r="Z47" s="98">
        <f>I55</f>
        <v>2.1887687846032167</v>
      </c>
      <c r="AA47" s="185" t="s">
        <v>76</v>
      </c>
      <c r="AB47" s="183"/>
      <c r="AC47" s="183"/>
      <c r="AD47" s="186"/>
      <c r="AE47" s="1139" t="str">
        <f>+O47</f>
        <v>MP-512-20</v>
      </c>
      <c r="AF47" s="57" t="s">
        <v>116</v>
      </c>
      <c r="AG47" s="188"/>
      <c r="AH47" s="188"/>
      <c r="AI47" s="187" t="s">
        <v>115</v>
      </c>
      <c r="AJ47" s="188"/>
      <c r="AK47" s="1135">
        <v>1.3</v>
      </c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61"/>
      <c r="AW47" s="61"/>
      <c r="AX47" s="61"/>
      <c r="AY47" s="61"/>
      <c r="AZ47" s="61"/>
      <c r="BH47" s="36"/>
      <c r="BI47" s="36"/>
      <c r="BJ47" s="36"/>
      <c r="BL47" s="41"/>
      <c r="BM47" s="41"/>
      <c r="BN47" s="41"/>
      <c r="BO47" s="41"/>
      <c r="BP47" s="41"/>
    </row>
    <row r="48" spans="1:68" ht="12.75" customHeight="1">
      <c r="A48" s="1096">
        <v>2</v>
      </c>
      <c r="B48" s="189">
        <v>-10</v>
      </c>
      <c r="C48" s="878">
        <v>84</v>
      </c>
      <c r="D48" s="878">
        <v>6</v>
      </c>
      <c r="E48" s="878">
        <v>0</v>
      </c>
      <c r="F48" s="880">
        <v>1863</v>
      </c>
      <c r="G48" s="203"/>
      <c r="H48" s="880">
        <v>1666</v>
      </c>
      <c r="I48" s="190"/>
      <c r="J48" s="191"/>
      <c r="K48" s="192"/>
      <c r="L48" s="192"/>
      <c r="M48" s="941">
        <v>8.33</v>
      </c>
      <c r="N48" s="916"/>
      <c r="O48" s="193" t="s">
        <v>2</v>
      </c>
      <c r="P48" s="194" t="s">
        <v>344</v>
      </c>
      <c r="Q48" s="194" t="s">
        <v>345</v>
      </c>
      <c r="R48" s="195" t="s">
        <v>46</v>
      </c>
      <c r="S48" s="196" t="s">
        <v>71</v>
      </c>
      <c r="T48" s="196" t="s">
        <v>72</v>
      </c>
      <c r="U48" s="196" t="s">
        <v>17</v>
      </c>
      <c r="V48" s="1077" t="s">
        <v>28</v>
      </c>
      <c r="W48" s="196" t="s">
        <v>25</v>
      </c>
      <c r="X48" s="195" t="s">
        <v>18</v>
      </c>
      <c r="Y48" s="197" t="s">
        <v>20</v>
      </c>
      <c r="Z48" s="198" t="s">
        <v>56</v>
      </c>
      <c r="AA48" s="199" t="s">
        <v>74</v>
      </c>
      <c r="AB48" s="200" t="s">
        <v>81</v>
      </c>
      <c r="AC48" s="200" t="s">
        <v>82</v>
      </c>
      <c r="AD48" s="201" t="s">
        <v>86</v>
      </c>
      <c r="AE48" s="58"/>
      <c r="AF48" s="58"/>
      <c r="AG48" s="58"/>
      <c r="AH48" s="58"/>
      <c r="AI48" s="58"/>
      <c r="AJ48" s="58"/>
      <c r="AK48" s="58"/>
      <c r="AL48" s="58"/>
      <c r="AM48" s="58" t="s">
        <v>117</v>
      </c>
      <c r="AN48" s="58" t="s">
        <v>117</v>
      </c>
      <c r="AO48" s="58" t="s">
        <v>117</v>
      </c>
      <c r="AP48" s="58" t="s">
        <v>117</v>
      </c>
      <c r="AQ48" s="58" t="s">
        <v>118</v>
      </c>
      <c r="AR48" s="58" t="s">
        <v>119</v>
      </c>
      <c r="AS48" s="58" t="s">
        <v>120</v>
      </c>
      <c r="AT48" s="58" t="s">
        <v>121</v>
      </c>
      <c r="AU48" s="58"/>
      <c r="AV48" s="61"/>
      <c r="AW48" s="61"/>
      <c r="AX48" s="61"/>
      <c r="AY48" s="61"/>
      <c r="AZ48" s="61"/>
      <c r="BA48" s="75"/>
      <c r="BB48" s="75"/>
      <c r="BD48" s="75"/>
      <c r="BL48" s="41"/>
      <c r="BM48" s="41"/>
      <c r="BN48" s="41"/>
      <c r="BO48" s="41"/>
      <c r="BP48" s="41"/>
    </row>
    <row r="49" spans="1:68" ht="15.75" customHeight="1" thickBot="1">
      <c r="A49" s="909" t="s">
        <v>362</v>
      </c>
      <c r="B49" s="202">
        <v>0</v>
      </c>
      <c r="C49" s="879">
        <v>86</v>
      </c>
      <c r="D49" s="879">
        <v>5</v>
      </c>
      <c r="E49" s="879">
        <v>0</v>
      </c>
      <c r="F49" s="879">
        <v>1724</v>
      </c>
      <c r="G49" s="203"/>
      <c r="H49" s="879">
        <v>1651</v>
      </c>
      <c r="I49" s="879">
        <v>2757</v>
      </c>
      <c r="J49" s="883">
        <v>1223</v>
      </c>
      <c r="K49" s="879">
        <v>5787</v>
      </c>
      <c r="L49" s="879">
        <v>2560</v>
      </c>
      <c r="M49" s="203"/>
      <c r="N49" s="917"/>
      <c r="O49" s="204" t="s">
        <v>26</v>
      </c>
      <c r="P49" s="205" t="s">
        <v>99</v>
      </c>
      <c r="Q49" s="205" t="s">
        <v>99</v>
      </c>
      <c r="R49" s="205" t="s">
        <v>16</v>
      </c>
      <c r="S49" s="206" t="s">
        <v>70</v>
      </c>
      <c r="T49" s="206" t="s">
        <v>73</v>
      </c>
      <c r="U49" s="207" t="s">
        <v>84</v>
      </c>
      <c r="V49" s="1078" t="s">
        <v>350</v>
      </c>
      <c r="W49" s="205" t="s">
        <v>88</v>
      </c>
      <c r="X49" s="205" t="s">
        <v>16</v>
      </c>
      <c r="Y49" s="208" t="s">
        <v>16</v>
      </c>
      <c r="Z49" s="209"/>
      <c r="AA49" s="210" t="s">
        <v>75</v>
      </c>
      <c r="AB49" s="211"/>
      <c r="AC49" s="211"/>
      <c r="AD49" s="212"/>
      <c r="AE49" s="58" t="s">
        <v>122</v>
      </c>
      <c r="AF49" s="58" t="s">
        <v>123</v>
      </c>
      <c r="AG49" s="58" t="s">
        <v>124</v>
      </c>
      <c r="AH49" s="58" t="s">
        <v>125</v>
      </c>
      <c r="AI49" s="58" t="s">
        <v>341</v>
      </c>
      <c r="AJ49" s="58" t="s">
        <v>342</v>
      </c>
      <c r="AK49" s="58" t="s">
        <v>339</v>
      </c>
      <c r="AL49" s="58" t="s">
        <v>340</v>
      </c>
      <c r="AM49" s="58" t="s">
        <v>46</v>
      </c>
      <c r="AN49" s="58" t="s">
        <v>17</v>
      </c>
      <c r="AO49" s="58" t="s">
        <v>343</v>
      </c>
      <c r="AP49" s="58" t="s">
        <v>25</v>
      </c>
      <c r="AQ49" s="58" t="s">
        <v>127</v>
      </c>
      <c r="AR49" s="58" t="s">
        <v>127</v>
      </c>
      <c r="AS49" s="58" t="s">
        <v>127</v>
      </c>
      <c r="AT49" s="58" t="s">
        <v>127</v>
      </c>
      <c r="AU49" s="58" t="s">
        <v>128</v>
      </c>
      <c r="AV49" s="61"/>
      <c r="AW49" s="61"/>
      <c r="AX49" s="36"/>
      <c r="AY49" s="36"/>
      <c r="AZ49" s="61"/>
      <c r="BL49" s="41"/>
      <c r="BM49" s="41"/>
      <c r="BN49" s="41"/>
      <c r="BO49" s="41"/>
      <c r="BP49" s="41"/>
    </row>
    <row r="50" spans="1:68" ht="13" customHeight="1">
      <c r="A50" s="897">
        <v>25.7</v>
      </c>
      <c r="B50" s="202">
        <v>10</v>
      </c>
      <c r="C50" s="879">
        <v>113</v>
      </c>
      <c r="D50" s="203"/>
      <c r="E50" s="879">
        <v>25</v>
      </c>
      <c r="F50" s="203"/>
      <c r="G50" s="203"/>
      <c r="H50" s="203"/>
      <c r="I50" s="879">
        <v>2824</v>
      </c>
      <c r="J50" s="883">
        <v>1278</v>
      </c>
      <c r="K50" s="879">
        <v>5730</v>
      </c>
      <c r="L50" s="879">
        <v>2608</v>
      </c>
      <c r="M50" s="203"/>
      <c r="N50" s="918"/>
      <c r="O50" s="126">
        <f t="shared" ref="O50:S51" si="31">+B48</f>
        <v>-10</v>
      </c>
      <c r="P50" s="127">
        <f t="shared" si="31"/>
        <v>84</v>
      </c>
      <c r="Q50" s="127">
        <f t="shared" si="31"/>
        <v>6</v>
      </c>
      <c r="R50" s="127">
        <f t="shared" si="31"/>
        <v>0</v>
      </c>
      <c r="S50" s="127">
        <f t="shared" si="31"/>
        <v>1863</v>
      </c>
      <c r="T50" s="127">
        <f>+H48</f>
        <v>1666</v>
      </c>
      <c r="U50" s="128">
        <f>S50/Q50</f>
        <v>310.5</v>
      </c>
      <c r="V50" s="905">
        <v>3</v>
      </c>
      <c r="W50" s="128">
        <f>V51*I53*200/10/(A50)</f>
        <v>6460.7003891050581</v>
      </c>
      <c r="X50" s="128">
        <f t="shared" ref="X50:X55" si="32">W50/U50</f>
        <v>20.807408660563794</v>
      </c>
      <c r="Y50" s="128">
        <f>X50-R50</f>
        <v>20.807408660563794</v>
      </c>
      <c r="Z50" s="128">
        <f>(X50/P50)*100</f>
        <v>24.770724595909279</v>
      </c>
      <c r="AA50" s="65">
        <f>(T50/0.4-(S50))*I55/100*10</f>
        <v>503.85457421566048</v>
      </c>
      <c r="AB50" s="65">
        <f>700*AA58/AVERAGE(U50:U51)</f>
        <v>4.7462848205725265</v>
      </c>
      <c r="AC50" s="65">
        <f>AVERAGE(X50:X51)-AB50</f>
        <v>15.026184575116936</v>
      </c>
      <c r="AD50" s="65">
        <f>AC50/AVERAGE(X50:X51)*100</f>
        <v>75.995487839231401</v>
      </c>
      <c r="AE50" s="43">
        <f>LINEST(R50:R51,O50:O51)</f>
        <v>0</v>
      </c>
      <c r="AF50" s="43">
        <f>INDEX(LINEST(R50:R51,O50:O51),2)</f>
        <v>0</v>
      </c>
      <c r="AG50" s="42">
        <f>LINEST(U50:U51,O50:O51)</f>
        <v>3.4300000000000006</v>
      </c>
      <c r="AH50" s="42">
        <f>INDEX(LINEST(U50:U51,O50:O51),2)</f>
        <v>344.79999999999995</v>
      </c>
      <c r="AI50" s="43">
        <f>LINEST(Q50:Q51,O50:O51)</f>
        <v>-9.9999999999999992E-2</v>
      </c>
      <c r="AJ50" s="42">
        <f>INDEX(LINEST(Q50:Q51,O50:O51),2)</f>
        <v>5</v>
      </c>
      <c r="AK50" s="43">
        <f>LINEST(W50:W51,O50:O51)</f>
        <v>0</v>
      </c>
      <c r="AL50" s="42">
        <f>INDEX(LINEST(W50:W51,O50:O51),2)</f>
        <v>6460.7003891050581</v>
      </c>
      <c r="AM50" s="43">
        <f>AE50*AVERAGE(O50:O51)+AF50</f>
        <v>0</v>
      </c>
      <c r="AN50" s="42">
        <f>AG50*AVERAGE(O50:O51)+AH50</f>
        <v>327.64999999999998</v>
      </c>
      <c r="AO50" s="42">
        <f>AI50*AVERAGE(O50:O51)+AJ50</f>
        <v>5.5</v>
      </c>
      <c r="AP50" s="42">
        <f>AK50*AVERAGE(O50:O51)+AL50</f>
        <v>6460.7003891050581</v>
      </c>
      <c r="AQ50" s="76">
        <f>AP50/AN50</f>
        <v>19.71829815078608</v>
      </c>
      <c r="AR50" s="76">
        <f>AK47*AO50*AG50/AN50</f>
        <v>7.4849687166183454E-2</v>
      </c>
      <c r="AS50" s="1034">
        <f>AQ50-AR50</f>
        <v>19.643448463619897</v>
      </c>
      <c r="AT50" s="1034">
        <f>AS50-AM50</f>
        <v>19.643448463619897</v>
      </c>
      <c r="AU50" s="1034">
        <f>AS50-AK47*AI50</f>
        <v>19.773448463619896</v>
      </c>
      <c r="AV50" s="36" t="s">
        <v>97</v>
      </c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I50" s="36"/>
      <c r="BL50" s="41"/>
      <c r="BM50" s="41"/>
      <c r="BN50" s="41"/>
      <c r="BO50" s="41"/>
      <c r="BP50" s="41"/>
    </row>
    <row r="51" spans="1:68" ht="13" customHeight="1">
      <c r="A51" s="897" t="str">
        <f>A31</f>
        <v>Lipid#1</v>
      </c>
      <c r="B51" s="202">
        <v>20</v>
      </c>
      <c r="C51" s="879">
        <v>97</v>
      </c>
      <c r="D51" s="203"/>
      <c r="E51" s="879">
        <v>25</v>
      </c>
      <c r="F51" s="203"/>
      <c r="G51" s="203"/>
      <c r="H51" s="203"/>
      <c r="I51" s="879">
        <v>2721</v>
      </c>
      <c r="J51" s="883">
        <v>1292</v>
      </c>
      <c r="K51" s="879">
        <v>5761</v>
      </c>
      <c r="L51" s="879">
        <v>2640</v>
      </c>
      <c r="M51" s="203"/>
      <c r="N51" s="917"/>
      <c r="O51" s="130">
        <f t="shared" si="31"/>
        <v>0</v>
      </c>
      <c r="P51" s="131">
        <f t="shared" si="31"/>
        <v>86</v>
      </c>
      <c r="Q51" s="131">
        <f t="shared" si="31"/>
        <v>5</v>
      </c>
      <c r="R51" s="131">
        <f t="shared" si="31"/>
        <v>0</v>
      </c>
      <c r="S51" s="131">
        <f t="shared" si="31"/>
        <v>1724</v>
      </c>
      <c r="T51" s="131">
        <f>+H49</f>
        <v>1651</v>
      </c>
      <c r="U51" s="72">
        <f>S51/Q51</f>
        <v>344.8</v>
      </c>
      <c r="V51" s="888">
        <v>3</v>
      </c>
      <c r="W51" s="72">
        <f>V51*I53*200/10/(A50)</f>
        <v>6460.7003891050581</v>
      </c>
      <c r="X51" s="72">
        <f t="shared" si="32"/>
        <v>18.737530130815134</v>
      </c>
      <c r="Y51" s="72">
        <f t="shared" ref="Y51:Y55" si="33">X51-R51</f>
        <v>18.737530130815134</v>
      </c>
      <c r="Z51" s="72">
        <f t="shared" ref="Z51:Z55" si="34">(X51/P51)*100</f>
        <v>21.787825733505969</v>
      </c>
      <c r="AA51" s="72">
        <f>(T51/0.4-(S51))*$I55/100*10</f>
        <v>526.07057737938317</v>
      </c>
      <c r="AB51" s="72">
        <f>700*AA59/AVERAGE(U52:U55)</f>
        <v>12.589204482094884</v>
      </c>
      <c r="AC51" s="72">
        <f>X56-AB51</f>
        <v>29.149077914535738</v>
      </c>
      <c r="AD51" s="65">
        <f>AC51/AVERAGE(X52:X55)*100</f>
        <v>69.837751437727675</v>
      </c>
      <c r="AE51" s="43"/>
      <c r="AF51" s="43"/>
      <c r="AG51" s="42"/>
      <c r="AH51" s="42"/>
      <c r="AI51" s="43"/>
      <c r="AJ51" s="42"/>
      <c r="AK51" s="42"/>
      <c r="AL51" s="42"/>
      <c r="AM51" s="43"/>
      <c r="AN51" s="42"/>
      <c r="AO51" s="42"/>
      <c r="AP51" s="42"/>
      <c r="AQ51" s="76"/>
      <c r="AR51" s="76"/>
      <c r="AS51" s="76"/>
      <c r="AT51" s="42"/>
      <c r="AU51" s="42"/>
      <c r="AV51" s="61"/>
      <c r="AW51" s="61"/>
      <c r="AX51" s="61"/>
      <c r="AY51" s="61"/>
      <c r="AZ51" s="61"/>
      <c r="BL51" s="41"/>
      <c r="BM51" s="41"/>
      <c r="BN51" s="41"/>
      <c r="BO51" s="41"/>
      <c r="BP51" s="41"/>
    </row>
    <row r="52" spans="1:68" ht="13" customHeight="1">
      <c r="A52" s="897" t="str">
        <f>A32</f>
        <v>[diet A]</v>
      </c>
      <c r="B52" s="202">
        <v>30</v>
      </c>
      <c r="C52" s="879">
        <v>96</v>
      </c>
      <c r="D52" s="203"/>
      <c r="E52" s="879">
        <v>30</v>
      </c>
      <c r="F52" s="203"/>
      <c r="G52" s="203"/>
      <c r="H52" s="203"/>
      <c r="I52" s="203"/>
      <c r="J52" s="213"/>
      <c r="K52" s="203"/>
      <c r="L52" s="203"/>
      <c r="M52" s="203"/>
      <c r="N52" s="917"/>
      <c r="O52" s="130">
        <f t="shared" ref="O52:S54" si="35">+B57</f>
        <v>80</v>
      </c>
      <c r="P52" s="131">
        <f t="shared" si="35"/>
        <v>115</v>
      </c>
      <c r="Q52" s="131">
        <f t="shared" si="35"/>
        <v>6.5</v>
      </c>
      <c r="R52" s="131">
        <f t="shared" si="35"/>
        <v>30</v>
      </c>
      <c r="S52" s="131">
        <f t="shared" si="35"/>
        <v>1149</v>
      </c>
      <c r="T52" s="131">
        <f>+H57</f>
        <v>2304</v>
      </c>
      <c r="U52" s="72">
        <f>S52/Q52</f>
        <v>176.76923076923077</v>
      </c>
      <c r="V52" s="888">
        <v>1.68</v>
      </c>
      <c r="W52" s="72">
        <f>V52*K53*200/10/(A50)</f>
        <v>7529.7120622568091</v>
      </c>
      <c r="X52" s="72">
        <f t="shared" si="32"/>
        <v>42.59628233652677</v>
      </c>
      <c r="Y52" s="72">
        <f t="shared" si="33"/>
        <v>12.59628233652677</v>
      </c>
      <c r="Z52" s="72">
        <f t="shared" si="34"/>
        <v>37.040245510023276</v>
      </c>
      <c r="AA52" s="65">
        <f>(T52/0.4-(S52))*$I55/100*10</f>
        <v>1009.2412865805433</v>
      </c>
      <c r="AB52" s="74"/>
      <c r="AC52" s="74"/>
      <c r="AD52" s="74"/>
      <c r="AE52" s="43"/>
      <c r="AF52" s="43"/>
      <c r="AG52" s="42"/>
      <c r="AH52" s="42"/>
      <c r="AI52" s="43"/>
      <c r="AJ52" s="42"/>
      <c r="AK52" s="42"/>
      <c r="AL52" s="42"/>
      <c r="AM52" s="43"/>
      <c r="AN52" s="42"/>
      <c r="AO52" s="42"/>
      <c r="AP52" s="42"/>
      <c r="AQ52" s="76"/>
      <c r="AR52" s="76"/>
      <c r="AS52" s="76"/>
      <c r="AT52" s="42"/>
      <c r="AU52" s="42"/>
      <c r="AV52" s="61"/>
      <c r="AW52" s="61"/>
      <c r="AX52" s="61"/>
      <c r="AY52" s="61"/>
      <c r="AZ52" s="61"/>
      <c r="BL52" s="41"/>
      <c r="BM52" s="41"/>
      <c r="BN52" s="41"/>
      <c r="BO52" s="41"/>
      <c r="BP52" s="41"/>
    </row>
    <row r="53" spans="1:68" ht="13" customHeight="1">
      <c r="A53" s="897" t="str">
        <f>A33</f>
        <v>[treatment A]</v>
      </c>
      <c r="B53" s="202">
        <v>40</v>
      </c>
      <c r="C53" s="879">
        <v>118</v>
      </c>
      <c r="D53" s="203"/>
      <c r="E53" s="879">
        <v>35</v>
      </c>
      <c r="F53" s="203"/>
      <c r="G53" s="203"/>
      <c r="H53" s="203"/>
      <c r="I53" s="214">
        <f>AVERAGE(I49:I51)</f>
        <v>2767.3333333333335</v>
      </c>
      <c r="J53" s="215">
        <f>AVERAGE(J49:J51)</f>
        <v>1264.3333333333333</v>
      </c>
      <c r="K53" s="214">
        <f>AVERAGE(K49:K51)</f>
        <v>5759.333333333333</v>
      </c>
      <c r="L53" s="215">
        <f>AVERAGE(L49:L51)</f>
        <v>2602.6666666666665</v>
      </c>
      <c r="M53" s="203"/>
      <c r="N53" s="917"/>
      <c r="O53" s="130">
        <f t="shared" si="35"/>
        <v>90</v>
      </c>
      <c r="P53" s="131">
        <f t="shared" si="35"/>
        <v>116</v>
      </c>
      <c r="Q53" s="131">
        <f t="shared" si="35"/>
        <v>6.3</v>
      </c>
      <c r="R53" s="131">
        <f t="shared" si="35"/>
        <v>30</v>
      </c>
      <c r="S53" s="131">
        <f t="shared" si="35"/>
        <v>1149</v>
      </c>
      <c r="T53" s="131">
        <f>+H58</f>
        <v>2504</v>
      </c>
      <c r="U53" s="72">
        <f>S53/Q53</f>
        <v>182.38095238095238</v>
      </c>
      <c r="V53" s="888">
        <v>1.68</v>
      </c>
      <c r="W53" s="72">
        <f>W52*V53/V52</f>
        <v>7529.7120622568091</v>
      </c>
      <c r="X53" s="72">
        <f t="shared" si="32"/>
        <v>41.285627495402871</v>
      </c>
      <c r="Y53" s="72">
        <f t="shared" si="33"/>
        <v>11.285627495402871</v>
      </c>
      <c r="Z53" s="72">
        <f t="shared" si="34"/>
        <v>35.591058185692134</v>
      </c>
      <c r="AA53" s="72">
        <f>(T53/0.4-(S53))*$I55/100*10</f>
        <v>1118.679725810704</v>
      </c>
      <c r="AB53" s="74"/>
      <c r="AC53" s="74"/>
      <c r="AD53" s="74"/>
      <c r="AE53" s="43">
        <f>LINEST(R52:R54,O52:O54)</f>
        <v>0</v>
      </c>
      <c r="AF53" s="43">
        <f>INDEX(LINEST(R52:R54,O52:O54),2)</f>
        <v>30</v>
      </c>
      <c r="AG53" s="42">
        <f>LINEST(U52:U54,O52:O54)</f>
        <v>0.16960297766749333</v>
      </c>
      <c r="AH53" s="42">
        <f>INDEX(LINEST(U52:U54,O52:O54),2)</f>
        <v>164.50622316751353</v>
      </c>
      <c r="AI53" s="43">
        <f>LINEST(Q52:Q54,O52:O54)</f>
        <v>-1.4999999999999991E-2</v>
      </c>
      <c r="AJ53" s="42">
        <f>INDEX(LINEST(Q52:Q54,O52:O54),2)</f>
        <v>7.6833333333333318</v>
      </c>
      <c r="AK53" s="43">
        <f>LINEST(W52:W54,O52:O54)</f>
        <v>0</v>
      </c>
      <c r="AL53" s="42">
        <f>INDEX(LINEST(W52:W54,O52:O54),2)</f>
        <v>7529.7120622568082</v>
      </c>
      <c r="AM53" s="43">
        <f>AE53*O53+AF53</f>
        <v>30</v>
      </c>
      <c r="AN53" s="42">
        <f>AG53*O53+AH53</f>
        <v>179.77049115758791</v>
      </c>
      <c r="AO53" s="42">
        <f>AI53*O53+AJ53</f>
        <v>6.3333333333333321</v>
      </c>
      <c r="AP53" s="42">
        <f>AK53*O53+AL53</f>
        <v>7529.7120622568082</v>
      </c>
      <c r="AQ53" s="76">
        <f>AP53/AN53</f>
        <v>41.885139289385464</v>
      </c>
      <c r="AR53" s="76">
        <f>AK47*AO53*AG53/AN53</f>
        <v>7.7676699911681879E-3</v>
      </c>
      <c r="AS53" s="76">
        <f>AQ53-AR53</f>
        <v>41.877371619394296</v>
      </c>
      <c r="AT53" s="76">
        <f>AS53-AM53</f>
        <v>11.877371619394296</v>
      </c>
      <c r="AU53" s="76">
        <f>AS53-AK47*AI53</f>
        <v>41.896871619394297</v>
      </c>
      <c r="AV53" s="61"/>
      <c r="AW53" s="61"/>
      <c r="AX53" s="61"/>
      <c r="AY53" s="61"/>
      <c r="AZ53" s="61"/>
      <c r="BL53" s="41"/>
      <c r="BM53" s="41"/>
      <c r="BN53" s="41"/>
      <c r="BO53" s="41"/>
      <c r="BP53" s="41"/>
    </row>
    <row r="54" spans="1:68" ht="13" customHeight="1">
      <c r="A54" s="897" t="s">
        <v>61</v>
      </c>
      <c r="B54" s="202">
        <v>50</v>
      </c>
      <c r="C54" s="879">
        <v>139</v>
      </c>
      <c r="D54" s="203"/>
      <c r="E54" s="879">
        <v>35</v>
      </c>
      <c r="F54" s="203"/>
      <c r="G54" s="203"/>
      <c r="H54" s="203"/>
      <c r="I54" s="203"/>
      <c r="J54" s="213"/>
      <c r="K54" s="203"/>
      <c r="L54" s="213"/>
      <c r="M54" s="203"/>
      <c r="N54" s="917"/>
      <c r="O54" s="130">
        <f t="shared" si="35"/>
        <v>100</v>
      </c>
      <c r="P54" s="131">
        <f t="shared" si="35"/>
        <v>112</v>
      </c>
      <c r="Q54" s="131">
        <f t="shared" si="35"/>
        <v>6.2</v>
      </c>
      <c r="R54" s="131">
        <f t="shared" si="35"/>
        <v>30</v>
      </c>
      <c r="S54" s="131">
        <f t="shared" si="35"/>
        <v>1117</v>
      </c>
      <c r="T54" s="131">
        <f>+H59</f>
        <v>2364</v>
      </c>
      <c r="U54" s="72">
        <f>S54/Q54</f>
        <v>180.16129032258064</v>
      </c>
      <c r="V54" s="888">
        <v>1.68</v>
      </c>
      <c r="W54" s="72">
        <f t="shared" ref="W54:W55" si="36">W53*V54/V53</f>
        <v>7529.7120622568091</v>
      </c>
      <c r="X54" s="72">
        <f t="shared" si="32"/>
        <v>41.794283604290257</v>
      </c>
      <c r="Y54" s="72">
        <f t="shared" si="33"/>
        <v>11.794283604290257</v>
      </c>
      <c r="Z54" s="72">
        <f t="shared" si="34"/>
        <v>37.316324646687733</v>
      </c>
      <c r="AA54" s="72">
        <f>(T54/0.4-(S54))*$I55/100*10</f>
        <v>1049.0768784603215</v>
      </c>
      <c r="AB54" s="74"/>
      <c r="AC54" s="74"/>
      <c r="AD54" s="74"/>
      <c r="AE54" s="43">
        <f>LINEST(R53:R55,O53:O55)</f>
        <v>0</v>
      </c>
      <c r="AF54" s="43">
        <f>INDEX(LINEST(R53:R55,O53:O55),2)</f>
        <v>30</v>
      </c>
      <c r="AG54" s="42">
        <f>LINEST(U53:U55,O53:O55)</f>
        <v>1.7226245336844075E-2</v>
      </c>
      <c r="AH54" s="42">
        <f>INDEX(LINEST(U53:U55,O53:O55),2)</f>
        <v>179.87382049594032</v>
      </c>
      <c r="AI54" s="43">
        <f>LINEST(Q53:Q55,O53:O55)</f>
        <v>-2.8571428571428472E-3</v>
      </c>
      <c r="AJ54" s="42">
        <f>INDEX(LINEST(Q53:Q55,O53:O55),2)</f>
        <v>6.5285714285714276</v>
      </c>
      <c r="AK54" s="43">
        <f>LINEST(W53:W55,O53:O55)</f>
        <v>0</v>
      </c>
      <c r="AL54" s="42">
        <f>INDEX(LINEST(W53:W55,O53:O55),2)</f>
        <v>7529.7120622568082</v>
      </c>
      <c r="AM54" s="43">
        <f>AE54*O54+AF54</f>
        <v>30</v>
      </c>
      <c r="AN54" s="42">
        <f>AG54*O54+AH54</f>
        <v>181.59644502962473</v>
      </c>
      <c r="AO54" s="42">
        <f>AI54*O54+AJ54</f>
        <v>6.2428571428571429</v>
      </c>
      <c r="AP54" s="42">
        <f>AK54*O54+AL54</f>
        <v>7529.7120622568082</v>
      </c>
      <c r="AQ54" s="76">
        <f>AP54/AN54</f>
        <v>41.46398384080949</v>
      </c>
      <c r="AR54" s="76">
        <f>AK47*AO54*AG54/AN54</f>
        <v>7.6985695037497985E-4</v>
      </c>
      <c r="AS54" s="76">
        <f>AQ54-AR54</f>
        <v>41.463213983859113</v>
      </c>
      <c r="AT54" s="76">
        <f>AS54-AM54</f>
        <v>11.463213983859113</v>
      </c>
      <c r="AU54" s="76">
        <f>AS54-AK47*AI54</f>
        <v>41.466928269573401</v>
      </c>
      <c r="AV54" s="61"/>
      <c r="AW54" s="61"/>
      <c r="AX54" s="61"/>
      <c r="AY54" s="61"/>
      <c r="AZ54" s="61"/>
      <c r="BL54" s="41"/>
      <c r="BM54" s="41"/>
      <c r="BN54" s="41"/>
      <c r="BO54" s="41"/>
      <c r="BP54" s="41"/>
    </row>
    <row r="55" spans="1:68" ht="13" customHeight="1" thickBot="1">
      <c r="A55" s="897" t="s">
        <v>315</v>
      </c>
      <c r="B55" s="202">
        <v>60</v>
      </c>
      <c r="C55" s="879">
        <v>122</v>
      </c>
      <c r="D55" s="203"/>
      <c r="E55" s="879">
        <v>30</v>
      </c>
      <c r="F55" s="203"/>
      <c r="G55" s="203"/>
      <c r="H55" s="203"/>
      <c r="I55" s="216">
        <f>I53/J53</f>
        <v>2.1887687846032167</v>
      </c>
      <c r="J55" s="217" t="s">
        <v>14</v>
      </c>
      <c r="K55" s="216">
        <f>K53/L53</f>
        <v>2.212858606557377</v>
      </c>
      <c r="L55" s="217" t="s">
        <v>14</v>
      </c>
      <c r="M55" s="218"/>
      <c r="N55" s="917"/>
      <c r="O55" s="130">
        <f>+B61</f>
        <v>120</v>
      </c>
      <c r="P55" s="131">
        <f>+C61</f>
        <v>117</v>
      </c>
      <c r="Q55" s="131">
        <f>+D61</f>
        <v>6.2</v>
      </c>
      <c r="R55" s="131">
        <f>+E61</f>
        <v>30</v>
      </c>
      <c r="S55" s="131">
        <f>+F61</f>
        <v>1131</v>
      </c>
      <c r="T55" s="131">
        <f>+H61</f>
        <v>2586</v>
      </c>
      <c r="U55" s="72">
        <f t="shared" ref="U55" si="37">S55/Q55</f>
        <v>182.41935483870967</v>
      </c>
      <c r="V55" s="888">
        <v>1.68</v>
      </c>
      <c r="W55" s="72">
        <f t="shared" si="36"/>
        <v>7529.7120622568091</v>
      </c>
      <c r="X55" s="72">
        <f t="shared" si="32"/>
        <v>41.276936150302582</v>
      </c>
      <c r="Y55" s="72">
        <f t="shared" si="33"/>
        <v>11.276936150302582</v>
      </c>
      <c r="Z55" s="72">
        <f t="shared" si="34"/>
        <v>35.279432607096226</v>
      </c>
      <c r="AA55" s="72">
        <f>(T55/0.4-(S55))*$I55/100*10</f>
        <v>1167.4892697073556</v>
      </c>
      <c r="AB55" s="74"/>
      <c r="AC55" s="74"/>
      <c r="AD55" s="74"/>
      <c r="AE55" s="43"/>
      <c r="AQ55" s="42"/>
      <c r="AV55" s="61"/>
      <c r="AW55" s="61"/>
      <c r="AX55" s="61"/>
      <c r="AY55" s="61"/>
      <c r="AZ55" s="61"/>
      <c r="BL55" s="41"/>
      <c r="BM55" s="41"/>
      <c r="BN55" s="41"/>
      <c r="BO55" s="41"/>
      <c r="BP55" s="41"/>
    </row>
    <row r="56" spans="1:68" ht="13" customHeight="1" thickBot="1">
      <c r="A56" s="897">
        <v>1</v>
      </c>
      <c r="B56" s="202">
        <v>70</v>
      </c>
      <c r="C56" s="879">
        <v>119</v>
      </c>
      <c r="D56" s="203"/>
      <c r="E56" s="879">
        <v>30</v>
      </c>
      <c r="F56" s="203"/>
      <c r="G56" s="203"/>
      <c r="H56" s="203"/>
      <c r="I56" s="203"/>
      <c r="J56" s="213"/>
      <c r="K56" s="203"/>
      <c r="L56" s="203"/>
      <c r="M56" s="203"/>
      <c r="N56" s="917"/>
      <c r="O56" s="148" t="s">
        <v>55</v>
      </c>
      <c r="P56" s="153">
        <f t="shared" ref="P56:Z56" si="38">AVERAGE(P52:P55)</f>
        <v>115</v>
      </c>
      <c r="Q56" s="228">
        <f t="shared" si="38"/>
        <v>6.3</v>
      </c>
      <c r="R56" s="153">
        <f t="shared" si="38"/>
        <v>30</v>
      </c>
      <c r="S56" s="154">
        <f t="shared" si="38"/>
        <v>1136.5</v>
      </c>
      <c r="T56" s="153">
        <f t="shared" si="38"/>
        <v>2439.5</v>
      </c>
      <c r="U56" s="153">
        <f t="shared" si="38"/>
        <v>180.43270707786834</v>
      </c>
      <c r="V56" s="1075">
        <f t="shared" si="38"/>
        <v>1.68</v>
      </c>
      <c r="W56" s="153">
        <f t="shared" si="38"/>
        <v>7529.7120622568091</v>
      </c>
      <c r="X56" s="153">
        <f t="shared" si="38"/>
        <v>41.738282396630623</v>
      </c>
      <c r="Y56" s="155">
        <f t="shared" si="38"/>
        <v>11.73828239663062</v>
      </c>
      <c r="Z56" s="229">
        <f t="shared" si="38"/>
        <v>36.306765237374847</v>
      </c>
      <c r="AA56" s="230"/>
      <c r="AB56" s="74"/>
      <c r="AC56" s="74"/>
      <c r="AD56" s="74"/>
      <c r="AR56" s="1034" t="s">
        <v>110</v>
      </c>
      <c r="AS56" s="1034">
        <f>AVERAGE(AS53:AS54)</f>
        <v>41.670292801626701</v>
      </c>
      <c r="AT56" s="1034">
        <f>AVERAGE(AT53:AT54)</f>
        <v>11.670292801626704</v>
      </c>
      <c r="AU56" s="1034">
        <f>AVERAGE(AU53:AU54)</f>
        <v>41.681899944483845</v>
      </c>
      <c r="AV56" s="61"/>
      <c r="AW56" s="61"/>
      <c r="AX56" s="61"/>
      <c r="AY56" s="61"/>
      <c r="AZ56" s="61"/>
      <c r="BL56" s="41"/>
      <c r="BM56" s="41"/>
      <c r="BN56" s="41"/>
      <c r="BO56" s="41"/>
      <c r="BP56" s="41"/>
    </row>
    <row r="57" spans="1:68" ht="13" customHeight="1">
      <c r="A57" s="1189">
        <v>44025</v>
      </c>
      <c r="B57" s="202">
        <v>80</v>
      </c>
      <c r="C57" s="879">
        <v>115</v>
      </c>
      <c r="D57" s="879">
        <v>6.5</v>
      </c>
      <c r="E57" s="879">
        <v>30</v>
      </c>
      <c r="F57" s="879">
        <v>1149</v>
      </c>
      <c r="G57" s="203"/>
      <c r="H57" s="879">
        <v>2304</v>
      </c>
      <c r="I57" s="203"/>
      <c r="J57" s="219"/>
      <c r="K57" s="220"/>
      <c r="L57" s="220"/>
      <c r="M57" s="220"/>
      <c r="N57" s="917"/>
      <c r="O57" s="157" t="s">
        <v>95</v>
      </c>
      <c r="P57" s="79">
        <f>AVERAGE(P50:P51)</f>
        <v>85</v>
      </c>
      <c r="Q57" s="158">
        <f>AVERAGE(P52/Q52,P53/Q53,P54/Q54,P55/Q55)</f>
        <v>18.260122493993464</v>
      </c>
      <c r="R57" s="159">
        <f>AVERAGE(P50/Q50,P51/Q51)</f>
        <v>15.6</v>
      </c>
      <c r="V57" s="1076"/>
      <c r="W57" s="79"/>
      <c r="X57" s="79"/>
      <c r="Y57" s="79"/>
      <c r="Z57" s="231" t="s">
        <v>91</v>
      </c>
      <c r="AA57" s="60" t="s">
        <v>79</v>
      </c>
      <c r="AB57" s="74"/>
      <c r="AC57" s="74"/>
      <c r="AD57" s="74"/>
      <c r="AV57" s="61"/>
      <c r="AW57" s="61"/>
      <c r="AX57" s="61"/>
      <c r="AY57" s="61"/>
      <c r="AZ57" s="61"/>
      <c r="BL57" s="41"/>
      <c r="BM57" s="41"/>
      <c r="BN57" s="41"/>
      <c r="BO57" s="41"/>
      <c r="BP57" s="41"/>
    </row>
    <row r="58" spans="1:68" ht="13" customHeight="1" thickBot="1">
      <c r="A58" s="1097" t="s">
        <v>220</v>
      </c>
      <c r="B58" s="202">
        <v>90</v>
      </c>
      <c r="C58" s="879">
        <v>116</v>
      </c>
      <c r="D58" s="879">
        <v>6.3</v>
      </c>
      <c r="E58" s="879">
        <v>30</v>
      </c>
      <c r="F58" s="879">
        <v>1149</v>
      </c>
      <c r="G58" s="203"/>
      <c r="H58" s="879">
        <v>2504</v>
      </c>
      <c r="I58" s="221"/>
      <c r="J58" s="217"/>
      <c r="K58" s="218"/>
      <c r="L58" s="218"/>
      <c r="M58" s="218"/>
      <c r="N58" s="917"/>
      <c r="O58" s="54" t="s">
        <v>83</v>
      </c>
      <c r="P58" s="871"/>
      <c r="Q58" s="162">
        <f>STDEV(P52/Q52,P53/Q53,P54/Q54,P55/Q55)</f>
        <v>0.50235672150667199</v>
      </c>
      <c r="R58" s="163">
        <f>STDEV(P50/Q50,P51/Q51)</f>
        <v>2.2627416997969529</v>
      </c>
      <c r="V58" s="1076"/>
      <c r="W58" s="79"/>
      <c r="X58" s="79"/>
      <c r="Y58" s="79"/>
      <c r="Z58" s="164" t="s">
        <v>89</v>
      </c>
      <c r="AA58" s="165">
        <f>SLOPE(AA50:AA51,O50:O51)</f>
        <v>2.2216003163722688</v>
      </c>
      <c r="AB58" s="74"/>
      <c r="AC58" s="74"/>
      <c r="AD58" s="74"/>
      <c r="AV58" s="61"/>
      <c r="AW58" s="61"/>
      <c r="AX58" s="61"/>
      <c r="AY58" s="61"/>
      <c r="AZ58" s="61"/>
      <c r="BL58" s="41"/>
      <c r="BM58" s="41"/>
      <c r="BN58" s="41"/>
      <c r="BO58" s="41"/>
      <c r="BP58" s="41"/>
    </row>
    <row r="59" spans="1:68" ht="13" customHeight="1" thickBot="1">
      <c r="A59" s="1132">
        <v>40</v>
      </c>
      <c r="B59" s="202">
        <v>100</v>
      </c>
      <c r="C59" s="879">
        <v>112</v>
      </c>
      <c r="D59" s="879">
        <v>6.2</v>
      </c>
      <c r="E59" s="879">
        <v>30</v>
      </c>
      <c r="F59" s="879">
        <v>1117</v>
      </c>
      <c r="G59" s="203"/>
      <c r="H59" s="879">
        <v>2364</v>
      </c>
      <c r="I59" s="222"/>
      <c r="J59" s="223"/>
      <c r="K59" s="203"/>
      <c r="L59" s="203"/>
      <c r="M59" s="879">
        <v>2.2444999999999999</v>
      </c>
      <c r="N59" s="1066"/>
      <c r="O59" s="35"/>
      <c r="P59" s="54"/>
      <c r="Q59" s="232" t="s">
        <v>93</v>
      </c>
      <c r="R59" s="233" t="s">
        <v>94</v>
      </c>
      <c r="V59" s="1076"/>
      <c r="W59" s="79"/>
      <c r="X59" s="79"/>
      <c r="Y59" s="79"/>
      <c r="Z59" s="167" t="s">
        <v>90</v>
      </c>
      <c r="AA59" s="168">
        <f>SLOPE(AA52:AA55,O52:O55)</f>
        <v>3.2450060638017333</v>
      </c>
      <c r="AB59" s="74"/>
      <c r="AC59" s="74"/>
      <c r="AD59" s="74"/>
      <c r="AV59" s="61"/>
      <c r="AW59" s="61"/>
      <c r="AX59" s="61"/>
      <c r="AY59" s="61"/>
      <c r="AZ59" s="61"/>
      <c r="BL59" s="41"/>
      <c r="BM59" s="41"/>
      <c r="BN59" s="41"/>
      <c r="BO59" s="41"/>
      <c r="BP59" s="41"/>
    </row>
    <row r="60" spans="1:68" ht="13" customHeight="1">
      <c r="A60" s="1097" t="s">
        <v>219</v>
      </c>
      <c r="B60" s="202">
        <v>110</v>
      </c>
      <c r="C60" s="879">
        <v>113</v>
      </c>
      <c r="D60" s="203"/>
      <c r="E60" s="879">
        <v>30</v>
      </c>
      <c r="F60" s="203"/>
      <c r="G60" s="203"/>
      <c r="H60" s="203"/>
      <c r="I60" s="224" t="s">
        <v>9</v>
      </c>
      <c r="J60" s="225"/>
      <c r="K60" s="1227"/>
      <c r="L60" s="1228"/>
      <c r="M60" s="226"/>
      <c r="N60" s="1066"/>
      <c r="O60" s="35"/>
      <c r="P60" s="54"/>
      <c r="Q60" s="54"/>
      <c r="V60" s="1076"/>
      <c r="W60" s="79"/>
      <c r="X60" s="79"/>
      <c r="Y60" s="79"/>
      <c r="Z60" s="871"/>
      <c r="AA60" s="171"/>
      <c r="AB60" s="79"/>
      <c r="AC60" s="79"/>
      <c r="AD60" s="79"/>
      <c r="AV60" s="61"/>
      <c r="AW60" s="61"/>
      <c r="AX60" s="61"/>
      <c r="AY60" s="61"/>
      <c r="AZ60" s="61"/>
      <c r="BL60" s="41"/>
      <c r="BM60" s="41"/>
      <c r="BN60" s="41"/>
      <c r="BO60" s="41"/>
      <c r="BP60" s="41"/>
    </row>
    <row r="61" spans="1:68" ht="13" customHeight="1">
      <c r="A61" s="1132">
        <v>38</v>
      </c>
      <c r="B61" s="202">
        <v>120</v>
      </c>
      <c r="C61" s="879">
        <v>117</v>
      </c>
      <c r="D61" s="879">
        <v>6.2</v>
      </c>
      <c r="E61" s="879">
        <v>30</v>
      </c>
      <c r="F61" s="879">
        <v>1131</v>
      </c>
      <c r="G61" s="203"/>
      <c r="H61" s="879">
        <v>2586</v>
      </c>
      <c r="I61" s="227">
        <f>((G63+G62)/2)*(B63-B62)</f>
        <v>26946</v>
      </c>
      <c r="J61" s="217"/>
      <c r="K61" s="1229"/>
      <c r="L61" s="1230"/>
      <c r="M61" s="879">
        <v>2.7332999999999998</v>
      </c>
      <c r="N61" s="917"/>
      <c r="O61" s="41"/>
      <c r="P61" s="41"/>
      <c r="Q61" s="41"/>
      <c r="R61" s="41"/>
      <c r="S61" s="41"/>
      <c r="T61" s="41"/>
      <c r="U61" s="41"/>
      <c r="V61" s="1079"/>
      <c r="AB61" s="79"/>
      <c r="AC61" s="79"/>
      <c r="AD61" s="79"/>
      <c r="AV61" s="61"/>
      <c r="AW61" s="61"/>
      <c r="AX61" s="61"/>
      <c r="AY61" s="61"/>
      <c r="AZ61" s="61"/>
      <c r="BL61" s="41"/>
      <c r="BM61" s="41"/>
      <c r="BN61" s="41"/>
      <c r="BO61" s="41"/>
      <c r="BP61" s="41"/>
    </row>
    <row r="62" spans="1:68" ht="13" customHeight="1">
      <c r="A62" s="897"/>
      <c r="B62" s="202">
        <v>2</v>
      </c>
      <c r="C62" s="879">
        <v>116</v>
      </c>
      <c r="D62" s="203"/>
      <c r="E62" s="879">
        <v>30</v>
      </c>
      <c r="F62" s="203"/>
      <c r="G62" s="879">
        <v>10552</v>
      </c>
      <c r="H62" s="203"/>
      <c r="I62" s="227">
        <f>((G64+G63)/2)*(B64-B63)</f>
        <v>29790</v>
      </c>
      <c r="J62" s="217"/>
      <c r="K62" s="1229"/>
      <c r="L62" s="1230"/>
      <c r="M62" s="226"/>
      <c r="N62" s="917"/>
      <c r="O62" s="41"/>
      <c r="P62" s="41"/>
      <c r="Q62" s="41"/>
      <c r="R62" s="41"/>
      <c r="S62" s="41"/>
      <c r="T62" s="41"/>
      <c r="U62" s="41"/>
      <c r="V62" s="1079"/>
      <c r="AV62" s="61"/>
      <c r="AW62" s="61"/>
      <c r="AX62" s="61"/>
      <c r="AY62" s="61"/>
      <c r="AZ62" s="61"/>
      <c r="BL62" s="41"/>
      <c r="BM62" s="41"/>
      <c r="BN62" s="41"/>
      <c r="BO62" s="41"/>
      <c r="BP62" s="41"/>
    </row>
    <row r="63" spans="1:68" ht="13" customHeight="1">
      <c r="A63" s="943">
        <v>27.8</v>
      </c>
      <c r="B63" s="202">
        <v>5</v>
      </c>
      <c r="C63" s="879">
        <v>131</v>
      </c>
      <c r="D63" s="203"/>
      <c r="E63" s="879">
        <v>25</v>
      </c>
      <c r="F63" s="203"/>
      <c r="G63" s="879">
        <v>7412</v>
      </c>
      <c r="H63" s="203"/>
      <c r="I63" s="227">
        <f>((G65+G64)/2)*(B65-B64)</f>
        <v>18272.5</v>
      </c>
      <c r="J63" s="217"/>
      <c r="K63" s="1229"/>
      <c r="L63" s="1230"/>
      <c r="M63" s="226"/>
      <c r="N63" s="917"/>
      <c r="O63" s="41"/>
      <c r="P63" s="41"/>
      <c r="Q63" s="41"/>
      <c r="R63" s="41"/>
      <c r="S63" s="41"/>
      <c r="T63" s="41"/>
      <c r="U63" s="41"/>
      <c r="V63" s="1079"/>
      <c r="AV63" s="61"/>
      <c r="AW63" s="61"/>
      <c r="AX63" s="61"/>
      <c r="AY63" s="61"/>
      <c r="AZ63" s="61"/>
      <c r="BL63" s="41"/>
      <c r="BM63" s="41"/>
      <c r="BN63" s="41"/>
      <c r="BO63" s="41"/>
      <c r="BP63" s="41"/>
    </row>
    <row r="64" spans="1:68" ht="13" customHeight="1">
      <c r="A64" s="1098"/>
      <c r="B64" s="202">
        <v>10</v>
      </c>
      <c r="C64" s="879">
        <v>139</v>
      </c>
      <c r="D64" s="203"/>
      <c r="E64" s="879">
        <v>15</v>
      </c>
      <c r="F64" s="203"/>
      <c r="G64" s="879">
        <v>4504</v>
      </c>
      <c r="H64" s="203"/>
      <c r="I64" s="227">
        <f>((G66+G65)/2)*(B66-B65)</f>
        <v>24510</v>
      </c>
      <c r="J64" s="217"/>
      <c r="K64" s="1229"/>
      <c r="L64" s="1230"/>
      <c r="M64" s="226"/>
      <c r="N64" s="917"/>
      <c r="O64" s="41"/>
      <c r="P64" s="41"/>
      <c r="Q64" s="41"/>
      <c r="R64" s="41"/>
      <c r="S64" s="41"/>
      <c r="T64" s="41"/>
      <c r="U64" s="41"/>
      <c r="V64" s="1079"/>
      <c r="AV64" s="61"/>
      <c r="AW64" s="61"/>
      <c r="AX64" s="61"/>
      <c r="AY64" s="61"/>
      <c r="AZ64" s="61"/>
      <c r="BL64" s="41"/>
      <c r="BM64" s="41"/>
      <c r="BN64" s="41"/>
      <c r="BO64" s="41"/>
      <c r="BP64" s="41"/>
    </row>
    <row r="65" spans="1:68" ht="13" customHeight="1" thickBot="1">
      <c r="A65" s="1098"/>
      <c r="B65" s="202">
        <v>15</v>
      </c>
      <c r="C65" s="879">
        <v>128</v>
      </c>
      <c r="D65" s="203"/>
      <c r="E65" s="879">
        <v>15</v>
      </c>
      <c r="F65" s="203"/>
      <c r="G65" s="879">
        <v>2805</v>
      </c>
      <c r="H65" s="203"/>
      <c r="I65" s="234">
        <f>SUM(I61:I64)/(B66-B62)*220</f>
        <v>951916.08695652173</v>
      </c>
      <c r="J65" s="234" t="s">
        <v>10</v>
      </c>
      <c r="K65" s="1231"/>
      <c r="L65" s="1232"/>
      <c r="M65" s="226"/>
      <c r="N65" s="917"/>
      <c r="O65" s="41"/>
      <c r="P65" s="41"/>
      <c r="Q65" s="41"/>
      <c r="R65" s="41"/>
      <c r="S65" s="41"/>
      <c r="T65" s="41"/>
      <c r="U65" s="41"/>
      <c r="V65" s="1079"/>
      <c r="AB65" s="61"/>
      <c r="AV65" s="61"/>
      <c r="AW65" s="61"/>
      <c r="AX65" s="61"/>
      <c r="AY65" s="61"/>
      <c r="AZ65" s="61"/>
      <c r="BL65" s="41"/>
      <c r="BM65" s="41"/>
      <c r="BN65" s="41"/>
      <c r="BO65" s="41"/>
      <c r="BP65" s="41"/>
    </row>
    <row r="66" spans="1:68" ht="13" customHeight="1" thickBot="1">
      <c r="A66" s="1098"/>
      <c r="B66" s="202">
        <v>25</v>
      </c>
      <c r="C66" s="879">
        <v>88</v>
      </c>
      <c r="D66" s="203"/>
      <c r="E66" s="879">
        <v>15</v>
      </c>
      <c r="F66" s="203"/>
      <c r="G66" s="879">
        <v>2097</v>
      </c>
      <c r="H66" s="203"/>
      <c r="I66" s="235"/>
      <c r="J66" s="236"/>
      <c r="K66" s="220"/>
      <c r="L66" s="220"/>
      <c r="M66" s="226"/>
      <c r="N66" s="917"/>
      <c r="O66" s="41"/>
      <c r="V66" s="1076"/>
      <c r="W66" s="79"/>
      <c r="X66" s="79"/>
      <c r="Z66" s="95" t="s">
        <v>14</v>
      </c>
      <c r="AV66" s="61"/>
      <c r="AW66" s="61"/>
      <c r="AX66" s="61"/>
      <c r="AY66" s="61"/>
      <c r="AZ66" s="61"/>
      <c r="BL66" s="41"/>
      <c r="BM66" s="41"/>
      <c r="BN66" s="41"/>
      <c r="BO66" s="41"/>
      <c r="BP66" s="41"/>
    </row>
    <row r="67" spans="1:68" ht="13" customHeight="1" thickBot="1">
      <c r="A67" s="1099" t="s">
        <v>218</v>
      </c>
      <c r="B67" s="237" t="s">
        <v>11</v>
      </c>
      <c r="C67" s="238">
        <f>AVERAGE(C62:C66)</f>
        <v>120.4</v>
      </c>
      <c r="D67" s="239"/>
      <c r="E67" s="238">
        <f>AVERAGE(E57:E61)</f>
        <v>30</v>
      </c>
      <c r="F67" s="239"/>
      <c r="G67" s="881">
        <v>57819</v>
      </c>
      <c r="H67" s="240" t="s">
        <v>8</v>
      </c>
      <c r="I67" s="56"/>
      <c r="J67" s="241"/>
      <c r="K67" s="239"/>
      <c r="L67" s="239"/>
      <c r="M67" s="242">
        <f>AVERAGE(M59:M61)</f>
        <v>2.4889000000000001</v>
      </c>
      <c r="N67" s="243" t="s">
        <v>58</v>
      </c>
      <c r="O67" s="96" t="str">
        <f>A69</f>
        <v>MP-519-20</v>
      </c>
      <c r="P67" s="97"/>
      <c r="Q67" s="61"/>
      <c r="S67" s="92" t="s">
        <v>77</v>
      </c>
      <c r="T67" s="92" t="s">
        <v>78</v>
      </c>
      <c r="V67" s="1076"/>
      <c r="W67" s="79"/>
      <c r="X67" s="79"/>
      <c r="Z67" s="98">
        <f>I75</f>
        <v>2.5280627640313815</v>
      </c>
      <c r="AA67" s="99" t="s">
        <v>76</v>
      </c>
      <c r="AB67" s="100"/>
      <c r="AC67" s="100"/>
      <c r="AD67" s="101"/>
      <c r="AE67" s="51" t="str">
        <f>+O67</f>
        <v>MP-519-20</v>
      </c>
      <c r="AF67" s="50" t="s">
        <v>116</v>
      </c>
      <c r="AG67" s="77"/>
      <c r="AH67" s="77"/>
      <c r="AI67" s="102" t="s">
        <v>115</v>
      </c>
      <c r="AJ67" s="77"/>
      <c r="AK67" s="49">
        <v>1.3</v>
      </c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61"/>
      <c r="AW67" s="61"/>
      <c r="AX67" s="61"/>
      <c r="AY67" s="61"/>
      <c r="AZ67" s="61"/>
      <c r="BL67" s="41"/>
      <c r="BM67" s="41"/>
      <c r="BN67" s="41"/>
      <c r="BO67" s="41"/>
      <c r="BP67" s="41"/>
    </row>
    <row r="68" spans="1:68" ht="13" customHeight="1">
      <c r="A68" s="1092">
        <v>3</v>
      </c>
      <c r="B68" s="103">
        <v>-10</v>
      </c>
      <c r="C68" s="878">
        <v>89</v>
      </c>
      <c r="D68" s="878">
        <v>5.3</v>
      </c>
      <c r="E68" s="878">
        <v>0</v>
      </c>
      <c r="F68" s="880">
        <v>2387</v>
      </c>
      <c r="G68" s="117"/>
      <c r="H68" s="880">
        <v>1808</v>
      </c>
      <c r="I68" s="104"/>
      <c r="J68" s="105"/>
      <c r="K68" s="106"/>
      <c r="L68" s="106"/>
      <c r="M68" s="1194">
        <v>0.41710000000000003</v>
      </c>
      <c r="N68" s="913"/>
      <c r="O68" s="107" t="s">
        <v>2</v>
      </c>
      <c r="P68" s="108" t="s">
        <v>344</v>
      </c>
      <c r="Q68" s="108" t="s">
        <v>345</v>
      </c>
      <c r="R68" s="93" t="s">
        <v>46</v>
      </c>
      <c r="S68" s="109" t="s">
        <v>71</v>
      </c>
      <c r="T68" s="109" t="s">
        <v>72</v>
      </c>
      <c r="U68" s="109" t="s">
        <v>17</v>
      </c>
      <c r="V68" s="1073" t="s">
        <v>28</v>
      </c>
      <c r="W68" s="109" t="s">
        <v>25</v>
      </c>
      <c r="X68" s="93" t="s">
        <v>18</v>
      </c>
      <c r="Y68" s="110" t="s">
        <v>20</v>
      </c>
      <c r="Z68" s="111" t="s">
        <v>56</v>
      </c>
      <c r="AA68" s="112" t="s">
        <v>74</v>
      </c>
      <c r="AB68" s="113" t="s">
        <v>81</v>
      </c>
      <c r="AC68" s="113" t="s">
        <v>82</v>
      </c>
      <c r="AD68" s="114" t="s">
        <v>86</v>
      </c>
      <c r="AE68" s="48"/>
      <c r="AF68" s="48"/>
      <c r="AG68" s="48"/>
      <c r="AH68" s="48"/>
      <c r="AI68" s="48"/>
      <c r="AJ68" s="48"/>
      <c r="AK68" s="48"/>
      <c r="AL68" s="48"/>
      <c r="AM68" s="48" t="s">
        <v>117</v>
      </c>
      <c r="AN68" s="48" t="s">
        <v>117</v>
      </c>
      <c r="AO68" s="48" t="s">
        <v>117</v>
      </c>
      <c r="AP68" s="48" t="s">
        <v>117</v>
      </c>
      <c r="AQ68" s="48" t="s">
        <v>118</v>
      </c>
      <c r="AR68" s="48" t="s">
        <v>119</v>
      </c>
      <c r="AS68" s="48" t="s">
        <v>120</v>
      </c>
      <c r="AT68" s="48" t="s">
        <v>121</v>
      </c>
      <c r="AU68" s="48"/>
      <c r="AV68" s="61"/>
      <c r="AW68" s="61"/>
      <c r="AX68" s="61"/>
      <c r="AY68" s="61"/>
      <c r="AZ68" s="61"/>
      <c r="BL68" s="41"/>
      <c r="BM68" s="41"/>
      <c r="BN68" s="41"/>
      <c r="BO68" s="41"/>
      <c r="BP68" s="41"/>
    </row>
    <row r="69" spans="1:68" ht="13" customHeight="1" thickBot="1">
      <c r="A69" s="904" t="s">
        <v>364</v>
      </c>
      <c r="B69" s="115">
        <v>0</v>
      </c>
      <c r="C69" s="879">
        <v>78</v>
      </c>
      <c r="D69" s="879">
        <v>5.0999999999999996</v>
      </c>
      <c r="E69" s="879">
        <v>0</v>
      </c>
      <c r="F69" s="879">
        <v>2286</v>
      </c>
      <c r="G69" s="117"/>
      <c r="H69" s="879">
        <v>1826</v>
      </c>
      <c r="I69" s="879">
        <v>2796</v>
      </c>
      <c r="J69" s="883">
        <v>1160</v>
      </c>
      <c r="K69" s="937">
        <v>5553</v>
      </c>
      <c r="L69" s="938">
        <v>2348</v>
      </c>
      <c r="M69" s="117"/>
      <c r="N69" s="914"/>
      <c r="O69" s="118" t="s">
        <v>26</v>
      </c>
      <c r="P69" s="119" t="s">
        <v>99</v>
      </c>
      <c r="Q69" s="119" t="s">
        <v>99</v>
      </c>
      <c r="R69" s="119" t="s">
        <v>16</v>
      </c>
      <c r="S69" s="94" t="s">
        <v>70</v>
      </c>
      <c r="T69" s="94" t="s">
        <v>73</v>
      </c>
      <c r="U69" s="120" t="s">
        <v>84</v>
      </c>
      <c r="V69" s="1074" t="s">
        <v>350</v>
      </c>
      <c r="W69" s="119" t="s">
        <v>88</v>
      </c>
      <c r="X69" s="119" t="s">
        <v>16</v>
      </c>
      <c r="Y69" s="121" t="s">
        <v>16</v>
      </c>
      <c r="Z69" s="122"/>
      <c r="AA69" s="123" t="s">
        <v>75</v>
      </c>
      <c r="AB69" s="124"/>
      <c r="AC69" s="124"/>
      <c r="AD69" s="125"/>
      <c r="AE69" s="48" t="s">
        <v>122</v>
      </c>
      <c r="AF69" s="48" t="s">
        <v>123</v>
      </c>
      <c r="AG69" s="48" t="s">
        <v>124</v>
      </c>
      <c r="AH69" s="48" t="s">
        <v>125</v>
      </c>
      <c r="AI69" s="48" t="s">
        <v>341</v>
      </c>
      <c r="AJ69" s="48" t="s">
        <v>342</v>
      </c>
      <c r="AK69" s="48" t="s">
        <v>339</v>
      </c>
      <c r="AL69" s="48" t="s">
        <v>340</v>
      </c>
      <c r="AM69" s="48" t="s">
        <v>46</v>
      </c>
      <c r="AN69" s="48" t="s">
        <v>17</v>
      </c>
      <c r="AO69" s="48" t="s">
        <v>343</v>
      </c>
      <c r="AP69" s="48" t="s">
        <v>25</v>
      </c>
      <c r="AQ69" s="48" t="s">
        <v>127</v>
      </c>
      <c r="AR69" s="48" t="s">
        <v>127</v>
      </c>
      <c r="AS69" s="48" t="s">
        <v>127</v>
      </c>
      <c r="AT69" s="48" t="s">
        <v>127</v>
      </c>
      <c r="AU69" s="48" t="s">
        <v>128</v>
      </c>
      <c r="AV69" s="61"/>
      <c r="AW69" s="61"/>
      <c r="AX69" s="61"/>
      <c r="AY69" s="61"/>
      <c r="AZ69" s="61"/>
      <c r="BL69" s="41"/>
      <c r="BM69" s="41"/>
      <c r="BN69" s="41"/>
      <c r="BO69" s="41"/>
      <c r="BP69" s="41"/>
    </row>
    <row r="70" spans="1:68" ht="13" customHeight="1">
      <c r="A70" s="896">
        <v>23.3</v>
      </c>
      <c r="B70" s="115">
        <v>10</v>
      </c>
      <c r="C70" s="879">
        <v>125</v>
      </c>
      <c r="D70" s="117"/>
      <c r="E70" s="879">
        <v>25</v>
      </c>
      <c r="F70" s="117"/>
      <c r="G70" s="117"/>
      <c r="H70" s="117"/>
      <c r="I70" s="879">
        <v>2784</v>
      </c>
      <c r="J70" s="883">
        <v>1057</v>
      </c>
      <c r="K70" s="888">
        <v>5224</v>
      </c>
      <c r="L70" s="939">
        <v>2321</v>
      </c>
      <c r="M70" s="117"/>
      <c r="N70" s="915"/>
      <c r="O70" s="126">
        <f t="shared" ref="O70:S71" si="39">+B68</f>
        <v>-10</v>
      </c>
      <c r="P70" s="127">
        <f t="shared" si="39"/>
        <v>89</v>
      </c>
      <c r="Q70" s="127">
        <f t="shared" si="39"/>
        <v>5.3</v>
      </c>
      <c r="R70" s="127">
        <f t="shared" si="39"/>
        <v>0</v>
      </c>
      <c r="S70" s="127">
        <f t="shared" si="39"/>
        <v>2387</v>
      </c>
      <c r="T70" s="127">
        <f>+H68</f>
        <v>1808</v>
      </c>
      <c r="U70" s="128">
        <f t="shared" ref="U70:U75" si="40">S70/Q70</f>
        <v>450.37735849056605</v>
      </c>
      <c r="V70" s="905">
        <v>3</v>
      </c>
      <c r="W70" s="128">
        <f>V71*I73*200/10/(A70)</f>
        <v>7191.416309012875</v>
      </c>
      <c r="X70" s="128">
        <f t="shared" ref="X70:X75" si="41">W70/U70</f>
        <v>15.967535164544715</v>
      </c>
      <c r="Y70" s="128">
        <f t="shared" ref="Y70:Y75" si="42">X70-R70</f>
        <v>15.967535164544715</v>
      </c>
      <c r="Z70" s="129">
        <f t="shared" ref="Z70:Z75" si="43">(X70/P70)*100</f>
        <v>17.941050746679455</v>
      </c>
      <c r="AA70" s="65">
        <f>(T70/0.4-(S70))*I75/100*10</f>
        <v>539.23578756789368</v>
      </c>
      <c r="AB70" s="65">
        <f>700*AA78/AVERAGE(U70:U71)</f>
        <v>5.7503756203319991</v>
      </c>
      <c r="AC70" s="65">
        <f>AVERAGE(X70:X71)-AB70</f>
        <v>10.255313041547895</v>
      </c>
      <c r="AD70" s="65">
        <f>AC70/AVERAGE(X70:X71)*100</f>
        <v>64.072925933968477</v>
      </c>
      <c r="AE70" s="43">
        <f>LINEST(R70:R71,O70:O71)</f>
        <v>0</v>
      </c>
      <c r="AF70" s="43">
        <f>INDEX(LINEST(R70:R71,O70:O71),2)</f>
        <v>0</v>
      </c>
      <c r="AG70" s="42">
        <f>LINEST(U70:U71,O70:O71)</f>
        <v>-0.21420643729189806</v>
      </c>
      <c r="AH70" s="42">
        <f>INDEX(LINEST(U70:U71,O70:O71),2)</f>
        <v>448.23529411764707</v>
      </c>
      <c r="AI70" s="43">
        <f>LINEST(Q70:Q71,O70:O71)</f>
        <v>-2.0000000000000014E-2</v>
      </c>
      <c r="AJ70" s="42">
        <f>INDEX(LINEST(Q70:Q71,O70:O71),2)</f>
        <v>5.0999999999999996</v>
      </c>
      <c r="AK70" s="43">
        <f>LINEST(W70:W71,O70:O71)</f>
        <v>0</v>
      </c>
      <c r="AL70" s="42">
        <f>INDEX(LINEST(W70:W71,O70:O71),2)</f>
        <v>7191.416309012875</v>
      </c>
      <c r="AM70" s="43">
        <f>AE70*AVERAGE(O70:O71)+AF70</f>
        <v>0</v>
      </c>
      <c r="AN70" s="42">
        <f>AG70*AVERAGE(O70:O71)+AH70</f>
        <v>449.30632630410656</v>
      </c>
      <c r="AO70" s="42">
        <f>AI70*AVERAGE(O70:O71)+AJ70</f>
        <v>5.1999999999999993</v>
      </c>
      <c r="AP70" s="42">
        <f>AK70*AVERAGE(O70:O71)+AL70</f>
        <v>7191.416309012875</v>
      </c>
      <c r="AQ70" s="76">
        <f>AP70/AN70</f>
        <v>16.005597713630827</v>
      </c>
      <c r="AR70" s="76">
        <f>AK67*AO70*AG70/AN70</f>
        <v>-3.2228246773297123E-3</v>
      </c>
      <c r="AS70" s="1034">
        <f>AQ70-AR70</f>
        <v>16.008820538308157</v>
      </c>
      <c r="AT70" s="1034">
        <f>AS70-AM70</f>
        <v>16.008820538308157</v>
      </c>
      <c r="AU70" s="1034">
        <f>AS70-AK67*AI70</f>
        <v>16.034820538308157</v>
      </c>
      <c r="AV70" s="36" t="s">
        <v>97</v>
      </c>
      <c r="AW70" s="36"/>
      <c r="AX70" s="61"/>
      <c r="AY70" s="61"/>
      <c r="AZ70" s="61"/>
      <c r="BL70" s="41"/>
      <c r="BM70" s="41"/>
      <c r="BN70" s="41"/>
      <c r="BO70" s="41"/>
      <c r="BP70" s="41"/>
    </row>
    <row r="71" spans="1:68" ht="13" customHeight="1">
      <c r="A71" s="896" t="str">
        <f>A51</f>
        <v>Lipid#1</v>
      </c>
      <c r="B71" s="115">
        <v>20</v>
      </c>
      <c r="C71" s="879">
        <v>119</v>
      </c>
      <c r="D71" s="117"/>
      <c r="E71" s="879">
        <v>25</v>
      </c>
      <c r="F71" s="117"/>
      <c r="G71" s="117"/>
      <c r="H71" s="117"/>
      <c r="I71" s="879">
        <v>2798</v>
      </c>
      <c r="J71" s="883">
        <v>1097</v>
      </c>
      <c r="K71" s="937">
        <v>5282</v>
      </c>
      <c r="L71" s="940">
        <v>2294</v>
      </c>
      <c r="M71" s="117"/>
      <c r="N71" s="914"/>
      <c r="O71" s="130">
        <f t="shared" si="39"/>
        <v>0</v>
      </c>
      <c r="P71" s="131">
        <f t="shared" si="39"/>
        <v>78</v>
      </c>
      <c r="Q71" s="131">
        <f t="shared" si="39"/>
        <v>5.0999999999999996</v>
      </c>
      <c r="R71" s="131">
        <f t="shared" si="39"/>
        <v>0</v>
      </c>
      <c r="S71" s="131">
        <f t="shared" si="39"/>
        <v>2286</v>
      </c>
      <c r="T71" s="131">
        <f>+H69</f>
        <v>1826</v>
      </c>
      <c r="U71" s="72">
        <f t="shared" si="40"/>
        <v>448.23529411764707</v>
      </c>
      <c r="V71" s="888">
        <v>3</v>
      </c>
      <c r="W71" s="72">
        <f>V71*I73*200/10/(A70)</f>
        <v>7191.416309012875</v>
      </c>
      <c r="X71" s="72">
        <f t="shared" si="41"/>
        <v>16.043842159215075</v>
      </c>
      <c r="Y71" s="72">
        <f t="shared" si="42"/>
        <v>16.043842159215075</v>
      </c>
      <c r="Z71" s="132">
        <f t="shared" si="43"/>
        <v>20.569028409250095</v>
      </c>
      <c r="AA71" s="72">
        <f>(T71/0.4-(S71))*$I75/100*10</f>
        <v>576.1455039227518</v>
      </c>
      <c r="AB71" s="72">
        <f>700*AA79/AVERAGE(U72:U75)</f>
        <v>21.51458730250728</v>
      </c>
      <c r="AC71" s="72">
        <f>X76-AB71</f>
        <v>20.853641924099925</v>
      </c>
      <c r="AD71" s="65">
        <f>AC71/AVERAGE(X72:X75)*100</f>
        <v>49.219998816952817</v>
      </c>
      <c r="AE71" s="43"/>
      <c r="AF71" s="43"/>
      <c r="AG71" s="42"/>
      <c r="AH71" s="42"/>
      <c r="AI71" s="43"/>
      <c r="AJ71" s="42"/>
      <c r="AK71" s="42"/>
      <c r="AL71" s="42"/>
      <c r="AM71" s="43"/>
      <c r="AN71" s="42"/>
      <c r="AO71" s="42"/>
      <c r="AP71" s="42"/>
      <c r="AQ71" s="76"/>
      <c r="AR71" s="76"/>
      <c r="AS71" s="76"/>
      <c r="AT71" s="42"/>
      <c r="AU71" s="42"/>
      <c r="AV71" s="61"/>
      <c r="AW71" s="61"/>
      <c r="AX71" s="61"/>
      <c r="AY71" s="61"/>
      <c r="AZ71" s="61"/>
      <c r="BL71" s="41"/>
      <c r="BM71" s="41"/>
      <c r="BN71" s="41"/>
      <c r="BO71" s="41"/>
      <c r="BP71" s="41"/>
    </row>
    <row r="72" spans="1:68" ht="13" customHeight="1">
      <c r="A72" s="896" t="str">
        <f>A52</f>
        <v>[diet A]</v>
      </c>
      <c r="B72" s="115">
        <v>30</v>
      </c>
      <c r="C72" s="879">
        <v>110</v>
      </c>
      <c r="D72" s="117"/>
      <c r="E72" s="879">
        <v>27</v>
      </c>
      <c r="F72" s="117"/>
      <c r="G72" s="117"/>
      <c r="H72" s="117"/>
      <c r="I72" s="117"/>
      <c r="J72" s="133"/>
      <c r="K72" s="117"/>
      <c r="L72" s="117"/>
      <c r="M72" s="117"/>
      <c r="N72" s="914"/>
      <c r="O72" s="130">
        <f t="shared" ref="O72:S74" si="44">+B77</f>
        <v>80</v>
      </c>
      <c r="P72" s="131">
        <f t="shared" si="44"/>
        <v>105</v>
      </c>
      <c r="Q72" s="131">
        <f t="shared" si="44"/>
        <v>7</v>
      </c>
      <c r="R72" s="131">
        <f t="shared" si="44"/>
        <v>36</v>
      </c>
      <c r="S72" s="131">
        <f t="shared" si="44"/>
        <v>1272</v>
      </c>
      <c r="T72" s="131">
        <f>+H77</f>
        <v>2530</v>
      </c>
      <c r="U72" s="72">
        <f t="shared" si="40"/>
        <v>181.71428571428572</v>
      </c>
      <c r="V72" s="888">
        <v>1.82</v>
      </c>
      <c r="W72" s="72">
        <f>V72*K73*200/10/(A70)</f>
        <v>8362.6266094420607</v>
      </c>
      <c r="X72" s="72">
        <f t="shared" si="41"/>
        <v>46.020743919885554</v>
      </c>
      <c r="Y72" s="72">
        <f t="shared" si="42"/>
        <v>10.020743919885554</v>
      </c>
      <c r="Z72" s="132">
        <f t="shared" si="43"/>
        <v>43.829279923700526</v>
      </c>
      <c r="AA72" s="72">
        <f>(T72/0.4-(S72))*$I75/100*10</f>
        <v>1277.4301146650571</v>
      </c>
      <c r="AE72" s="43"/>
      <c r="AF72" s="43"/>
      <c r="AG72" s="42"/>
      <c r="AH72" s="42"/>
      <c r="AI72" s="43"/>
      <c r="AJ72" s="42"/>
      <c r="AK72" s="42"/>
      <c r="AL72" s="42"/>
      <c r="AM72" s="43"/>
      <c r="AN72" s="42"/>
      <c r="AO72" s="42"/>
      <c r="AP72" s="42"/>
      <c r="AQ72" s="76"/>
      <c r="AR72" s="76"/>
      <c r="AS72" s="76"/>
      <c r="AT72" s="42"/>
      <c r="AU72" s="42"/>
      <c r="AV72" s="61"/>
      <c r="AW72" s="61"/>
      <c r="AX72" s="36"/>
      <c r="AY72" s="61"/>
      <c r="AZ72" s="61"/>
      <c r="BJ72" s="36"/>
      <c r="BK72" s="36"/>
      <c r="BL72" s="6"/>
      <c r="BM72" s="41"/>
      <c r="BN72" s="41"/>
      <c r="BO72" s="41"/>
      <c r="BP72" s="41"/>
    </row>
    <row r="73" spans="1:68" ht="13" customHeight="1">
      <c r="A73" s="896" t="str">
        <f>A53</f>
        <v>[treatment A]</v>
      </c>
      <c r="B73" s="115">
        <v>40</v>
      </c>
      <c r="C73" s="879">
        <v>113</v>
      </c>
      <c r="D73" s="117"/>
      <c r="E73" s="879">
        <v>29</v>
      </c>
      <c r="F73" s="117"/>
      <c r="G73" s="117"/>
      <c r="H73" s="117"/>
      <c r="I73" s="134">
        <f>AVERAGE(I69:I71)</f>
        <v>2792.6666666666665</v>
      </c>
      <c r="J73" s="135">
        <f>AVERAGE(J69:J71)</f>
        <v>1104.6666666666667</v>
      </c>
      <c r="K73" s="134">
        <f>AVERAGE(K69:K71)</f>
        <v>5353</v>
      </c>
      <c r="L73" s="135">
        <f>AVERAGE(L69:L71)</f>
        <v>2321</v>
      </c>
      <c r="M73" s="117"/>
      <c r="N73" s="914"/>
      <c r="O73" s="130">
        <f t="shared" si="44"/>
        <v>90</v>
      </c>
      <c r="P73" s="131">
        <f t="shared" si="44"/>
        <v>122</v>
      </c>
      <c r="Q73" s="131">
        <f t="shared" si="44"/>
        <v>6.7</v>
      </c>
      <c r="R73" s="131">
        <f t="shared" si="44"/>
        <v>37</v>
      </c>
      <c r="S73" s="131">
        <f t="shared" si="44"/>
        <v>1352</v>
      </c>
      <c r="T73" s="131">
        <f>+H78</f>
        <v>2674</v>
      </c>
      <c r="U73" s="72">
        <f t="shared" si="40"/>
        <v>201.79104477611941</v>
      </c>
      <c r="V73" s="888">
        <v>1.87</v>
      </c>
      <c r="W73" s="72">
        <f t="shared" ref="W73:W75" si="45">W72*V73/V72</f>
        <v>8592.3690987124464</v>
      </c>
      <c r="X73" s="72">
        <f t="shared" si="41"/>
        <v>42.580527338293926</v>
      </c>
      <c r="Y73" s="72">
        <f t="shared" si="42"/>
        <v>5.5805273382939262</v>
      </c>
      <c r="Z73" s="132">
        <f t="shared" si="43"/>
        <v>34.902071588765516</v>
      </c>
      <c r="AA73" s="72">
        <f>(T73/0.4-(S73))*$I75/100*10</f>
        <v>1348.2158720579357</v>
      </c>
      <c r="AE73" s="43">
        <f>LINEST(R72:R74,O72:O74)</f>
        <v>0</v>
      </c>
      <c r="AF73" s="43">
        <f>INDEX(LINEST(R72:R74,O72:O74),2)</f>
        <v>36.333333333333336</v>
      </c>
      <c r="AG73" s="42">
        <f>LINEST(U72:U74,O72:O74)</f>
        <v>0.90020120724346087</v>
      </c>
      <c r="AH73" s="42">
        <f>INDEX(LINEST(U72:U74,O72:O74),2)</f>
        <v>113.38977146460856</v>
      </c>
      <c r="AI73" s="43">
        <f>LINEST(Q72:Q74,O72:O74)</f>
        <v>4.9999999999999828E-3</v>
      </c>
      <c r="AJ73" s="42">
        <f>INDEX(LINEST(Q72:Q74,O72:O74),2)</f>
        <v>6.4833333333333343</v>
      </c>
      <c r="AK73" s="43">
        <f>LINEST(W72:W74,O72:O74)</f>
        <v>0</v>
      </c>
      <c r="AL73" s="42">
        <f>INDEX(LINEST(W72:W74,O72:O74),2)</f>
        <v>8439.2074391988554</v>
      </c>
      <c r="AM73" s="43">
        <f>AE73*O73+AF73</f>
        <v>36.333333333333336</v>
      </c>
      <c r="AN73" s="42">
        <f>AG73*O73+AH73</f>
        <v>194.40788011652003</v>
      </c>
      <c r="AO73" s="42">
        <f>AI73*O73+AJ73</f>
        <v>6.9333333333333327</v>
      </c>
      <c r="AP73" s="42">
        <f>AK73*O73+AL73</f>
        <v>8439.2074391988554</v>
      </c>
      <c r="AQ73" s="76">
        <f>AP73/AN73</f>
        <v>43.409801259808724</v>
      </c>
      <c r="AR73" s="76">
        <f>AK67*AO73*AG73/AN73</f>
        <v>4.1736032217888026E-2</v>
      </c>
      <c r="AS73" s="76">
        <f>AQ73-AR73</f>
        <v>43.368065227590833</v>
      </c>
      <c r="AT73" s="76">
        <f>AS73-AM73</f>
        <v>7.0347318942574972</v>
      </c>
      <c r="AU73" s="76">
        <f>AS73-AK67*AI73</f>
        <v>43.36156522759083</v>
      </c>
      <c r="AV73" s="61"/>
      <c r="AW73" s="61"/>
      <c r="AX73" s="61"/>
      <c r="AY73" s="61"/>
      <c r="AZ73" s="61"/>
      <c r="BL73" s="41"/>
      <c r="BM73" s="41"/>
      <c r="BN73" s="41"/>
      <c r="BO73" s="41"/>
      <c r="BP73" s="41"/>
    </row>
    <row r="74" spans="1:68" ht="13" customHeight="1">
      <c r="A74" s="896" t="s">
        <v>61</v>
      </c>
      <c r="B74" s="115">
        <v>50</v>
      </c>
      <c r="C74" s="879">
        <v>94</v>
      </c>
      <c r="D74" s="117"/>
      <c r="E74" s="879">
        <v>29</v>
      </c>
      <c r="F74" s="117"/>
      <c r="G74" s="117"/>
      <c r="H74" s="117"/>
      <c r="I74" s="117"/>
      <c r="J74" s="133"/>
      <c r="K74" s="117"/>
      <c r="L74" s="133"/>
      <c r="M74" s="117"/>
      <c r="N74" s="914"/>
      <c r="O74" s="130">
        <f t="shared" si="44"/>
        <v>100</v>
      </c>
      <c r="P74" s="131">
        <f t="shared" si="44"/>
        <v>122</v>
      </c>
      <c r="Q74" s="131">
        <f t="shared" si="44"/>
        <v>7.1</v>
      </c>
      <c r="R74" s="131">
        <f t="shared" si="44"/>
        <v>36</v>
      </c>
      <c r="S74" s="131">
        <f t="shared" si="44"/>
        <v>1418</v>
      </c>
      <c r="T74" s="131">
        <f>+H79</f>
        <v>2825</v>
      </c>
      <c r="U74" s="72">
        <f t="shared" si="40"/>
        <v>199.71830985915494</v>
      </c>
      <c r="V74" s="888">
        <v>1.82</v>
      </c>
      <c r="W74" s="72">
        <f t="shared" si="45"/>
        <v>8362.6266094420607</v>
      </c>
      <c r="X74" s="72">
        <f t="shared" si="41"/>
        <v>41.872107846994801</v>
      </c>
      <c r="Y74" s="72">
        <f t="shared" si="42"/>
        <v>5.8721078469948012</v>
      </c>
      <c r="Z74" s="132">
        <f t="shared" si="43"/>
        <v>34.3213998745859</v>
      </c>
      <c r="AA74" s="72">
        <f>(T74/0.4-(S74))*$I75/100*10</f>
        <v>1426.9650271575131</v>
      </c>
      <c r="AE74" s="43">
        <f>LINEST(R73:R75,O73:O75)</f>
        <v>-9.9999999999999992E-2</v>
      </c>
      <c r="AF74" s="43">
        <f>INDEX(LINEST(R73:R75,O73:O75),2)</f>
        <v>46</v>
      </c>
      <c r="AG74" s="42">
        <f>LINEST(U73:U75,O73:O75)</f>
        <v>4.5377179671532396E-2</v>
      </c>
      <c r="AH74" s="42">
        <f>INDEX(LINEST(U73:U75,O73:O75),2)</f>
        <v>196.69649592020954</v>
      </c>
      <c r="AI74" s="43">
        <f>LINEST(Q73:Q75,O73:O75)</f>
        <v>7.1428571428570258E-4</v>
      </c>
      <c r="AJ74" s="42">
        <f>INDEX(LINEST(Q73:Q75,O73:O75),2)</f>
        <v>6.7928571428571445</v>
      </c>
      <c r="AK74" s="43">
        <f>LINEST(W73:W75,O73:O75)</f>
        <v>-22.974248927038637</v>
      </c>
      <c r="AL74" s="42">
        <f>INDEX(LINEST(W73:W75,O73:O75),2)</f>
        <v>10660.051502145923</v>
      </c>
      <c r="AM74" s="43">
        <f>AE74*O74+AF74</f>
        <v>36</v>
      </c>
      <c r="AN74" s="42">
        <f>AG74*O74+AH74</f>
        <v>201.23421388736278</v>
      </c>
      <c r="AO74" s="42">
        <f>AI74*O74+AJ74</f>
        <v>6.8642857142857148</v>
      </c>
      <c r="AP74" s="42">
        <f>AK74*O74+AL74</f>
        <v>8362.6266094420589</v>
      </c>
      <c r="AQ74" s="76">
        <f>AP74/AN74</f>
        <v>41.55668386551249</v>
      </c>
      <c r="AR74" s="76">
        <f>AK67*AO74*AG74/AN74</f>
        <v>2.0122150016333162E-3</v>
      </c>
      <c r="AS74" s="76">
        <f>AQ74-AR74</f>
        <v>41.554671650510855</v>
      </c>
      <c r="AT74" s="76">
        <f>AS74-AM74</f>
        <v>5.5546716505108549</v>
      </c>
      <c r="AU74" s="76">
        <f>AS74-AK67*AI74</f>
        <v>41.553743079082281</v>
      </c>
      <c r="AV74" s="61"/>
      <c r="AW74" s="61"/>
      <c r="AX74" s="61"/>
      <c r="AY74" s="61"/>
      <c r="AZ74" s="61"/>
      <c r="BL74" s="41"/>
      <c r="BM74" s="41"/>
      <c r="BN74" s="41"/>
      <c r="BO74" s="41"/>
      <c r="BP74" s="41"/>
    </row>
    <row r="75" spans="1:68" ht="13" customHeight="1" thickBot="1">
      <c r="A75" s="896" t="s">
        <v>315</v>
      </c>
      <c r="B75" s="115">
        <v>60</v>
      </c>
      <c r="C75" s="879">
        <v>110</v>
      </c>
      <c r="D75" s="117"/>
      <c r="E75" s="879">
        <v>34</v>
      </c>
      <c r="F75" s="117"/>
      <c r="G75" s="117"/>
      <c r="H75" s="117"/>
      <c r="I75" s="136">
        <f>I73/J73</f>
        <v>2.5280627640313815</v>
      </c>
      <c r="J75" s="137" t="s">
        <v>14</v>
      </c>
      <c r="K75" s="136">
        <f>K73/L73</f>
        <v>2.3063334769495909</v>
      </c>
      <c r="L75" s="137" t="s">
        <v>14</v>
      </c>
      <c r="M75" s="138"/>
      <c r="N75" s="914"/>
      <c r="O75" s="130">
        <f t="shared" ref="O75:S75" si="46">+B81</f>
        <v>120</v>
      </c>
      <c r="P75" s="131">
        <f t="shared" si="46"/>
        <v>117</v>
      </c>
      <c r="Q75" s="131">
        <f t="shared" si="46"/>
        <v>6.8</v>
      </c>
      <c r="R75" s="131">
        <f t="shared" si="46"/>
        <v>34</v>
      </c>
      <c r="S75" s="131">
        <f t="shared" si="46"/>
        <v>1378</v>
      </c>
      <c r="T75" s="131">
        <f t="shared" ref="T75" si="47">+H81</f>
        <v>2955</v>
      </c>
      <c r="U75" s="72">
        <f t="shared" si="40"/>
        <v>202.64705882352942</v>
      </c>
      <c r="V75" s="888">
        <v>1.72</v>
      </c>
      <c r="W75" s="72">
        <f t="shared" si="45"/>
        <v>7903.1416309012875</v>
      </c>
      <c r="X75" s="72">
        <f t="shared" si="41"/>
        <v>38.99953780125454</v>
      </c>
      <c r="Y75" s="72">
        <f t="shared" si="42"/>
        <v>4.9995378012545402</v>
      </c>
      <c r="Z75" s="132">
        <f t="shared" si="43"/>
        <v>33.332938291670551</v>
      </c>
      <c r="AA75" s="72">
        <f>(T75/0.4-(S75))*$I75/100*10</f>
        <v>1519.2393180446586</v>
      </c>
      <c r="AE75" s="43"/>
      <c r="AQ75" s="42"/>
      <c r="AV75" s="61"/>
      <c r="AW75" s="61"/>
      <c r="AX75" s="61"/>
      <c r="AY75" s="61"/>
      <c r="AZ75" s="61"/>
      <c r="BI75" s="36"/>
      <c r="BJ75" s="36"/>
      <c r="BL75" s="41"/>
      <c r="BM75" s="41"/>
      <c r="BN75" s="41"/>
      <c r="BO75" s="41"/>
      <c r="BP75" s="41"/>
    </row>
    <row r="76" spans="1:68" ht="13" customHeight="1" thickBot="1">
      <c r="A76" s="896">
        <v>1</v>
      </c>
      <c r="B76" s="115">
        <v>70</v>
      </c>
      <c r="C76" s="879">
        <v>102</v>
      </c>
      <c r="D76" s="117"/>
      <c r="E76" s="879">
        <v>34</v>
      </c>
      <c r="F76" s="874"/>
      <c r="G76" s="117"/>
      <c r="H76" s="117"/>
      <c r="I76" s="117"/>
      <c r="J76" s="133"/>
      <c r="K76" s="117"/>
      <c r="L76" s="117"/>
      <c r="M76" s="117"/>
      <c r="N76" s="914"/>
      <c r="O76" s="148" t="s">
        <v>55</v>
      </c>
      <c r="P76" s="149">
        <f t="shared" ref="P76:Z76" si="48">AVERAGE(P72:P75)</f>
        <v>116.5</v>
      </c>
      <c r="Q76" s="150">
        <f t="shared" si="48"/>
        <v>6.8999999999999995</v>
      </c>
      <c r="R76" s="151">
        <f t="shared" si="48"/>
        <v>35.75</v>
      </c>
      <c r="S76" s="152">
        <f t="shared" si="48"/>
        <v>1355</v>
      </c>
      <c r="T76" s="153">
        <f t="shared" si="48"/>
        <v>2746</v>
      </c>
      <c r="U76" s="153">
        <f t="shared" si="48"/>
        <v>196.46767479327238</v>
      </c>
      <c r="V76" s="1075">
        <f t="shared" si="48"/>
        <v>1.8075000000000001</v>
      </c>
      <c r="W76" s="153">
        <f t="shared" si="48"/>
        <v>8305.1909871244643</v>
      </c>
      <c r="X76" s="153">
        <f t="shared" si="48"/>
        <v>42.368229226607205</v>
      </c>
      <c r="Y76" s="153">
        <f t="shared" si="48"/>
        <v>6.6182292266072054</v>
      </c>
      <c r="Z76" s="155">
        <f t="shared" si="48"/>
        <v>36.596422419680621</v>
      </c>
      <c r="AA76" s="156"/>
      <c r="AR76" s="1034" t="s">
        <v>110</v>
      </c>
      <c r="AS76" s="1034">
        <f>AVERAGE(AS73:AS74)</f>
        <v>42.461368439050844</v>
      </c>
      <c r="AT76" s="1034">
        <f>AVERAGE(AT73:AT74)</f>
        <v>6.2947017723841761</v>
      </c>
      <c r="AU76" s="1034">
        <f>AVERAGE(AU73:AU74)</f>
        <v>42.457654153336556</v>
      </c>
      <c r="AV76" s="61"/>
      <c r="AW76" s="61"/>
      <c r="AX76" s="61"/>
      <c r="AY76" s="61"/>
      <c r="AZ76" s="61"/>
      <c r="BJ76" s="36"/>
      <c r="BL76" s="41"/>
      <c r="BM76" s="41"/>
      <c r="BN76" s="41"/>
      <c r="BO76" s="41"/>
      <c r="BP76" s="41"/>
    </row>
    <row r="77" spans="1:68" ht="13" customHeight="1">
      <c r="A77" s="1188">
        <v>44027</v>
      </c>
      <c r="B77" s="115">
        <v>80</v>
      </c>
      <c r="C77" s="879">
        <v>105</v>
      </c>
      <c r="D77" s="879">
        <v>7</v>
      </c>
      <c r="E77" s="879">
        <v>36</v>
      </c>
      <c r="F77" s="879">
        <v>1272</v>
      </c>
      <c r="G77" s="117"/>
      <c r="H77" s="879">
        <v>2530</v>
      </c>
      <c r="I77" s="117"/>
      <c r="J77" s="139"/>
      <c r="K77" s="140"/>
      <c r="L77" s="140"/>
      <c r="M77" s="140"/>
      <c r="N77" s="914"/>
      <c r="O77" s="1026" t="s">
        <v>95</v>
      </c>
      <c r="P77" s="79">
        <f>AVERAGE(P70:P71)</f>
        <v>83.5</v>
      </c>
      <c r="Q77" s="158">
        <f>AVERAGE(P72/Q72,P73/Q73,P74/Q74,P75/Q75)</f>
        <v>16.899484042092766</v>
      </c>
      <c r="R77" s="159">
        <f>AVERAGE(P70/Q70,P71/Q71)</f>
        <v>16.043285238623753</v>
      </c>
      <c r="V77" s="1076"/>
      <c r="W77" s="79"/>
      <c r="X77" s="79"/>
      <c r="Y77" s="79"/>
      <c r="Z77" s="160"/>
      <c r="AA77" s="59" t="s">
        <v>79</v>
      </c>
      <c r="AV77" s="61"/>
      <c r="AW77" s="36"/>
      <c r="AX77" s="61"/>
      <c r="AY77" s="61"/>
      <c r="AZ77" s="61"/>
      <c r="BL77" s="41"/>
      <c r="BM77" s="41"/>
      <c r="BN77" s="41"/>
      <c r="BO77" s="41"/>
      <c r="BP77" s="41"/>
    </row>
    <row r="78" spans="1:68" ht="13" customHeight="1" thickBot="1">
      <c r="A78" s="1093" t="s">
        <v>220</v>
      </c>
      <c r="B78" s="115">
        <v>90</v>
      </c>
      <c r="C78" s="879">
        <v>122</v>
      </c>
      <c r="D78" s="879">
        <v>6.7</v>
      </c>
      <c r="E78" s="879">
        <v>37</v>
      </c>
      <c r="F78" s="879">
        <v>1352</v>
      </c>
      <c r="G78" s="117"/>
      <c r="H78" s="879">
        <v>2674</v>
      </c>
      <c r="I78" s="141"/>
      <c r="J78" s="137"/>
      <c r="K78" s="138"/>
      <c r="L78" s="138"/>
      <c r="M78" s="138"/>
      <c r="N78" s="914"/>
      <c r="O78" s="54" t="s">
        <v>83</v>
      </c>
      <c r="P78" s="945"/>
      <c r="Q78" s="162">
        <f>STDEV(P72/Q72,P73/Q73,P74/Q74,P75/Q75)</f>
        <v>1.3536458842267529</v>
      </c>
      <c r="R78" s="163">
        <f>STDEV(P70/Q70,P71/Q71)</f>
        <v>1.0594829684815081</v>
      </c>
      <c r="V78" s="1076"/>
      <c r="W78" s="79"/>
      <c r="X78" s="79"/>
      <c r="Y78" s="79"/>
      <c r="Z78" s="164" t="s">
        <v>89</v>
      </c>
      <c r="AA78" s="165">
        <f>SLOPE(AA70:AA71,O70:O71)</f>
        <v>3.6909716354858118</v>
      </c>
      <c r="AV78" s="61"/>
      <c r="AW78" s="61"/>
      <c r="AX78" s="61"/>
      <c r="AY78" s="61"/>
      <c r="AZ78" s="61"/>
      <c r="BL78" s="41"/>
      <c r="BM78" s="41"/>
      <c r="BN78" s="41"/>
      <c r="BO78" s="41"/>
      <c r="BP78" s="41"/>
    </row>
    <row r="79" spans="1:68" ht="13" customHeight="1" thickBot="1">
      <c r="A79" s="1132">
        <v>27</v>
      </c>
      <c r="B79" s="115">
        <v>100</v>
      </c>
      <c r="C79" s="879">
        <v>122</v>
      </c>
      <c r="D79" s="879">
        <v>7.1</v>
      </c>
      <c r="E79" s="879">
        <v>36</v>
      </c>
      <c r="F79" s="879">
        <v>1418</v>
      </c>
      <c r="G79" s="117"/>
      <c r="H79" s="879">
        <v>2825</v>
      </c>
      <c r="I79" s="142"/>
      <c r="J79" s="143"/>
      <c r="K79" s="117"/>
      <c r="L79" s="117"/>
      <c r="M79" s="879">
        <v>3.4980000000000002</v>
      </c>
      <c r="N79" s="1065"/>
      <c r="O79" s="35"/>
      <c r="P79" s="54"/>
      <c r="Q79" s="166" t="s">
        <v>93</v>
      </c>
      <c r="R79" s="62" t="s">
        <v>94</v>
      </c>
      <c r="V79" s="1076"/>
      <c r="W79" s="79"/>
      <c r="X79" s="79"/>
      <c r="Y79" s="79"/>
      <c r="Z79" s="167" t="s">
        <v>80</v>
      </c>
      <c r="AA79" s="168">
        <f>SLOPE(AA72:AA75,O72:O75)</f>
        <v>6.0384584878006677</v>
      </c>
      <c r="AV79" s="61"/>
      <c r="AW79" s="61"/>
      <c r="AX79" s="61"/>
      <c r="AY79" s="61"/>
      <c r="AZ79" s="61"/>
      <c r="BL79" s="41"/>
      <c r="BM79" s="41"/>
      <c r="BN79" s="41"/>
      <c r="BO79" s="41"/>
      <c r="BP79" s="41"/>
    </row>
    <row r="80" spans="1:68" ht="13" customHeight="1">
      <c r="A80" s="1093" t="s">
        <v>219</v>
      </c>
      <c r="B80" s="115">
        <v>110</v>
      </c>
      <c r="C80" s="879">
        <v>131</v>
      </c>
      <c r="D80" s="117"/>
      <c r="E80" s="879">
        <v>36</v>
      </c>
      <c r="F80" s="117"/>
      <c r="G80" s="117"/>
      <c r="H80" s="117"/>
      <c r="I80" s="144" t="s">
        <v>9</v>
      </c>
      <c r="J80" s="145"/>
      <c r="K80" s="1221"/>
      <c r="L80" s="1222"/>
      <c r="M80" s="146"/>
      <c r="N80" s="1065"/>
      <c r="V80" s="1076"/>
      <c r="AV80" s="61"/>
      <c r="AW80" s="61"/>
      <c r="AX80" s="36"/>
      <c r="AY80" s="36"/>
      <c r="AZ80" s="36"/>
      <c r="BL80" s="41"/>
      <c r="BM80" s="41"/>
      <c r="BN80" s="41"/>
      <c r="BO80" s="41"/>
      <c r="BP80" s="41"/>
    </row>
    <row r="81" spans="1:68" ht="13" customHeight="1">
      <c r="A81" s="1132">
        <v>40</v>
      </c>
      <c r="B81" s="115">
        <v>120</v>
      </c>
      <c r="C81" s="879">
        <v>117</v>
      </c>
      <c r="D81" s="879">
        <v>6.8</v>
      </c>
      <c r="E81" s="879">
        <v>34</v>
      </c>
      <c r="F81" s="879">
        <v>1378</v>
      </c>
      <c r="G81" s="117"/>
      <c r="H81" s="879">
        <v>2955</v>
      </c>
      <c r="I81" s="147">
        <f>((G83+G82)/2)*(B83-B82)</f>
        <v>24879</v>
      </c>
      <c r="J81" s="137"/>
      <c r="K81" s="1223"/>
      <c r="L81" s="1224"/>
      <c r="M81" s="879">
        <v>3.1837</v>
      </c>
      <c r="N81" s="914"/>
      <c r="V81" s="1076"/>
      <c r="AV81" s="61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L81" s="41"/>
      <c r="BM81" s="41"/>
      <c r="BN81" s="41"/>
      <c r="BO81" s="41"/>
      <c r="BP81" s="41"/>
    </row>
    <row r="82" spans="1:68" ht="13" customHeight="1">
      <c r="A82" s="896"/>
      <c r="B82" s="115">
        <v>2</v>
      </c>
      <c r="C82" s="879">
        <v>126</v>
      </c>
      <c r="D82" s="117"/>
      <c r="E82" s="879">
        <v>34</v>
      </c>
      <c r="F82" s="117"/>
      <c r="G82" s="879">
        <v>12128</v>
      </c>
      <c r="H82" s="117"/>
      <c r="I82" s="147">
        <f>((G84+G83)/2)*(B84-B83)</f>
        <v>19002.5</v>
      </c>
      <c r="J82" s="137"/>
      <c r="K82" s="1223"/>
      <c r="L82" s="1224"/>
      <c r="M82" s="146"/>
      <c r="N82" s="914"/>
      <c r="V82" s="1076"/>
      <c r="AV82" s="61"/>
      <c r="AW82" s="61"/>
      <c r="AX82" s="61"/>
      <c r="AY82" s="61"/>
      <c r="AZ82" s="61"/>
      <c r="BI82" s="36"/>
      <c r="BL82" s="41"/>
      <c r="BM82" s="41"/>
      <c r="BN82" s="41"/>
      <c r="BO82" s="41"/>
      <c r="BP82" s="41"/>
    </row>
    <row r="83" spans="1:68" ht="13" customHeight="1">
      <c r="A83" s="943">
        <v>26.5</v>
      </c>
      <c r="B83" s="115">
        <v>5</v>
      </c>
      <c r="C83" s="879">
        <v>132</v>
      </c>
      <c r="D83" s="117"/>
      <c r="E83" s="879">
        <v>32</v>
      </c>
      <c r="F83" s="117"/>
      <c r="G83" s="879">
        <v>4458</v>
      </c>
      <c r="H83" s="117"/>
      <c r="I83" s="147">
        <f>((G85+G84)/2)*(B85-B84)</f>
        <v>15082.5</v>
      </c>
      <c r="J83" s="137"/>
      <c r="K83" s="1223"/>
      <c r="L83" s="1224"/>
      <c r="M83" s="146"/>
      <c r="N83" s="914"/>
      <c r="V83" s="1076"/>
      <c r="AV83" s="61"/>
      <c r="AW83" s="61"/>
      <c r="AX83" s="61"/>
      <c r="AY83" s="61"/>
      <c r="AZ83" s="61"/>
      <c r="BL83" s="41"/>
      <c r="BM83" s="41"/>
      <c r="BN83" s="41"/>
      <c r="BO83" s="41"/>
      <c r="BP83" s="41"/>
    </row>
    <row r="84" spans="1:68" ht="13" customHeight="1">
      <c r="A84" s="1094"/>
      <c r="B84" s="115">
        <v>10</v>
      </c>
      <c r="C84" s="879">
        <v>126</v>
      </c>
      <c r="D84" s="117"/>
      <c r="E84" s="879">
        <v>30</v>
      </c>
      <c r="F84" s="117"/>
      <c r="G84" s="879">
        <v>3143</v>
      </c>
      <c r="H84" s="117"/>
      <c r="I84" s="147">
        <f>((G86+G85)/2)*(B86-B85)</f>
        <v>25100</v>
      </c>
      <c r="J84" s="137"/>
      <c r="K84" s="1223"/>
      <c r="L84" s="1224"/>
      <c r="M84" s="146"/>
      <c r="N84" s="914"/>
      <c r="V84" s="1076"/>
      <c r="AV84" s="61"/>
      <c r="AW84" s="61"/>
      <c r="AX84" s="61"/>
      <c r="AY84" s="61"/>
      <c r="AZ84" s="61"/>
      <c r="BL84" s="41"/>
      <c r="BM84" s="41"/>
      <c r="BN84" s="41"/>
      <c r="BO84" s="41"/>
      <c r="BP84" s="41"/>
    </row>
    <row r="85" spans="1:68" ht="13" customHeight="1" thickBot="1">
      <c r="A85" s="1094"/>
      <c r="B85" s="115">
        <v>15</v>
      </c>
      <c r="C85" s="879">
        <v>109</v>
      </c>
      <c r="D85" s="117"/>
      <c r="E85" s="879">
        <v>30</v>
      </c>
      <c r="F85" s="117"/>
      <c r="G85" s="879">
        <v>2890</v>
      </c>
      <c r="H85" s="117"/>
      <c r="I85" s="169">
        <f>SUM(I81:I84)/(B86-B82)*220</f>
        <v>804090.43478260876</v>
      </c>
      <c r="J85" s="170" t="s">
        <v>10</v>
      </c>
      <c r="K85" s="1225"/>
      <c r="L85" s="1226"/>
      <c r="M85" s="146"/>
      <c r="N85" s="914"/>
      <c r="O85" s="35"/>
      <c r="P85" s="54"/>
      <c r="Q85" s="54"/>
      <c r="V85" s="1076"/>
      <c r="W85" s="79"/>
      <c r="X85" s="79"/>
      <c r="Y85" s="79"/>
      <c r="Z85" s="871"/>
      <c r="AA85" s="171"/>
      <c r="AV85" s="61"/>
      <c r="AW85" s="61"/>
      <c r="AX85" s="61"/>
      <c r="AY85" s="61"/>
      <c r="AZ85" s="61"/>
      <c r="BL85" s="41"/>
      <c r="BM85" s="41"/>
      <c r="BN85" s="41"/>
      <c r="BO85" s="41"/>
      <c r="BP85" s="41"/>
    </row>
    <row r="86" spans="1:68" ht="13" customHeight="1" thickBot="1">
      <c r="A86" s="1094"/>
      <c r="B86" s="115">
        <v>25</v>
      </c>
      <c r="C86" s="879">
        <v>136</v>
      </c>
      <c r="D86" s="117"/>
      <c r="E86" s="879">
        <v>30</v>
      </c>
      <c r="F86" s="117"/>
      <c r="G86" s="879">
        <v>2130</v>
      </c>
      <c r="H86" s="117"/>
      <c r="I86" s="172"/>
      <c r="J86" s="173"/>
      <c r="K86" s="140"/>
      <c r="L86" s="140"/>
      <c r="M86" s="146"/>
      <c r="N86" s="914"/>
      <c r="O86" s="174"/>
      <c r="V86" s="1076"/>
      <c r="W86" s="79"/>
      <c r="X86" s="79"/>
      <c r="Y86" s="79"/>
      <c r="Z86" s="175" t="s">
        <v>14</v>
      </c>
      <c r="AV86" s="61"/>
      <c r="AW86" s="61"/>
      <c r="AX86" s="61"/>
      <c r="AY86" s="61"/>
      <c r="AZ86" s="61"/>
      <c r="BL86" s="41"/>
      <c r="BM86" s="41"/>
      <c r="BN86" s="41"/>
      <c r="BO86" s="41"/>
      <c r="BP86" s="41"/>
    </row>
    <row r="87" spans="1:68" ht="13" customHeight="1" thickBot="1">
      <c r="A87" s="1095" t="s">
        <v>218</v>
      </c>
      <c r="B87" s="176" t="s">
        <v>11</v>
      </c>
      <c r="C87" s="177">
        <f>AVERAGE(C82:C86)</f>
        <v>125.8</v>
      </c>
      <c r="D87" s="178"/>
      <c r="E87" s="177">
        <f>AVERAGE(E77:E81)</f>
        <v>35.799999999999997</v>
      </c>
      <c r="F87" s="178"/>
      <c r="G87" s="881">
        <v>50528</v>
      </c>
      <c r="H87" s="179" t="s">
        <v>8</v>
      </c>
      <c r="I87" s="55"/>
      <c r="J87" s="180"/>
      <c r="K87" s="178"/>
      <c r="L87" s="178"/>
      <c r="M87" s="181">
        <f>AVERAGE(M79:M81)</f>
        <v>3.3408500000000001</v>
      </c>
      <c r="N87" s="182" t="s">
        <v>58</v>
      </c>
      <c r="O87" s="183" t="str">
        <f>A89</f>
        <v>MP-523-20</v>
      </c>
      <c r="P87" s="184"/>
      <c r="Q87" s="61"/>
      <c r="S87" s="92" t="s">
        <v>77</v>
      </c>
      <c r="T87" s="92" t="s">
        <v>78</v>
      </c>
      <c r="V87" s="1076"/>
      <c r="W87" s="79"/>
      <c r="X87" s="79"/>
      <c r="Z87" s="98">
        <f>I95</f>
        <v>2.1983179598480738</v>
      </c>
      <c r="AA87" s="185" t="s">
        <v>76</v>
      </c>
      <c r="AB87" s="183"/>
      <c r="AC87" s="183"/>
      <c r="AD87" s="186"/>
      <c r="AE87" s="1139" t="str">
        <f>+O87</f>
        <v>MP-523-20</v>
      </c>
      <c r="AF87" s="57" t="s">
        <v>116</v>
      </c>
      <c r="AG87" s="188"/>
      <c r="AH87" s="188"/>
      <c r="AI87" s="187" t="s">
        <v>115</v>
      </c>
      <c r="AJ87" s="188"/>
      <c r="AK87" s="1135">
        <v>1.3</v>
      </c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61"/>
      <c r="AW87" s="61"/>
      <c r="AX87" s="61"/>
      <c r="AY87" s="61"/>
      <c r="AZ87" s="61"/>
      <c r="BL87" s="41"/>
      <c r="BM87" s="41"/>
      <c r="BN87" s="41"/>
      <c r="BO87" s="41"/>
      <c r="BP87" s="41"/>
    </row>
    <row r="88" spans="1:68" ht="13" customHeight="1">
      <c r="A88" s="1096">
        <v>4</v>
      </c>
      <c r="B88" s="189">
        <v>-10</v>
      </c>
      <c r="C88" s="878">
        <v>73</v>
      </c>
      <c r="D88" s="878">
        <v>6.1</v>
      </c>
      <c r="E88" s="878">
        <v>0</v>
      </c>
      <c r="F88" s="880">
        <v>2248</v>
      </c>
      <c r="G88" s="203"/>
      <c r="H88" s="880">
        <v>1847</v>
      </c>
      <c r="I88" s="190"/>
      <c r="J88" s="191"/>
      <c r="K88" s="192"/>
      <c r="L88" s="192"/>
      <c r="M88" s="1194">
        <v>0.1176</v>
      </c>
      <c r="N88" s="916"/>
      <c r="O88" s="193" t="s">
        <v>2</v>
      </c>
      <c r="P88" s="194" t="s">
        <v>344</v>
      </c>
      <c r="Q88" s="194" t="s">
        <v>345</v>
      </c>
      <c r="R88" s="195" t="s">
        <v>46</v>
      </c>
      <c r="S88" s="196" t="s">
        <v>71</v>
      </c>
      <c r="T88" s="196" t="s">
        <v>72</v>
      </c>
      <c r="U88" s="196" t="s">
        <v>17</v>
      </c>
      <c r="V88" s="1077" t="s">
        <v>28</v>
      </c>
      <c r="W88" s="196" t="s">
        <v>25</v>
      </c>
      <c r="X88" s="195" t="s">
        <v>18</v>
      </c>
      <c r="Y88" s="197" t="s">
        <v>20</v>
      </c>
      <c r="Z88" s="198" t="s">
        <v>56</v>
      </c>
      <c r="AA88" s="199" t="s">
        <v>74</v>
      </c>
      <c r="AB88" s="200" t="s">
        <v>81</v>
      </c>
      <c r="AC88" s="200" t="s">
        <v>82</v>
      </c>
      <c r="AD88" s="201" t="s">
        <v>86</v>
      </c>
      <c r="AE88" s="58"/>
      <c r="AF88" s="58"/>
      <c r="AG88" s="58"/>
      <c r="AH88" s="58"/>
      <c r="AI88" s="58"/>
      <c r="AJ88" s="58"/>
      <c r="AK88" s="58"/>
      <c r="AL88" s="58"/>
      <c r="AM88" s="58" t="s">
        <v>117</v>
      </c>
      <c r="AN88" s="58" t="s">
        <v>117</v>
      </c>
      <c r="AO88" s="58" t="s">
        <v>117</v>
      </c>
      <c r="AP88" s="58" t="s">
        <v>117</v>
      </c>
      <c r="AQ88" s="58" t="s">
        <v>118</v>
      </c>
      <c r="AR88" s="58" t="s">
        <v>119</v>
      </c>
      <c r="AS88" s="58" t="s">
        <v>120</v>
      </c>
      <c r="AT88" s="58" t="s">
        <v>121</v>
      </c>
      <c r="AU88" s="58"/>
      <c r="AV88" s="61"/>
      <c r="AW88" s="61"/>
      <c r="AX88" s="61"/>
      <c r="AY88" s="61"/>
      <c r="AZ88" s="61"/>
      <c r="BL88" s="41"/>
      <c r="BM88" s="41"/>
      <c r="BN88" s="41"/>
      <c r="BO88" s="41"/>
      <c r="BP88" s="41"/>
    </row>
    <row r="89" spans="1:68" ht="13" customHeight="1" thickBot="1">
      <c r="A89" s="909" t="s">
        <v>365</v>
      </c>
      <c r="B89" s="202">
        <v>0</v>
      </c>
      <c r="C89" s="879">
        <v>109</v>
      </c>
      <c r="D89" s="879">
        <v>6</v>
      </c>
      <c r="E89" s="879">
        <v>0</v>
      </c>
      <c r="F89" s="879">
        <v>2115</v>
      </c>
      <c r="G89" s="203"/>
      <c r="H89" s="879">
        <v>1850</v>
      </c>
      <c r="I89" s="879">
        <v>2723</v>
      </c>
      <c r="J89" s="883">
        <v>1127</v>
      </c>
      <c r="K89" s="879">
        <v>5107</v>
      </c>
      <c r="L89" s="879">
        <v>2289</v>
      </c>
      <c r="M89" s="203"/>
      <c r="N89" s="917"/>
      <c r="O89" s="204" t="s">
        <v>26</v>
      </c>
      <c r="P89" s="205" t="s">
        <v>99</v>
      </c>
      <c r="Q89" s="205" t="s">
        <v>99</v>
      </c>
      <c r="R89" s="205" t="s">
        <v>16</v>
      </c>
      <c r="S89" s="206" t="s">
        <v>70</v>
      </c>
      <c r="T89" s="206" t="s">
        <v>73</v>
      </c>
      <c r="U89" s="207" t="s">
        <v>84</v>
      </c>
      <c r="V89" s="1078" t="s">
        <v>350</v>
      </c>
      <c r="W89" s="205" t="s">
        <v>88</v>
      </c>
      <c r="X89" s="205" t="s">
        <v>16</v>
      </c>
      <c r="Y89" s="208" t="s">
        <v>16</v>
      </c>
      <c r="Z89" s="209"/>
      <c r="AA89" s="210" t="s">
        <v>75</v>
      </c>
      <c r="AB89" s="211"/>
      <c r="AC89" s="211"/>
      <c r="AD89" s="212"/>
      <c r="AE89" s="58" t="s">
        <v>122</v>
      </c>
      <c r="AF89" s="58" t="s">
        <v>123</v>
      </c>
      <c r="AG89" s="58" t="s">
        <v>124</v>
      </c>
      <c r="AH89" s="58" t="s">
        <v>125</v>
      </c>
      <c r="AI89" s="58" t="s">
        <v>341</v>
      </c>
      <c r="AJ89" s="58" t="s">
        <v>342</v>
      </c>
      <c r="AK89" s="58" t="s">
        <v>339</v>
      </c>
      <c r="AL89" s="58" t="s">
        <v>340</v>
      </c>
      <c r="AM89" s="58" t="s">
        <v>46</v>
      </c>
      <c r="AN89" s="58" t="s">
        <v>17</v>
      </c>
      <c r="AO89" s="58" t="s">
        <v>343</v>
      </c>
      <c r="AP89" s="58" t="s">
        <v>25</v>
      </c>
      <c r="AQ89" s="58" t="s">
        <v>127</v>
      </c>
      <c r="AR89" s="58" t="s">
        <v>127</v>
      </c>
      <c r="AS89" s="58" t="s">
        <v>127</v>
      </c>
      <c r="AT89" s="58" t="s">
        <v>127</v>
      </c>
      <c r="AU89" s="58" t="s">
        <v>128</v>
      </c>
      <c r="AV89" s="61"/>
      <c r="AW89" s="61"/>
      <c r="AX89" s="61"/>
      <c r="AY89" s="61"/>
      <c r="AZ89" s="61"/>
      <c r="BL89" s="41"/>
      <c r="BM89" s="41"/>
      <c r="BN89" s="41"/>
      <c r="BO89" s="41"/>
      <c r="BP89" s="41"/>
    </row>
    <row r="90" spans="1:68" ht="13" customHeight="1">
      <c r="A90" s="897">
        <v>20.5</v>
      </c>
      <c r="B90" s="202">
        <v>10</v>
      </c>
      <c r="C90" s="879">
        <v>113</v>
      </c>
      <c r="D90" s="203"/>
      <c r="E90" s="879">
        <v>25</v>
      </c>
      <c r="F90" s="203"/>
      <c r="G90" s="203"/>
      <c r="H90" s="203"/>
      <c r="I90" s="879">
        <v>2670</v>
      </c>
      <c r="J90" s="883">
        <v>1309</v>
      </c>
      <c r="K90" s="879">
        <v>5152</v>
      </c>
      <c r="L90" s="879">
        <v>2378</v>
      </c>
      <c r="M90" s="203"/>
      <c r="N90" s="918"/>
      <c r="O90" s="126">
        <f t="shared" ref="O90:S91" si="49">+B88</f>
        <v>-10</v>
      </c>
      <c r="P90" s="127">
        <f t="shared" si="49"/>
        <v>73</v>
      </c>
      <c r="Q90" s="127">
        <f t="shared" si="49"/>
        <v>6.1</v>
      </c>
      <c r="R90" s="127">
        <f t="shared" si="49"/>
        <v>0</v>
      </c>
      <c r="S90" s="127">
        <f t="shared" si="49"/>
        <v>2248</v>
      </c>
      <c r="T90" s="127">
        <f>+H88</f>
        <v>1847</v>
      </c>
      <c r="U90" s="128">
        <f t="shared" ref="U90:U95" si="50">S90/Q90</f>
        <v>368.52459016393442</v>
      </c>
      <c r="V90" s="905">
        <v>3</v>
      </c>
      <c r="W90" s="128">
        <f>V91*I93*200/10/(A90)</f>
        <v>7905.3658536585363</v>
      </c>
      <c r="X90" s="128">
        <f t="shared" ref="X90:X95" si="51">W90/U90</f>
        <v>21.451393108237131</v>
      </c>
      <c r="Y90" s="128">
        <f t="shared" ref="Y90:Y95" si="52">X90-R90</f>
        <v>21.451393108237131</v>
      </c>
      <c r="Z90" s="128">
        <f t="shared" ref="Z90:Z95" si="53">(X90/P90)*100</f>
        <v>29.385470011283743</v>
      </c>
      <c r="AA90" s="65">
        <f>(T90/0.4-(S90))*I95/100*10</f>
        <v>520.89144058600107</v>
      </c>
      <c r="AB90" s="65">
        <f>700*AA98/AVERAGE(U90:U91)</f>
        <v>5.9971483441889566</v>
      </c>
      <c r="AC90" s="65">
        <f>AVERAGE(X90:X91)-AB90</f>
        <v>15.941833108736041</v>
      </c>
      <c r="AD90" s="65">
        <f>AC90/AVERAGE(X90:X91)*100</f>
        <v>72.664417639181735</v>
      </c>
      <c r="AE90" s="43">
        <f>LINEST(R90:R91,O90:O91)</f>
        <v>0</v>
      </c>
      <c r="AF90" s="43">
        <f>INDEX(LINEST(R90:R91,O90:O91),2)</f>
        <v>0</v>
      </c>
      <c r="AG90" s="42">
        <f>LINEST(U90:U91,O90:O91)</f>
        <v>-1.602459016393442</v>
      </c>
      <c r="AH90" s="42">
        <f>INDEX(LINEST(U90:U91,O90:O91),2)</f>
        <v>352.5</v>
      </c>
      <c r="AI90" s="43">
        <f>LINEST(Q90:Q91,O90:O91)</f>
        <v>-9.9999999999999638E-3</v>
      </c>
      <c r="AJ90" s="42">
        <f>INDEX(LINEST(Q90:Q91,O90:O91),2)</f>
        <v>6</v>
      </c>
      <c r="AK90" s="43">
        <f>LINEST(W90:W91,O90:O91)</f>
        <v>0</v>
      </c>
      <c r="AL90" s="42">
        <f>INDEX(LINEST(W90:W91,O90:O91),2)</f>
        <v>7905.3658536585363</v>
      </c>
      <c r="AM90" s="43">
        <f>AE90*AVERAGE(O90:O91)+AF90</f>
        <v>0</v>
      </c>
      <c r="AN90" s="42">
        <f>AG90*AVERAGE(O90:O91)+AH90</f>
        <v>360.51229508196718</v>
      </c>
      <c r="AO90" s="42">
        <f>AI90*AVERAGE(O90:O91)+AJ90</f>
        <v>6.05</v>
      </c>
      <c r="AP90" s="42">
        <f>AK90*AVERAGE(O90:O91)+AL90</f>
        <v>7905.3658536585363</v>
      </c>
      <c r="AQ90" s="76">
        <f>AP90/AN90</f>
        <v>21.928144924602773</v>
      </c>
      <c r="AR90" s="76">
        <f>AK87*AO90*AG90/AN90</f>
        <v>-3.4959529358267481E-2</v>
      </c>
      <c r="AS90" s="1034">
        <f>AQ90-AR90</f>
        <v>21.963104453961041</v>
      </c>
      <c r="AT90" s="1034">
        <f>AS90-AM90</f>
        <v>21.963104453961041</v>
      </c>
      <c r="AU90" s="1034">
        <f>AS90-AK87*AI90</f>
        <v>21.976104453961042</v>
      </c>
      <c r="AV90" s="36" t="s">
        <v>97</v>
      </c>
      <c r="AW90" s="61"/>
      <c r="AX90" s="61"/>
      <c r="AY90" s="61"/>
      <c r="AZ90" s="61"/>
      <c r="BL90" s="41"/>
      <c r="BM90" s="41"/>
      <c r="BN90" s="41"/>
      <c r="BO90" s="41"/>
      <c r="BP90" s="41"/>
    </row>
    <row r="91" spans="1:68" ht="13" customHeight="1">
      <c r="A91" s="897" t="str">
        <f>A71</f>
        <v>Lipid#1</v>
      </c>
      <c r="B91" s="202">
        <v>20</v>
      </c>
      <c r="C91" s="879">
        <v>93</v>
      </c>
      <c r="D91" s="203"/>
      <c r="E91" s="879">
        <v>30</v>
      </c>
      <c r="F91" s="203"/>
      <c r="G91" s="203"/>
      <c r="H91" s="203"/>
      <c r="I91" s="879">
        <v>2710</v>
      </c>
      <c r="J91" s="883">
        <v>1250</v>
      </c>
      <c r="K91" s="879">
        <v>5144</v>
      </c>
      <c r="L91" s="879">
        <v>2402</v>
      </c>
      <c r="M91" s="203"/>
      <c r="N91" s="917"/>
      <c r="O91" s="130">
        <f t="shared" si="49"/>
        <v>0</v>
      </c>
      <c r="P91" s="131">
        <f t="shared" si="49"/>
        <v>109</v>
      </c>
      <c r="Q91" s="131">
        <f t="shared" si="49"/>
        <v>6</v>
      </c>
      <c r="R91" s="131">
        <f t="shared" si="49"/>
        <v>0</v>
      </c>
      <c r="S91" s="131">
        <f t="shared" si="49"/>
        <v>2115</v>
      </c>
      <c r="T91" s="131">
        <f>+H89</f>
        <v>1850</v>
      </c>
      <c r="U91" s="72">
        <f t="shared" si="50"/>
        <v>352.5</v>
      </c>
      <c r="V91" s="888">
        <v>3</v>
      </c>
      <c r="W91" s="72">
        <f>V91*I93*200/10/(A90)</f>
        <v>7905.3658536585363</v>
      </c>
      <c r="X91" s="72">
        <f t="shared" si="51"/>
        <v>22.426569797612867</v>
      </c>
      <c r="Y91" s="72">
        <f t="shared" si="52"/>
        <v>22.426569797612867</v>
      </c>
      <c r="Z91" s="72">
        <f t="shared" si="53"/>
        <v>20.574834676709052</v>
      </c>
      <c r="AA91" s="72">
        <f>(T91/0.4-(S91))*$I95/100*10</f>
        <v>551.7778079218665</v>
      </c>
      <c r="AB91" s="72">
        <f>700*AA99/AVERAGE(U92:U95)</f>
        <v>15.130853722722978</v>
      </c>
      <c r="AC91" s="72">
        <f>X96-AB91</f>
        <v>17.08901083286943</v>
      </c>
      <c r="AD91" s="65">
        <f>AC91/AVERAGE(X92:X95)*100</f>
        <v>53.038741995280326</v>
      </c>
      <c r="AE91" s="43"/>
      <c r="AF91" s="43"/>
      <c r="AG91" s="42"/>
      <c r="AH91" s="42"/>
      <c r="AI91" s="43"/>
      <c r="AJ91" s="42"/>
      <c r="AK91" s="42"/>
      <c r="AL91" s="42"/>
      <c r="AM91" s="43"/>
      <c r="AN91" s="42"/>
      <c r="AO91" s="42"/>
      <c r="AP91" s="42"/>
      <c r="AQ91" s="76"/>
      <c r="AR91" s="76"/>
      <c r="AS91" s="76"/>
      <c r="AT91" s="42"/>
      <c r="AU91" s="42"/>
      <c r="AV91" s="61"/>
      <c r="AW91" s="61"/>
      <c r="AX91" s="61"/>
      <c r="AY91" s="61"/>
      <c r="AZ91" s="61"/>
      <c r="BL91" s="41"/>
      <c r="BM91" s="41"/>
      <c r="BN91" s="41"/>
      <c r="BO91" s="41"/>
      <c r="BP91" s="41"/>
    </row>
    <row r="92" spans="1:68" ht="13" customHeight="1">
      <c r="A92" s="897" t="str">
        <f>A72</f>
        <v>[diet A]</v>
      </c>
      <c r="B92" s="202">
        <v>30</v>
      </c>
      <c r="C92" s="879">
        <v>107</v>
      </c>
      <c r="D92" s="203"/>
      <c r="E92" s="879">
        <v>35</v>
      </c>
      <c r="F92" s="203"/>
      <c r="G92" s="203"/>
      <c r="H92" s="203"/>
      <c r="I92" s="203"/>
      <c r="J92" s="213"/>
      <c r="K92" s="203"/>
      <c r="L92" s="203"/>
      <c r="M92" s="203"/>
      <c r="N92" s="917"/>
      <c r="O92" s="130">
        <f t="shared" ref="O92:S94" si="54">+B97</f>
        <v>80</v>
      </c>
      <c r="P92" s="131">
        <f t="shared" si="54"/>
        <v>130</v>
      </c>
      <c r="Q92" s="131">
        <f t="shared" si="54"/>
        <v>7.6</v>
      </c>
      <c r="R92" s="131">
        <f t="shared" si="54"/>
        <v>30</v>
      </c>
      <c r="S92" s="131">
        <f t="shared" si="54"/>
        <v>1307</v>
      </c>
      <c r="T92" s="131">
        <f>+H97</f>
        <v>2426</v>
      </c>
      <c r="U92" s="72">
        <f t="shared" si="50"/>
        <v>171.97368421052633</v>
      </c>
      <c r="V92" s="888">
        <v>1.34</v>
      </c>
      <c r="W92" s="72">
        <f>V92*K93*200/10/(A90)</f>
        <v>6712.2016260162618</v>
      </c>
      <c r="X92" s="72">
        <f t="shared" si="51"/>
        <v>39.030399661609479</v>
      </c>
      <c r="Y92" s="72">
        <f t="shared" si="52"/>
        <v>9.0303996616094793</v>
      </c>
      <c r="Z92" s="72">
        <f t="shared" si="53"/>
        <v>30.023384355084215</v>
      </c>
      <c r="AA92" s="65">
        <f>(T92/0.4-(S92))*$I95/100*10</f>
        <v>1045.9596852957136</v>
      </c>
      <c r="AB92" s="74"/>
      <c r="AC92" s="74"/>
      <c r="AD92" s="74"/>
      <c r="AE92" s="43"/>
      <c r="AF92" s="43"/>
      <c r="AG92" s="42"/>
      <c r="AH92" s="42"/>
      <c r="AI92" s="43"/>
      <c r="AJ92" s="42"/>
      <c r="AK92" s="42"/>
      <c r="AL92" s="42"/>
      <c r="AM92" s="43"/>
      <c r="AN92" s="42"/>
      <c r="AO92" s="42"/>
      <c r="AP92" s="42"/>
      <c r="AQ92" s="76"/>
      <c r="AR92" s="76"/>
      <c r="AS92" s="76"/>
      <c r="AT92" s="42"/>
      <c r="AU92" s="42"/>
      <c r="AV92" s="61"/>
      <c r="AW92" s="61"/>
      <c r="AX92" s="61"/>
      <c r="AY92" s="61"/>
      <c r="AZ92" s="61"/>
      <c r="BL92" s="41"/>
      <c r="BM92" s="41"/>
      <c r="BN92" s="41"/>
      <c r="BO92" s="41"/>
      <c r="BP92" s="41"/>
    </row>
    <row r="93" spans="1:68" ht="13" customHeight="1">
      <c r="A93" s="897" t="str">
        <f>A73</f>
        <v>[treatment A]</v>
      </c>
      <c r="B93" s="202">
        <v>40</v>
      </c>
      <c r="C93" s="879">
        <v>117</v>
      </c>
      <c r="D93" s="203"/>
      <c r="E93" s="879">
        <v>35</v>
      </c>
      <c r="F93" s="203"/>
      <c r="G93" s="203"/>
      <c r="H93" s="203"/>
      <c r="I93" s="214">
        <f>AVERAGE(I89:I91)</f>
        <v>2701</v>
      </c>
      <c r="J93" s="215">
        <f>AVERAGE(J89:J91)</f>
        <v>1228.6666666666667</v>
      </c>
      <c r="K93" s="214">
        <f>AVERAGE(K89:K91)</f>
        <v>5134.333333333333</v>
      </c>
      <c r="L93" s="215">
        <f>AVERAGE(L89:L91)</f>
        <v>2356.3333333333335</v>
      </c>
      <c r="M93" s="203"/>
      <c r="N93" s="917"/>
      <c r="O93" s="130">
        <f t="shared" si="54"/>
        <v>90</v>
      </c>
      <c r="P93" s="131">
        <f t="shared" si="54"/>
        <v>136</v>
      </c>
      <c r="Q93" s="131">
        <f t="shared" si="54"/>
        <v>7.2</v>
      </c>
      <c r="R93" s="131">
        <f t="shared" si="54"/>
        <v>30</v>
      </c>
      <c r="S93" s="131">
        <f t="shared" si="54"/>
        <v>1314</v>
      </c>
      <c r="T93" s="131">
        <f>+H98</f>
        <v>2475</v>
      </c>
      <c r="U93" s="72">
        <f t="shared" si="50"/>
        <v>182.5</v>
      </c>
      <c r="V93" s="888">
        <v>1.34</v>
      </c>
      <c r="W93" s="72">
        <f t="shared" ref="W93:W95" si="55">W92*V93/V92</f>
        <v>6712.2016260162609</v>
      </c>
      <c r="X93" s="72">
        <f t="shared" si="51"/>
        <v>36.779186991869921</v>
      </c>
      <c r="Y93" s="72">
        <f t="shared" si="52"/>
        <v>6.7791869918699206</v>
      </c>
      <c r="Z93" s="72">
        <f t="shared" si="53"/>
        <v>27.043519846963175</v>
      </c>
      <c r="AA93" s="72">
        <f>(T93/0.4-(S93))*$I95/100*10</f>
        <v>1071.3502577319587</v>
      </c>
      <c r="AB93" s="74"/>
      <c r="AC93" s="74"/>
      <c r="AD93" s="74"/>
      <c r="AE93" s="43">
        <f>LINEST(R92:R94,O92:O94)</f>
        <v>-0.25</v>
      </c>
      <c r="AF93" s="43">
        <f>INDEX(LINEST(R92:R94,O92:O94),2)</f>
        <v>50.833333333333329</v>
      </c>
      <c r="AG93" s="42">
        <f>LINEST(U92:U94,O92:O94)</f>
        <v>-0.21354907539118106</v>
      </c>
      <c r="AH93" s="42">
        <f>INDEX(LINEST(U92:U94,O92:O94),2)</f>
        <v>193.27821242294934</v>
      </c>
      <c r="AI93" s="43">
        <f>LINEST(Q92:Q94,O92:O94)</f>
        <v>-9.999999999999962E-3</v>
      </c>
      <c r="AJ93" s="42">
        <f>INDEX(LINEST(Q92:Q94,O92:O94),2)</f>
        <v>8.2999999999999972</v>
      </c>
      <c r="AK93" s="43">
        <f>LINEST(W92:W94,O92:O94)</f>
        <v>-57.604715447154518</v>
      </c>
      <c r="AL93" s="42">
        <f>INDEX(LINEST(W92:W94,O92:O94),2)</f>
        <v>11512.594579945806</v>
      </c>
      <c r="AM93" s="43">
        <f>AE93*O93+AF93</f>
        <v>28.333333333333329</v>
      </c>
      <c r="AN93" s="42">
        <f>AG93*O93+AH93</f>
        <v>174.05879563774303</v>
      </c>
      <c r="AO93" s="42">
        <f>AI93*O93+AJ93</f>
        <v>7.4</v>
      </c>
      <c r="AP93" s="42">
        <f>AK93*O93+AL93</f>
        <v>6328.1701897018993</v>
      </c>
      <c r="AQ93" s="76">
        <f>AP93/AN93</f>
        <v>36.356509112428299</v>
      </c>
      <c r="AR93" s="76">
        <f>AK87*AO93*AG93/AN93</f>
        <v>-1.1802575662644059E-2</v>
      </c>
      <c r="AS93" s="76">
        <f>AQ93-AR93</f>
        <v>36.368311688090941</v>
      </c>
      <c r="AT93" s="76">
        <f>AS93-AM93</f>
        <v>8.0349783547576124</v>
      </c>
      <c r="AU93" s="76">
        <f>AS93-AK87*AI93</f>
        <v>36.381311688090939</v>
      </c>
      <c r="AV93" s="61"/>
      <c r="AW93" s="36"/>
      <c r="AX93" s="61"/>
      <c r="AY93" s="61"/>
      <c r="AZ93" s="61"/>
      <c r="BL93" s="41"/>
      <c r="BM93" s="41"/>
      <c r="BN93" s="41"/>
      <c r="BO93" s="41"/>
      <c r="BP93" s="41"/>
    </row>
    <row r="94" spans="1:68" ht="13" customHeight="1">
      <c r="A94" s="897" t="s">
        <v>61</v>
      </c>
      <c r="B94" s="202">
        <v>50</v>
      </c>
      <c r="C94" s="879">
        <v>129</v>
      </c>
      <c r="D94" s="203"/>
      <c r="E94" s="879">
        <v>35</v>
      </c>
      <c r="F94" s="203"/>
      <c r="G94" s="203"/>
      <c r="H94" s="203"/>
      <c r="I94" s="203"/>
      <c r="J94" s="213"/>
      <c r="K94" s="203"/>
      <c r="L94" s="213"/>
      <c r="M94" s="203"/>
      <c r="N94" s="917"/>
      <c r="O94" s="130">
        <f t="shared" si="54"/>
        <v>100</v>
      </c>
      <c r="P94" s="131">
        <f t="shared" si="54"/>
        <v>139</v>
      </c>
      <c r="Q94" s="131">
        <f t="shared" si="54"/>
        <v>7.4</v>
      </c>
      <c r="R94" s="131">
        <f>+E99</f>
        <v>25</v>
      </c>
      <c r="S94" s="131">
        <f t="shared" si="54"/>
        <v>1241</v>
      </c>
      <c r="T94" s="131">
        <f>+H99</f>
        <v>2478</v>
      </c>
      <c r="U94" s="72">
        <f t="shared" si="50"/>
        <v>167.70270270270271</v>
      </c>
      <c r="V94" s="888">
        <v>1.1100000000000001</v>
      </c>
      <c r="W94" s="72">
        <f t="shared" si="55"/>
        <v>5560.1073170731715</v>
      </c>
      <c r="X94" s="72">
        <f t="shared" si="51"/>
        <v>33.154548063127692</v>
      </c>
      <c r="Y94" s="72">
        <f t="shared" si="52"/>
        <v>8.1545480631276916</v>
      </c>
      <c r="Z94" s="72">
        <f t="shared" si="53"/>
        <v>23.852192851171001</v>
      </c>
      <c r="AA94" s="72">
        <f>(T94/0.4-(S94))*$I95/100*10</f>
        <v>1089.0467173087357</v>
      </c>
      <c r="AB94" s="74"/>
      <c r="AC94" s="74"/>
      <c r="AD94" s="74"/>
      <c r="AE94" s="43">
        <f>LINEST(R93:R95,O93:O95)</f>
        <v>-0.5</v>
      </c>
      <c r="AF94" s="43">
        <f>INDEX(LINEST(R93:R95,O93:O95),2)</f>
        <v>75</v>
      </c>
      <c r="AG94" s="42">
        <f>LINEST(U93:U95,O93:O95)</f>
        <v>-0.39364364364364407</v>
      </c>
      <c r="AH94" s="42">
        <f>INDEX(LINEST(U93:U95,O93:O95),2)</f>
        <v>213.58358358358362</v>
      </c>
      <c r="AI94" s="43">
        <f>LINEST(Q93:Q95,O93:O95)</f>
        <v>-6.5714285714285711E-2</v>
      </c>
      <c r="AJ94" s="42">
        <f>INDEX(LINEST(Q93:Q95,O93:O95),2)</f>
        <v>13.457142857142856</v>
      </c>
      <c r="AK94" s="43">
        <f>LINEST(W93:W95,O93:O95)</f>
        <v>-111.63149825783972</v>
      </c>
      <c r="AL94" s="42">
        <f>INDEX(LINEST(W93:W95,O93:O95),2)</f>
        <v>16744.724738675959</v>
      </c>
      <c r="AM94" s="43">
        <f>AE94*O94+AF94</f>
        <v>25</v>
      </c>
      <c r="AN94" s="42">
        <f>AG94*O94+AH94</f>
        <v>174.21921921921921</v>
      </c>
      <c r="AO94" s="42">
        <f>AI94*O94+AJ94</f>
        <v>6.8857142857142843</v>
      </c>
      <c r="AP94" s="42">
        <f>AK94*O94+AL94</f>
        <v>5581.574912891987</v>
      </c>
      <c r="AQ94" s="76">
        <f>AP94/AN94</f>
        <v>32.037653124071909</v>
      </c>
      <c r="AR94" s="76">
        <f>AK87*AO94*AG94/AN94</f>
        <v>-2.0225512285410606E-2</v>
      </c>
      <c r="AS94" s="76">
        <f>AQ94-AR94</f>
        <v>32.057878636357323</v>
      </c>
      <c r="AT94" s="76">
        <f>AS94-AM94</f>
        <v>7.0578786363573229</v>
      </c>
      <c r="AU94" s="76">
        <f>AS94-AK87*AI94</f>
        <v>32.143307207785895</v>
      </c>
      <c r="AV94" s="61"/>
      <c r="AW94" s="61"/>
      <c r="AX94" s="61"/>
      <c r="AY94" s="61"/>
      <c r="AZ94" s="61"/>
      <c r="BL94" s="41"/>
      <c r="BM94" s="41"/>
      <c r="BN94" s="41"/>
      <c r="BO94" s="41"/>
      <c r="BP94" s="41"/>
    </row>
    <row r="95" spans="1:68" ht="13.5" customHeight="1" thickBot="1">
      <c r="A95" s="897" t="s">
        <v>315</v>
      </c>
      <c r="B95" s="202">
        <v>60</v>
      </c>
      <c r="C95" s="879">
        <v>129</v>
      </c>
      <c r="D95" s="203"/>
      <c r="E95" s="879">
        <v>33</v>
      </c>
      <c r="F95" s="203"/>
      <c r="G95" s="203"/>
      <c r="H95" s="203"/>
      <c r="I95" s="216">
        <f>I93/J93</f>
        <v>2.1983179598480738</v>
      </c>
      <c r="J95" s="217" t="s">
        <v>14</v>
      </c>
      <c r="K95" s="216">
        <f>K93/L93</f>
        <v>2.178950346583675</v>
      </c>
      <c r="L95" s="217" t="s">
        <v>14</v>
      </c>
      <c r="M95" s="218"/>
      <c r="N95" s="917"/>
      <c r="O95" s="130">
        <f t="shared" ref="O95:S95" si="56">+B101</f>
        <v>120</v>
      </c>
      <c r="P95" s="131">
        <f t="shared" si="56"/>
        <v>108</v>
      </c>
      <c r="Q95" s="131">
        <f t="shared" si="56"/>
        <v>5.4</v>
      </c>
      <c r="R95" s="131">
        <f t="shared" si="56"/>
        <v>15</v>
      </c>
      <c r="S95" s="131">
        <f t="shared" si="56"/>
        <v>910</v>
      </c>
      <c r="T95" s="131">
        <f t="shared" ref="T95" si="57">+H101</f>
        <v>2538</v>
      </c>
      <c r="U95" s="72">
        <f t="shared" si="50"/>
        <v>168.5185185185185</v>
      </c>
      <c r="V95" s="888">
        <v>0.67</v>
      </c>
      <c r="W95" s="72">
        <f t="shared" si="55"/>
        <v>3356.1008130081304</v>
      </c>
      <c r="X95" s="72">
        <f t="shared" si="51"/>
        <v>19.915323505762533</v>
      </c>
      <c r="Y95" s="72">
        <f t="shared" si="52"/>
        <v>4.9153235057625331</v>
      </c>
      <c r="Z95" s="72">
        <f t="shared" si="53"/>
        <v>18.440114357187532</v>
      </c>
      <c r="AA95" s="72">
        <f>(T95/0.4-(S95))*$I95/100*10</f>
        <v>1194.7858111774283</v>
      </c>
      <c r="AB95" s="74"/>
      <c r="AC95" s="74"/>
      <c r="AD95" s="74"/>
      <c r="AE95" s="43"/>
      <c r="AQ95" s="42"/>
      <c r="AV95" s="61"/>
      <c r="AW95" s="61"/>
      <c r="AX95" s="36"/>
      <c r="AY95" s="36"/>
      <c r="AZ95" s="36"/>
      <c r="BJ95" s="36"/>
      <c r="BK95" s="36"/>
      <c r="BL95" s="41"/>
      <c r="BM95" s="41"/>
      <c r="BN95" s="41"/>
      <c r="BO95" s="41"/>
      <c r="BP95" s="41"/>
    </row>
    <row r="96" spans="1:68" ht="13" customHeight="1" thickBot="1">
      <c r="A96" s="897">
        <v>1</v>
      </c>
      <c r="B96" s="202">
        <v>70</v>
      </c>
      <c r="C96" s="879">
        <v>134</v>
      </c>
      <c r="D96" s="203"/>
      <c r="E96" s="879">
        <v>33</v>
      </c>
      <c r="F96" s="203"/>
      <c r="G96" s="203"/>
      <c r="H96" s="203"/>
      <c r="I96" s="203"/>
      <c r="J96" s="213"/>
      <c r="K96" s="203"/>
      <c r="L96" s="203"/>
      <c r="M96" s="203"/>
      <c r="N96" s="917"/>
      <c r="O96" s="148" t="s">
        <v>55</v>
      </c>
      <c r="P96" s="153">
        <f t="shared" ref="P96:Z96" si="58">AVERAGE(P92:P95)</f>
        <v>128.25</v>
      </c>
      <c r="Q96" s="228">
        <f t="shared" si="58"/>
        <v>6.9</v>
      </c>
      <c r="R96" s="153">
        <f t="shared" si="58"/>
        <v>25</v>
      </c>
      <c r="S96" s="154">
        <f t="shared" si="58"/>
        <v>1193</v>
      </c>
      <c r="T96" s="153">
        <f t="shared" si="58"/>
        <v>2479.25</v>
      </c>
      <c r="U96" s="153">
        <f t="shared" si="58"/>
        <v>172.67372635793689</v>
      </c>
      <c r="V96" s="1075">
        <f t="shared" si="58"/>
        <v>1.115</v>
      </c>
      <c r="W96" s="153">
        <f t="shared" si="58"/>
        <v>5585.152845528457</v>
      </c>
      <c r="X96" s="153">
        <f t="shared" si="58"/>
        <v>32.219864555592409</v>
      </c>
      <c r="Y96" s="155">
        <f t="shared" si="58"/>
        <v>7.2198645555924061</v>
      </c>
      <c r="Z96" s="229">
        <f t="shared" si="58"/>
        <v>24.83980285260148</v>
      </c>
      <c r="AA96" s="230"/>
      <c r="AB96" s="74"/>
      <c r="AC96" s="74"/>
      <c r="AD96" s="74"/>
      <c r="AR96" s="1034" t="s">
        <v>110</v>
      </c>
      <c r="AS96" s="1034">
        <f>AVERAGE(AS93:AS94)</f>
        <v>34.213095162224135</v>
      </c>
      <c r="AT96" s="1034">
        <f>AVERAGE(AT93:AT94)</f>
        <v>7.5464284955574676</v>
      </c>
      <c r="AU96" s="1034">
        <f>AVERAGE(AU93:AU94)</f>
        <v>34.262309447938421</v>
      </c>
      <c r="AV96" s="61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L96" s="41"/>
      <c r="BM96" s="41"/>
      <c r="BN96" s="41"/>
      <c r="BO96" s="41"/>
      <c r="BP96" s="41"/>
    </row>
    <row r="97" spans="1:68" ht="13" customHeight="1">
      <c r="A97" s="1189">
        <v>44028</v>
      </c>
      <c r="B97" s="202">
        <v>80</v>
      </c>
      <c r="C97" s="879">
        <v>130</v>
      </c>
      <c r="D97" s="879">
        <v>7.6</v>
      </c>
      <c r="E97" s="879">
        <v>30</v>
      </c>
      <c r="F97" s="879">
        <v>1307</v>
      </c>
      <c r="G97" s="203"/>
      <c r="H97" s="879">
        <v>2426</v>
      </c>
      <c r="I97" s="203"/>
      <c r="J97" s="219"/>
      <c r="K97" s="220"/>
      <c r="L97" s="220"/>
      <c r="M97" s="220"/>
      <c r="N97" s="917"/>
      <c r="O97" s="1026" t="s">
        <v>95</v>
      </c>
      <c r="P97" s="79">
        <f>AVERAGE(P90:P91)</f>
        <v>91</v>
      </c>
      <c r="Q97" s="158">
        <f>AVERAGE(P92/Q92,P93/Q93,P94/Q94,P95/Q95)</f>
        <v>18.69448395764185</v>
      </c>
      <c r="R97" s="159">
        <f>AVERAGE(P90/Q90,P91/Q91)</f>
        <v>15.066939890710383</v>
      </c>
      <c r="V97" s="1076"/>
      <c r="W97" s="79"/>
      <c r="X97" s="79"/>
      <c r="Y97" s="79"/>
      <c r="Z97" s="231"/>
      <c r="AA97" s="60" t="s">
        <v>79</v>
      </c>
      <c r="AB97" s="74"/>
      <c r="AC97" s="74"/>
      <c r="AD97" s="74"/>
      <c r="AV97" s="61"/>
      <c r="AW97" s="61"/>
      <c r="AX97" s="61"/>
      <c r="AY97" s="61"/>
      <c r="AZ97" s="61"/>
      <c r="BI97" s="36"/>
      <c r="BJ97" s="36"/>
      <c r="BL97" s="41"/>
      <c r="BM97" s="41"/>
      <c r="BN97" s="41"/>
      <c r="BO97" s="41"/>
      <c r="BP97" s="41"/>
    </row>
    <row r="98" spans="1:68" ht="13" customHeight="1" thickBot="1">
      <c r="A98" s="1097" t="s">
        <v>220</v>
      </c>
      <c r="B98" s="202">
        <v>90</v>
      </c>
      <c r="C98" s="879">
        <v>136</v>
      </c>
      <c r="D98" s="879">
        <v>7.2</v>
      </c>
      <c r="E98" s="879">
        <v>30</v>
      </c>
      <c r="F98" s="879">
        <v>1314</v>
      </c>
      <c r="G98" s="203"/>
      <c r="H98" s="879">
        <v>2475</v>
      </c>
      <c r="I98" s="221"/>
      <c r="J98" s="217"/>
      <c r="K98" s="218"/>
      <c r="L98" s="218"/>
      <c r="M98" s="218"/>
      <c r="N98" s="917"/>
      <c r="O98" s="54" t="s">
        <v>83</v>
      </c>
      <c r="P98" s="871"/>
      <c r="Q98" s="162">
        <f>STDEV(P92/Q92,P93/Q93,P94/Q94,P95/Q95)</f>
        <v>1.1938401098200557</v>
      </c>
      <c r="R98" s="163">
        <f>STDEV(P90/Q90,P91/Q91)</f>
        <v>4.3836756462084017</v>
      </c>
      <c r="V98" s="1076"/>
      <c r="W98" s="79"/>
      <c r="X98" s="79"/>
      <c r="Y98" s="79"/>
      <c r="Z98" s="164" t="s">
        <v>92</v>
      </c>
      <c r="AA98" s="165">
        <f>SLOPE(AA90:AA91,O90:O91)</f>
        <v>3.0886367335865428</v>
      </c>
      <c r="AB98" s="74"/>
      <c r="AC98" s="74"/>
      <c r="AD98" s="74"/>
      <c r="AV98" s="61"/>
      <c r="AW98" s="61"/>
      <c r="AX98" s="61"/>
      <c r="AY98" s="61"/>
      <c r="AZ98" s="61"/>
      <c r="BL98" s="41"/>
      <c r="BM98" s="41"/>
      <c r="BN98" s="41"/>
      <c r="BO98" s="41"/>
      <c r="BP98" s="41"/>
    </row>
    <row r="99" spans="1:68" ht="13" customHeight="1" thickBot="1">
      <c r="A99" s="1132">
        <v>38</v>
      </c>
      <c r="B99" s="202">
        <v>100</v>
      </c>
      <c r="C99" s="879">
        <v>139</v>
      </c>
      <c r="D99" s="879">
        <v>7.4</v>
      </c>
      <c r="E99" s="879">
        <v>25</v>
      </c>
      <c r="F99" s="879">
        <v>1241</v>
      </c>
      <c r="G99" s="203"/>
      <c r="H99" s="879">
        <v>2478</v>
      </c>
      <c r="I99" s="222"/>
      <c r="J99" s="223"/>
      <c r="K99" s="203"/>
      <c r="L99" s="203"/>
      <c r="M99" s="879">
        <v>1.1272</v>
      </c>
      <c r="N99" s="1066"/>
      <c r="O99" s="35"/>
      <c r="P99" s="54"/>
      <c r="Q99" s="232" t="s">
        <v>93</v>
      </c>
      <c r="R99" s="233" t="s">
        <v>94</v>
      </c>
      <c r="V99" s="1076"/>
      <c r="W99" s="79"/>
      <c r="X99" s="79"/>
      <c r="Y99" s="79"/>
      <c r="Z99" s="167" t="s">
        <v>80</v>
      </c>
      <c r="AA99" s="168">
        <f>SLOPE(AA92:AA95,O92:O95)</f>
        <v>3.7324298503991975</v>
      </c>
      <c r="AB99" s="74"/>
      <c r="AC99" s="74"/>
      <c r="AD99" s="74"/>
      <c r="AV99" s="61"/>
      <c r="AW99" s="61"/>
      <c r="AX99" s="61"/>
      <c r="AY99" s="61"/>
      <c r="AZ99" s="61"/>
      <c r="BL99" s="41"/>
      <c r="BM99" s="41"/>
      <c r="BN99" s="41"/>
      <c r="BO99" s="41"/>
      <c r="BP99" s="41"/>
    </row>
    <row r="100" spans="1:68" ht="13" customHeight="1">
      <c r="A100" s="1097" t="s">
        <v>219</v>
      </c>
      <c r="B100" s="202">
        <v>110</v>
      </c>
      <c r="C100" s="879">
        <v>132</v>
      </c>
      <c r="D100" s="203"/>
      <c r="E100" s="879">
        <v>15</v>
      </c>
      <c r="F100" s="203"/>
      <c r="G100" s="203"/>
      <c r="H100" s="203"/>
      <c r="I100" s="224" t="s">
        <v>9</v>
      </c>
      <c r="J100" s="225"/>
      <c r="K100" s="1227"/>
      <c r="L100" s="1228"/>
      <c r="M100" s="226"/>
      <c r="N100" s="1066"/>
      <c r="V100" s="1076"/>
      <c r="AB100" s="79"/>
      <c r="AC100" s="79"/>
      <c r="AD100" s="79"/>
      <c r="AV100" s="61"/>
      <c r="AW100" s="61"/>
      <c r="AX100" s="61"/>
      <c r="AY100" s="61"/>
      <c r="AZ100" s="61"/>
      <c r="BL100" s="41"/>
      <c r="BM100" s="41"/>
      <c r="BN100" s="41"/>
      <c r="BO100" s="41"/>
      <c r="BP100" s="41"/>
    </row>
    <row r="101" spans="1:68" ht="13" customHeight="1">
      <c r="A101" s="1132">
        <v>28</v>
      </c>
      <c r="B101" s="202">
        <v>120</v>
      </c>
      <c r="C101" s="879">
        <v>108</v>
      </c>
      <c r="D101" s="879">
        <v>5.4</v>
      </c>
      <c r="E101" s="879">
        <v>15</v>
      </c>
      <c r="F101" s="879">
        <v>910</v>
      </c>
      <c r="G101" s="203"/>
      <c r="H101" s="879">
        <v>2538</v>
      </c>
      <c r="I101" s="227">
        <f>((G103+G102)/2)*(B103-B102)</f>
        <v>38406</v>
      </c>
      <c r="J101" s="217"/>
      <c r="K101" s="1229"/>
      <c r="L101" s="1230"/>
      <c r="M101" s="879">
        <v>1.6406000000000001</v>
      </c>
      <c r="N101" s="917"/>
      <c r="V101" s="1076"/>
      <c r="AB101" s="79"/>
      <c r="AC101" s="79"/>
      <c r="AD101" s="79"/>
      <c r="AV101" s="61"/>
      <c r="AW101" s="61"/>
      <c r="AX101" s="61"/>
      <c r="AY101" s="61"/>
      <c r="AZ101" s="61"/>
      <c r="BL101" s="41"/>
      <c r="BM101" s="41"/>
      <c r="BN101" s="41"/>
      <c r="BO101" s="41"/>
      <c r="BP101" s="41"/>
    </row>
    <row r="102" spans="1:68" ht="13" customHeight="1">
      <c r="A102" s="897"/>
      <c r="B102" s="202">
        <v>2</v>
      </c>
      <c r="C102" s="879">
        <v>103</v>
      </c>
      <c r="D102" s="203"/>
      <c r="E102" s="879">
        <v>15</v>
      </c>
      <c r="F102" s="203"/>
      <c r="G102" s="879">
        <v>15971</v>
      </c>
      <c r="H102" s="203"/>
      <c r="I102" s="227">
        <f>((G104+G103)/2)*(B104-B103)</f>
        <v>37755</v>
      </c>
      <c r="J102" s="217"/>
      <c r="K102" s="1229"/>
      <c r="L102" s="1230"/>
      <c r="M102" s="226"/>
      <c r="N102" s="917"/>
      <c r="V102" s="1076"/>
      <c r="AV102" s="61"/>
      <c r="AW102" s="61"/>
      <c r="AX102" s="61"/>
      <c r="AY102" s="61"/>
      <c r="AZ102" s="61"/>
      <c r="BL102" s="41"/>
      <c r="BM102" s="41"/>
      <c r="BN102" s="41"/>
      <c r="BO102" s="41"/>
      <c r="BP102" s="41"/>
    </row>
    <row r="103" spans="1:68" ht="13" customHeight="1">
      <c r="A103" s="943">
        <v>25</v>
      </c>
      <c r="B103" s="202">
        <v>5</v>
      </c>
      <c r="C103" s="879">
        <v>97</v>
      </c>
      <c r="D103" s="203"/>
      <c r="E103" s="879">
        <v>15</v>
      </c>
      <c r="F103" s="203"/>
      <c r="G103" s="879">
        <v>9633</v>
      </c>
      <c r="H103" s="203"/>
      <c r="I103" s="227">
        <f>((G105+G104)/2)*(B105-B104)</f>
        <v>24417.5</v>
      </c>
      <c r="J103" s="217"/>
      <c r="K103" s="1229"/>
      <c r="L103" s="1230"/>
      <c r="M103" s="226"/>
      <c r="N103" s="917"/>
      <c r="V103" s="1076"/>
      <c r="AV103" s="61"/>
      <c r="AW103" s="61"/>
      <c r="AX103" s="61"/>
      <c r="AY103" s="61"/>
      <c r="AZ103" s="61"/>
      <c r="BL103" s="41"/>
      <c r="BM103" s="41"/>
      <c r="BN103" s="41"/>
      <c r="BO103" s="41"/>
      <c r="BP103" s="41"/>
    </row>
    <row r="104" spans="1:68" ht="13" customHeight="1">
      <c r="A104" s="1098"/>
      <c r="B104" s="202">
        <v>10</v>
      </c>
      <c r="C104" s="879">
        <v>106</v>
      </c>
      <c r="D104" s="203"/>
      <c r="E104" s="879">
        <v>15</v>
      </c>
      <c r="F104" s="203"/>
      <c r="G104" s="879">
        <v>5469</v>
      </c>
      <c r="H104" s="203"/>
      <c r="I104" s="227">
        <f>((G106+G105)/2)*(B106-B105)</f>
        <v>35070</v>
      </c>
      <c r="J104" s="217"/>
      <c r="K104" s="1229"/>
      <c r="L104" s="1230"/>
      <c r="M104" s="226"/>
      <c r="N104" s="917"/>
      <c r="V104" s="1076"/>
      <c r="AV104" s="61"/>
      <c r="AW104" s="61"/>
      <c r="AX104" s="61"/>
      <c r="AY104" s="61"/>
      <c r="AZ104" s="61"/>
      <c r="BL104" s="41"/>
      <c r="BM104" s="41"/>
      <c r="BN104" s="41"/>
      <c r="BO104" s="41"/>
      <c r="BP104" s="41"/>
    </row>
    <row r="105" spans="1:68" ht="13" customHeight="1" thickBot="1">
      <c r="A105" s="1098"/>
      <c r="B105" s="202">
        <v>15</v>
      </c>
      <c r="C105" s="879">
        <v>113</v>
      </c>
      <c r="D105" s="203"/>
      <c r="E105" s="879">
        <v>15</v>
      </c>
      <c r="F105" s="203"/>
      <c r="G105" s="879">
        <v>4298</v>
      </c>
      <c r="H105" s="203"/>
      <c r="I105" s="234">
        <f>SUM(I101:I104)/(B106-B102)*220</f>
        <v>1297507.3913043477</v>
      </c>
      <c r="J105" s="234" t="s">
        <v>10</v>
      </c>
      <c r="K105" s="1231"/>
      <c r="L105" s="1232"/>
      <c r="M105" s="226"/>
      <c r="N105" s="917"/>
      <c r="O105" s="35"/>
      <c r="P105" s="54"/>
      <c r="Q105" s="54"/>
      <c r="V105" s="1076"/>
      <c r="W105" s="79"/>
      <c r="X105" s="79"/>
      <c r="Y105" s="79"/>
      <c r="Z105" s="871"/>
      <c r="AA105" s="171"/>
      <c r="AV105" s="61"/>
      <c r="AW105" s="61"/>
      <c r="AX105" s="61"/>
      <c r="AY105" s="61"/>
      <c r="AZ105" s="61"/>
      <c r="BL105" s="41"/>
      <c r="BM105" s="41"/>
      <c r="BN105" s="41"/>
      <c r="BO105" s="41"/>
      <c r="BP105" s="41"/>
    </row>
    <row r="106" spans="1:68" ht="13" customHeight="1" thickBot="1">
      <c r="A106" s="1098"/>
      <c r="B106" s="202">
        <v>25</v>
      </c>
      <c r="C106" s="879">
        <v>115</v>
      </c>
      <c r="D106" s="203"/>
      <c r="E106" s="879">
        <v>15</v>
      </c>
      <c r="F106" s="203"/>
      <c r="G106" s="879">
        <v>2716</v>
      </c>
      <c r="H106" s="203"/>
      <c r="I106" s="235"/>
      <c r="J106" s="236"/>
      <c r="K106" s="220"/>
      <c r="L106" s="220"/>
      <c r="M106" s="226"/>
      <c r="N106" s="917"/>
      <c r="O106" s="41"/>
      <c r="V106" s="1076"/>
      <c r="W106" s="79"/>
      <c r="X106" s="79"/>
      <c r="Z106" s="95" t="s">
        <v>14</v>
      </c>
      <c r="AV106" s="61"/>
      <c r="AW106" s="61"/>
      <c r="AX106" s="61"/>
      <c r="AY106" s="61"/>
      <c r="AZ106" s="61"/>
      <c r="BL106" s="41"/>
      <c r="BM106" s="41"/>
      <c r="BN106" s="41"/>
      <c r="BO106" s="41"/>
      <c r="BP106" s="41"/>
    </row>
    <row r="107" spans="1:68" ht="13" customHeight="1" thickBot="1">
      <c r="A107" s="1099" t="s">
        <v>218</v>
      </c>
      <c r="B107" s="237" t="s">
        <v>11</v>
      </c>
      <c r="C107" s="238">
        <f>AVERAGE(C102:C106)</f>
        <v>106.8</v>
      </c>
      <c r="D107" s="239"/>
      <c r="E107" s="238">
        <f>AVERAGE(E97:E101)</f>
        <v>23</v>
      </c>
      <c r="F107" s="239"/>
      <c r="G107" s="881">
        <v>52014</v>
      </c>
      <c r="H107" s="240" t="s">
        <v>8</v>
      </c>
      <c r="I107" s="56"/>
      <c r="J107" s="241"/>
      <c r="K107" s="239"/>
      <c r="L107" s="239"/>
      <c r="M107" s="242">
        <f>AVERAGE(M99:M101)</f>
        <v>1.3839000000000001</v>
      </c>
      <c r="N107" s="243" t="s">
        <v>58</v>
      </c>
      <c r="O107" s="96" t="str">
        <f>A109</f>
        <v>MP-521-20</v>
      </c>
      <c r="P107" s="97"/>
      <c r="Q107" s="61"/>
      <c r="S107" s="92" t="s">
        <v>77</v>
      </c>
      <c r="T107" s="92" t="s">
        <v>78</v>
      </c>
      <c r="V107" s="1076"/>
      <c r="W107" s="79"/>
      <c r="X107" s="79"/>
      <c r="Z107" s="98">
        <f>I115</f>
        <v>2.376646180860404</v>
      </c>
      <c r="AA107" s="99" t="s">
        <v>76</v>
      </c>
      <c r="AB107" s="100"/>
      <c r="AC107" s="100"/>
      <c r="AD107" s="101"/>
      <c r="AE107" s="51" t="str">
        <f>+O107</f>
        <v>MP-521-20</v>
      </c>
      <c r="AF107" s="50" t="s">
        <v>116</v>
      </c>
      <c r="AG107" s="77"/>
      <c r="AH107" s="77"/>
      <c r="AI107" s="102" t="s">
        <v>115</v>
      </c>
      <c r="AJ107" s="77"/>
      <c r="AK107" s="49">
        <v>1.3</v>
      </c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61"/>
      <c r="AW107" s="61"/>
      <c r="AX107" s="61"/>
      <c r="AY107" s="61"/>
      <c r="AZ107" s="61"/>
      <c r="BL107" s="41"/>
      <c r="BM107" s="41"/>
      <c r="BN107" s="41"/>
      <c r="BO107" s="41"/>
      <c r="BP107" s="41"/>
    </row>
    <row r="108" spans="1:68" ht="13" customHeight="1">
      <c r="A108" s="1092">
        <v>5</v>
      </c>
      <c r="B108" s="103">
        <v>-10</v>
      </c>
      <c r="C108" s="878">
        <v>92</v>
      </c>
      <c r="D108" s="878">
        <v>5.3</v>
      </c>
      <c r="E108" s="878">
        <v>0</v>
      </c>
      <c r="F108" s="880">
        <v>1938</v>
      </c>
      <c r="G108" s="117"/>
      <c r="H108" s="880">
        <v>1781</v>
      </c>
      <c r="I108" s="104"/>
      <c r="J108" s="105"/>
      <c r="K108" s="106"/>
      <c r="L108" s="106"/>
      <c r="M108" s="1194">
        <v>0.23549999999999999</v>
      </c>
      <c r="N108" s="913"/>
      <c r="O108" s="107" t="s">
        <v>2</v>
      </c>
      <c r="P108" s="108" t="s">
        <v>344</v>
      </c>
      <c r="Q108" s="108" t="s">
        <v>345</v>
      </c>
      <c r="R108" s="93" t="s">
        <v>46</v>
      </c>
      <c r="S108" s="109" t="s">
        <v>71</v>
      </c>
      <c r="T108" s="109" t="s">
        <v>72</v>
      </c>
      <c r="U108" s="109" t="s">
        <v>17</v>
      </c>
      <c r="V108" s="1073" t="s">
        <v>28</v>
      </c>
      <c r="W108" s="109" t="s">
        <v>25</v>
      </c>
      <c r="X108" s="93" t="s">
        <v>18</v>
      </c>
      <c r="Y108" s="110" t="s">
        <v>20</v>
      </c>
      <c r="Z108" s="111" t="s">
        <v>56</v>
      </c>
      <c r="AA108" s="112" t="s">
        <v>74</v>
      </c>
      <c r="AB108" s="113" t="s">
        <v>81</v>
      </c>
      <c r="AC108" s="113" t="s">
        <v>82</v>
      </c>
      <c r="AD108" s="114" t="s">
        <v>86</v>
      </c>
      <c r="AE108" s="48"/>
      <c r="AF108" s="48"/>
      <c r="AG108" s="48"/>
      <c r="AH108" s="48"/>
      <c r="AI108" s="48"/>
      <c r="AJ108" s="48"/>
      <c r="AK108" s="48"/>
      <c r="AL108" s="48"/>
      <c r="AM108" s="48" t="s">
        <v>117</v>
      </c>
      <c r="AN108" s="48" t="s">
        <v>117</v>
      </c>
      <c r="AO108" s="48" t="s">
        <v>117</v>
      </c>
      <c r="AP108" s="48" t="s">
        <v>117</v>
      </c>
      <c r="AQ108" s="48" t="s">
        <v>118</v>
      </c>
      <c r="AR108" s="48" t="s">
        <v>119</v>
      </c>
      <c r="AS108" s="48" t="s">
        <v>120</v>
      </c>
      <c r="AT108" s="48" t="s">
        <v>121</v>
      </c>
      <c r="AU108" s="48"/>
      <c r="AV108" s="61"/>
      <c r="AW108" s="36"/>
      <c r="AX108" s="61"/>
      <c r="AY108" s="61"/>
      <c r="AZ108" s="61"/>
      <c r="BL108" s="41"/>
      <c r="BM108" s="41"/>
      <c r="BN108" s="41"/>
      <c r="BO108" s="41"/>
      <c r="BP108" s="41"/>
    </row>
    <row r="109" spans="1:68" ht="13" customHeight="1" thickBot="1">
      <c r="A109" s="904" t="s">
        <v>366</v>
      </c>
      <c r="B109" s="115">
        <v>0</v>
      </c>
      <c r="C109" s="879">
        <v>108</v>
      </c>
      <c r="D109" s="879">
        <v>5.9</v>
      </c>
      <c r="E109" s="879">
        <v>0</v>
      </c>
      <c r="F109" s="879">
        <v>2303</v>
      </c>
      <c r="G109" s="117"/>
      <c r="H109" s="879">
        <v>1867</v>
      </c>
      <c r="I109" s="879">
        <v>2722</v>
      </c>
      <c r="J109" s="883">
        <v>1133</v>
      </c>
      <c r="K109" s="937">
        <v>5068</v>
      </c>
      <c r="L109" s="938">
        <v>2400</v>
      </c>
      <c r="M109" s="117"/>
      <c r="N109" s="914"/>
      <c r="O109" s="118" t="s">
        <v>26</v>
      </c>
      <c r="P109" s="119" t="s">
        <v>99</v>
      </c>
      <c r="Q109" s="119" t="s">
        <v>99</v>
      </c>
      <c r="R109" s="119" t="s">
        <v>16</v>
      </c>
      <c r="S109" s="94" t="s">
        <v>70</v>
      </c>
      <c r="T109" s="94" t="s">
        <v>73</v>
      </c>
      <c r="U109" s="120" t="s">
        <v>84</v>
      </c>
      <c r="V109" s="1074" t="s">
        <v>350</v>
      </c>
      <c r="W109" s="119" t="s">
        <v>88</v>
      </c>
      <c r="X109" s="119" t="s">
        <v>16</v>
      </c>
      <c r="Y109" s="121" t="s">
        <v>16</v>
      </c>
      <c r="Z109" s="122"/>
      <c r="AA109" s="123" t="s">
        <v>75</v>
      </c>
      <c r="AB109" s="124"/>
      <c r="AC109" s="124"/>
      <c r="AD109" s="125"/>
      <c r="AE109" s="48" t="s">
        <v>122</v>
      </c>
      <c r="AF109" s="48" t="s">
        <v>123</v>
      </c>
      <c r="AG109" s="48" t="s">
        <v>124</v>
      </c>
      <c r="AH109" s="48" t="s">
        <v>125</v>
      </c>
      <c r="AI109" s="48" t="s">
        <v>341</v>
      </c>
      <c r="AJ109" s="48" t="s">
        <v>342</v>
      </c>
      <c r="AK109" s="48" t="s">
        <v>339</v>
      </c>
      <c r="AL109" s="48" t="s">
        <v>340</v>
      </c>
      <c r="AM109" s="48" t="s">
        <v>46</v>
      </c>
      <c r="AN109" s="48" t="s">
        <v>17</v>
      </c>
      <c r="AO109" s="48" t="s">
        <v>343</v>
      </c>
      <c r="AP109" s="48" t="s">
        <v>25</v>
      </c>
      <c r="AQ109" s="48" t="s">
        <v>127</v>
      </c>
      <c r="AR109" s="48" t="s">
        <v>127</v>
      </c>
      <c r="AS109" s="48" t="s">
        <v>127</v>
      </c>
      <c r="AT109" s="48" t="s">
        <v>127</v>
      </c>
      <c r="AU109" s="48" t="s">
        <v>128</v>
      </c>
      <c r="AV109" s="61"/>
      <c r="AW109" s="61"/>
      <c r="AX109" s="61"/>
      <c r="AY109" s="61"/>
      <c r="AZ109" s="61"/>
      <c r="BL109" s="41"/>
      <c r="BM109" s="41"/>
      <c r="BN109" s="41"/>
      <c r="BO109" s="41"/>
      <c r="BP109" s="41"/>
    </row>
    <row r="110" spans="1:68" ht="12.5" customHeight="1">
      <c r="A110" s="896">
        <v>22.5</v>
      </c>
      <c r="B110" s="115">
        <v>10</v>
      </c>
      <c r="C110" s="879">
        <v>122</v>
      </c>
      <c r="D110" s="117"/>
      <c r="E110" s="879">
        <v>25</v>
      </c>
      <c r="F110" s="117"/>
      <c r="G110" s="117"/>
      <c r="H110" s="117"/>
      <c r="I110" s="879">
        <v>2715</v>
      </c>
      <c r="J110" s="883">
        <v>1151</v>
      </c>
      <c r="K110" s="888">
        <v>5201</v>
      </c>
      <c r="L110" s="939">
        <v>2252</v>
      </c>
      <c r="M110" s="117"/>
      <c r="N110" s="915"/>
      <c r="O110" s="126">
        <f t="shared" ref="O110:S111" si="59">+B108</f>
        <v>-10</v>
      </c>
      <c r="P110" s="127">
        <f t="shared" si="59"/>
        <v>92</v>
      </c>
      <c r="Q110" s="127">
        <f t="shared" si="59"/>
        <v>5.3</v>
      </c>
      <c r="R110" s="127">
        <f t="shared" si="59"/>
        <v>0</v>
      </c>
      <c r="S110" s="127">
        <f t="shared" si="59"/>
        <v>1938</v>
      </c>
      <c r="T110" s="127">
        <f>+H108</f>
        <v>1781</v>
      </c>
      <c r="U110" s="128">
        <f t="shared" ref="U110:U115" si="60">S110/Q110</f>
        <v>365.66037735849056</v>
      </c>
      <c r="V110" s="905">
        <v>3</v>
      </c>
      <c r="W110" s="128">
        <f>V111*I113*200/10/(A110)</f>
        <v>7218.666666666667</v>
      </c>
      <c r="X110" s="128">
        <f t="shared" ref="X110:X115" si="61">W110/U110</f>
        <v>19.741451668386652</v>
      </c>
      <c r="Y110" s="128">
        <f t="shared" ref="Y110:Y115" si="62">X110-R110</f>
        <v>19.741451668386652</v>
      </c>
      <c r="Z110" s="129">
        <f t="shared" ref="Z110:Z115" si="63">(X110/P110)*100</f>
        <v>21.45809963955071</v>
      </c>
      <c r="AA110" s="65">
        <f>(T110/0.4-(S110))*I115/100*10</f>
        <v>597.60768217734858</v>
      </c>
      <c r="AB110" s="65">
        <f>700*AA118/AVERAGE(U110:U111)</f>
        <v>-6.6018005320857345</v>
      </c>
      <c r="AC110" s="65">
        <f>AVERAGE(X110:X111)-AB110</f>
        <v>25.719190138170795</v>
      </c>
      <c r="AD110" s="65">
        <f>AC110/AVERAGE(X110:X111)*100</f>
        <v>134.53296013794886</v>
      </c>
      <c r="AE110" s="43">
        <f>LINEST(R110:R111,O110:O111)</f>
        <v>0</v>
      </c>
      <c r="AF110" s="43">
        <f>INDEX(LINEST(R110:R111,O110:O111),2)</f>
        <v>0</v>
      </c>
      <c r="AG110" s="42">
        <f>LINEST(U110:U111,O110:O111)</f>
        <v>2.467860569235687</v>
      </c>
      <c r="AH110" s="42">
        <f>INDEX(LINEST(U110:U111,O110:O111),2)</f>
        <v>390.33898305084745</v>
      </c>
      <c r="AI110" s="43">
        <f>LINEST(Q110:Q111,O110:O111)</f>
        <v>6.0000000000000039E-2</v>
      </c>
      <c r="AJ110" s="42">
        <f>INDEX(LINEST(Q110:Q111,O110:O111),2)</f>
        <v>5.8999999999999995</v>
      </c>
      <c r="AK110" s="43">
        <f>LINEST(W110:W111,O110:O111)</f>
        <v>0</v>
      </c>
      <c r="AL110" s="42">
        <f>INDEX(LINEST(W110:W111,O110:O111),2)</f>
        <v>7218.666666666667</v>
      </c>
      <c r="AM110" s="43">
        <f>AE110*AVERAGE(O110:O111)+AF110</f>
        <v>0</v>
      </c>
      <c r="AN110" s="42">
        <f>AG110*AVERAGE(O110:O111)+AH110</f>
        <v>377.999680204669</v>
      </c>
      <c r="AO110" s="42">
        <f>AI110*AVERAGE(O110:O111)+AJ110</f>
        <v>5.6</v>
      </c>
      <c r="AP110" s="42">
        <f>AK110*AVERAGE(O110:O111)+AL110</f>
        <v>7218.666666666667</v>
      </c>
      <c r="AQ110" s="76">
        <f>AP110/AN110</f>
        <v>19.097017920115963</v>
      </c>
      <c r="AR110" s="76">
        <f>AK107*AO110*AG110/AN110</f>
        <v>4.7529206729243906E-2</v>
      </c>
      <c r="AS110" s="1034">
        <f>AQ110-AR110</f>
        <v>19.049488713386719</v>
      </c>
      <c r="AT110" s="1034">
        <f>AS110-AM110</f>
        <v>19.049488713386719</v>
      </c>
      <c r="AU110" s="1034">
        <f>AS110-AK107*AI110</f>
        <v>18.971488713386719</v>
      </c>
      <c r="AV110" s="36" t="s">
        <v>97</v>
      </c>
      <c r="AW110" s="61"/>
      <c r="AX110" s="36"/>
      <c r="AY110" s="61"/>
      <c r="AZ110" s="61"/>
      <c r="BJ110" s="36"/>
      <c r="BK110" s="36"/>
      <c r="BL110" s="41"/>
      <c r="BM110" s="41"/>
      <c r="BN110" s="41"/>
      <c r="BO110" s="41"/>
      <c r="BP110" s="41"/>
    </row>
    <row r="111" spans="1:68" ht="13" customHeight="1">
      <c r="A111" s="896" t="str">
        <f>A91</f>
        <v>Lipid#1</v>
      </c>
      <c r="B111" s="115">
        <v>20</v>
      </c>
      <c r="C111" s="879">
        <v>118</v>
      </c>
      <c r="D111" s="117"/>
      <c r="E111" s="879">
        <v>28</v>
      </c>
      <c r="F111" s="117"/>
      <c r="G111" s="117"/>
      <c r="H111" s="117"/>
      <c r="I111" s="879">
        <v>2684</v>
      </c>
      <c r="J111" s="883">
        <v>1133</v>
      </c>
      <c r="K111" s="937">
        <v>5185</v>
      </c>
      <c r="L111" s="940">
        <v>2327</v>
      </c>
      <c r="M111" s="117"/>
      <c r="N111" s="914"/>
      <c r="O111" s="130">
        <f t="shared" si="59"/>
        <v>0</v>
      </c>
      <c r="P111" s="131">
        <f t="shared" si="59"/>
        <v>108</v>
      </c>
      <c r="Q111" s="131">
        <f t="shared" si="59"/>
        <v>5.9</v>
      </c>
      <c r="R111" s="131">
        <f t="shared" si="59"/>
        <v>0</v>
      </c>
      <c r="S111" s="131">
        <f t="shared" si="59"/>
        <v>2303</v>
      </c>
      <c r="T111" s="131">
        <f>+H109</f>
        <v>1867</v>
      </c>
      <c r="U111" s="72">
        <f t="shared" si="60"/>
        <v>390.33898305084745</v>
      </c>
      <c r="V111" s="888">
        <v>3</v>
      </c>
      <c r="W111" s="72">
        <f>V111*I113*200/10/(A110)</f>
        <v>7218.666666666667</v>
      </c>
      <c r="X111" s="72">
        <f t="shared" si="61"/>
        <v>18.493327543783472</v>
      </c>
      <c r="Y111" s="72">
        <f t="shared" si="62"/>
        <v>18.493327543783472</v>
      </c>
      <c r="Z111" s="132">
        <f t="shared" si="63"/>
        <v>17.123451429429139</v>
      </c>
      <c r="AA111" s="72">
        <f>(T111/0.4-(S111))*$I115/100*10</f>
        <v>561.95798946444256</v>
      </c>
      <c r="AB111" s="72">
        <f>700*AA119/AVERAGE(U112:U115)</f>
        <v>31.032845248541548</v>
      </c>
      <c r="AC111" s="72">
        <f>X116-AB111</f>
        <v>14.432413964129715</v>
      </c>
      <c r="AD111" s="65">
        <f>AC111/AVERAGE(X112:X115)*100</f>
        <v>31.743828615646319</v>
      </c>
      <c r="AE111" s="43"/>
      <c r="AF111" s="43"/>
      <c r="AG111" s="42"/>
      <c r="AH111" s="42"/>
      <c r="AI111" s="43"/>
      <c r="AJ111" s="42"/>
      <c r="AK111" s="42"/>
      <c r="AL111" s="42"/>
      <c r="AM111" s="43"/>
      <c r="AN111" s="42"/>
      <c r="AO111" s="42"/>
      <c r="AP111" s="42"/>
      <c r="AQ111" s="76"/>
      <c r="AR111" s="76"/>
      <c r="AS111" s="76"/>
      <c r="AT111" s="42"/>
      <c r="AU111" s="42"/>
      <c r="AV111" s="61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L111" s="41"/>
      <c r="BM111" s="41"/>
      <c r="BN111" s="41"/>
      <c r="BO111" s="41"/>
      <c r="BP111" s="41"/>
    </row>
    <row r="112" spans="1:68" ht="13" customHeight="1">
      <c r="A112" s="896" t="str">
        <f>A92</f>
        <v>[diet A]</v>
      </c>
      <c r="B112" s="115">
        <v>30</v>
      </c>
      <c r="C112" s="879">
        <v>121</v>
      </c>
      <c r="D112" s="117"/>
      <c r="E112" s="879">
        <v>28</v>
      </c>
      <c r="F112" s="117"/>
      <c r="G112" s="117"/>
      <c r="H112" s="117"/>
      <c r="I112" s="117"/>
      <c r="J112" s="133"/>
      <c r="K112" s="117"/>
      <c r="L112" s="117"/>
      <c r="M112" s="117"/>
      <c r="N112" s="914"/>
      <c r="O112" s="130">
        <f t="shared" ref="O112:S114" si="64">+B117</f>
        <v>80</v>
      </c>
      <c r="P112" s="131">
        <f t="shared" si="64"/>
        <v>109</v>
      </c>
      <c r="Q112" s="131">
        <f t="shared" si="64"/>
        <v>6.8</v>
      </c>
      <c r="R112" s="131">
        <f t="shared" si="64"/>
        <v>30</v>
      </c>
      <c r="S112" s="131">
        <f t="shared" si="64"/>
        <v>1043</v>
      </c>
      <c r="T112" s="131">
        <f>+H117</f>
        <v>2309</v>
      </c>
      <c r="U112" s="72">
        <f t="shared" si="60"/>
        <v>153.38235294117646</v>
      </c>
      <c r="V112" s="888">
        <v>1.47</v>
      </c>
      <c r="W112" s="72">
        <f>V112*K113*200/10/(A110)</f>
        <v>6731.0755555555552</v>
      </c>
      <c r="X112" s="72">
        <f t="shared" si="61"/>
        <v>43.884289336316179</v>
      </c>
      <c r="Y112" s="72">
        <f t="shared" si="62"/>
        <v>13.884289336316179</v>
      </c>
      <c r="Z112" s="132">
        <f t="shared" si="63"/>
        <v>40.260815904877227</v>
      </c>
      <c r="AA112" s="72">
        <f>(T112/0.4-(S112))*$I115/100*10</f>
        <v>1124.0348112379279</v>
      </c>
      <c r="AE112" s="43"/>
      <c r="AF112" s="43"/>
      <c r="AG112" s="42"/>
      <c r="AH112" s="42"/>
      <c r="AI112" s="43"/>
      <c r="AJ112" s="42"/>
      <c r="AK112" s="42"/>
      <c r="AL112" s="42"/>
      <c r="AM112" s="43"/>
      <c r="AN112" s="42"/>
      <c r="AO112" s="42"/>
      <c r="AP112" s="42"/>
      <c r="AQ112" s="76"/>
      <c r="AR112" s="76"/>
      <c r="AS112" s="76"/>
      <c r="AT112" s="42"/>
      <c r="AU112" s="42"/>
      <c r="AV112" s="61"/>
      <c r="AW112" s="61"/>
      <c r="AX112" s="61"/>
      <c r="AY112" s="61"/>
      <c r="AZ112" s="61"/>
      <c r="BL112" s="41"/>
      <c r="BM112" s="41"/>
      <c r="BN112" s="41"/>
      <c r="BO112" s="41"/>
      <c r="BP112" s="41"/>
    </row>
    <row r="113" spans="1:68" ht="13" customHeight="1">
      <c r="A113" s="896" t="str">
        <f>A93</f>
        <v>[treatment A]</v>
      </c>
      <c r="B113" s="115">
        <v>40</v>
      </c>
      <c r="C113" s="879">
        <v>118</v>
      </c>
      <c r="D113" s="117"/>
      <c r="E113" s="879">
        <v>28</v>
      </c>
      <c r="F113" s="117"/>
      <c r="G113" s="117"/>
      <c r="H113" s="117"/>
      <c r="I113" s="134">
        <f>AVERAGE(I109:I111)</f>
        <v>2707</v>
      </c>
      <c r="J113" s="135">
        <f>AVERAGE(J109:J111)</f>
        <v>1139</v>
      </c>
      <c r="K113" s="134">
        <f>AVERAGE(K109:K111)</f>
        <v>5151.333333333333</v>
      </c>
      <c r="L113" s="135">
        <f>AVERAGE(L109:L111)</f>
        <v>2326.3333333333335</v>
      </c>
      <c r="M113" s="117"/>
      <c r="N113" s="914"/>
      <c r="O113" s="130">
        <f t="shared" si="64"/>
        <v>90</v>
      </c>
      <c r="P113" s="131">
        <f t="shared" si="64"/>
        <v>110</v>
      </c>
      <c r="Q113" s="131">
        <f t="shared" si="64"/>
        <v>6.2</v>
      </c>
      <c r="R113" s="131">
        <f t="shared" si="64"/>
        <v>30</v>
      </c>
      <c r="S113" s="131">
        <f t="shared" si="64"/>
        <v>974</v>
      </c>
      <c r="T113" s="131">
        <f>+H118</f>
        <v>2517</v>
      </c>
      <c r="U113" s="72">
        <f t="shared" si="60"/>
        <v>157.09677419354838</v>
      </c>
      <c r="V113" s="888">
        <v>1.47</v>
      </c>
      <c r="W113" s="72">
        <f t="shared" ref="W113:W115" si="65">W112*V113/V112</f>
        <v>6731.0755555555552</v>
      </c>
      <c r="X113" s="72">
        <f t="shared" si="61"/>
        <v>42.846682181154456</v>
      </c>
      <c r="Y113" s="72">
        <f t="shared" si="62"/>
        <v>12.846682181154456</v>
      </c>
      <c r="Z113" s="132">
        <f t="shared" si="63"/>
        <v>38.951529255594956</v>
      </c>
      <c r="AA113" s="72">
        <f>(T113/0.4-(S113))*$I115/100*10</f>
        <v>1264.0192712906057</v>
      </c>
      <c r="AE113" s="43">
        <f>LINEST(R112:R114,O112:O114)</f>
        <v>0.1</v>
      </c>
      <c r="AF113" s="43">
        <f>INDEX(LINEST(R112:R114,O112:O114),2)</f>
        <v>21.666666666666668</v>
      </c>
      <c r="AG113" s="42">
        <f>LINEST(U112:U114,O112:O114)</f>
        <v>-0.22794117647058837</v>
      </c>
      <c r="AH113" s="42">
        <f>INDEX(LINEST(U112:U114,O112:O114),2)</f>
        <v>173.61559139784947</v>
      </c>
      <c r="AI113" s="43">
        <f>LINEST(Q112:Q114,O112:O114)</f>
        <v>-3.9252311467094384E-18</v>
      </c>
      <c r="AJ113" s="42">
        <f>INDEX(LINEST(Q112:Q114,O112:O114),2)</f>
        <v>6.6000000000000005</v>
      </c>
      <c r="AK113" s="43">
        <f>LINEST(W112:W114,O112:O114)</f>
        <v>22.894814814814843</v>
      </c>
      <c r="AL113" s="42">
        <f>INDEX(LINEST(W112:W114,O112:O114),2)</f>
        <v>4823.1743209876513</v>
      </c>
      <c r="AM113" s="43">
        <f>AE113*O113+AF113</f>
        <v>30.666666666666668</v>
      </c>
      <c r="AN113" s="42">
        <f>AG113*O113+AH113</f>
        <v>153.10088551549651</v>
      </c>
      <c r="AO113" s="42">
        <f>AI113*O113+AJ113</f>
        <v>6.6000000000000005</v>
      </c>
      <c r="AP113" s="42">
        <f>AK113*O113+AL113</f>
        <v>6883.7076543209878</v>
      </c>
      <c r="AQ113" s="76">
        <f>AP113/AN113</f>
        <v>44.961906204156051</v>
      </c>
      <c r="AR113" s="76">
        <f>AK107*AO113*AG113/AN113</f>
        <v>-1.2774160564340392E-2</v>
      </c>
      <c r="AS113" s="76">
        <f>AQ113-AR113</f>
        <v>44.974680364720392</v>
      </c>
      <c r="AT113" s="76">
        <f>AS113-AM113</f>
        <v>14.308013698053724</v>
      </c>
      <c r="AU113" s="76">
        <f>AS113-AK107*AI113</f>
        <v>44.974680364720392</v>
      </c>
      <c r="AV113" s="61"/>
      <c r="AW113" s="61"/>
      <c r="AX113" s="61"/>
      <c r="AY113" s="61"/>
      <c r="AZ113" s="61"/>
      <c r="BI113" s="36"/>
      <c r="BJ113" s="36"/>
      <c r="BL113" s="41"/>
      <c r="BM113" s="41"/>
      <c r="BN113" s="41"/>
      <c r="BO113" s="41"/>
      <c r="BP113" s="41"/>
    </row>
    <row r="114" spans="1:68" ht="13" customHeight="1">
      <c r="A114" s="896" t="s">
        <v>61</v>
      </c>
      <c r="B114" s="115">
        <v>50</v>
      </c>
      <c r="C114" s="879">
        <v>115</v>
      </c>
      <c r="D114" s="117"/>
      <c r="E114" s="879">
        <v>28</v>
      </c>
      <c r="F114" s="117"/>
      <c r="G114" s="117"/>
      <c r="H114" s="117"/>
      <c r="I114" s="117"/>
      <c r="J114" s="133"/>
      <c r="K114" s="117"/>
      <c r="L114" s="133"/>
      <c r="M114" s="117"/>
      <c r="N114" s="914"/>
      <c r="O114" s="130">
        <f t="shared" si="64"/>
        <v>100</v>
      </c>
      <c r="P114" s="131">
        <f t="shared" si="64"/>
        <v>115</v>
      </c>
      <c r="Q114" s="131">
        <f t="shared" si="64"/>
        <v>6.8</v>
      </c>
      <c r="R114" s="131">
        <f t="shared" si="64"/>
        <v>32</v>
      </c>
      <c r="S114" s="131">
        <f t="shared" si="64"/>
        <v>1012</v>
      </c>
      <c r="T114" s="131">
        <f>+H119</f>
        <v>2634</v>
      </c>
      <c r="U114" s="72">
        <f t="shared" si="60"/>
        <v>148.8235294117647</v>
      </c>
      <c r="V114" s="888">
        <v>1.57</v>
      </c>
      <c r="W114" s="72">
        <f t="shared" si="65"/>
        <v>7188.9718518518521</v>
      </c>
      <c r="X114" s="72">
        <f t="shared" si="61"/>
        <v>48.305344459083592</v>
      </c>
      <c r="Y114" s="72">
        <f t="shared" si="62"/>
        <v>16.305344459083592</v>
      </c>
      <c r="Z114" s="132">
        <f t="shared" si="63"/>
        <v>42.004647355724863</v>
      </c>
      <c r="AA114" s="72">
        <f>(T114/0.4-(S114))*$I115/100*10</f>
        <v>1324.5049165935031</v>
      </c>
      <c r="AE114" s="43">
        <f>LINEST(R113:R115,O113:O115)</f>
        <v>5.7142857142857134E-2</v>
      </c>
      <c r="AF114" s="43">
        <f>INDEX(LINEST(R113:R115,O113:O115),2)</f>
        <v>25.428571428571431</v>
      </c>
      <c r="AG114" s="42">
        <f>LINEST(U113:U115,O113:O115)</f>
        <v>-6.8311195445920098E-2</v>
      </c>
      <c r="AH114" s="42">
        <f>INDEX(LINEST(U113:U115,O113:O115),2)</f>
        <v>160.20872865275138</v>
      </c>
      <c r="AI114" s="43">
        <f>LINEST(Q113:Q115,O113:O115)</f>
        <v>1.7142857142857133E-2</v>
      </c>
      <c r="AJ114" s="42">
        <f>INDEX(LINEST(Q113:Q115,O113:O115),2)</f>
        <v>4.8285714285714301</v>
      </c>
      <c r="AK114" s="43">
        <f>LINEST(W113:W115,O113:O115)</f>
        <v>13.082751322751339</v>
      </c>
      <c r="AL114" s="42">
        <f>INDEX(LINEST(W113:W115,O113:O115),2)</f>
        <v>5684.4554497354493</v>
      </c>
      <c r="AM114" s="43">
        <f>AE114*O114+AF114</f>
        <v>31.142857142857146</v>
      </c>
      <c r="AN114" s="42">
        <f>AG114*O114+AH114</f>
        <v>153.37760910815936</v>
      </c>
      <c r="AO114" s="42">
        <f>AI114*O114+AJ114</f>
        <v>6.5428571428571436</v>
      </c>
      <c r="AP114" s="42">
        <f>AK114*O114+AL114</f>
        <v>6992.730582010583</v>
      </c>
      <c r="AQ114" s="76">
        <f>AP114/AN114</f>
        <v>45.591599860442635</v>
      </c>
      <c r="AR114" s="76">
        <f>AK107*AO114*AG114/AN114</f>
        <v>-3.7882681465509519E-3</v>
      </c>
      <c r="AS114" s="76">
        <f>AQ114-AR114</f>
        <v>45.595388128589185</v>
      </c>
      <c r="AT114" s="76">
        <f>AS114-AM114</f>
        <v>14.452530985732039</v>
      </c>
      <c r="AU114" s="76">
        <f>AS114-AK107*AI114</f>
        <v>45.57310241430347</v>
      </c>
      <c r="AV114" s="61"/>
      <c r="AW114" s="61"/>
      <c r="AX114" s="61"/>
      <c r="AY114" s="61"/>
      <c r="AZ114" s="61"/>
      <c r="BL114" s="41"/>
      <c r="BM114" s="41"/>
      <c r="BN114" s="41"/>
      <c r="BO114" s="41"/>
      <c r="BP114" s="41"/>
    </row>
    <row r="115" spans="1:68" ht="13" customHeight="1" thickBot="1">
      <c r="A115" s="896" t="s">
        <v>315</v>
      </c>
      <c r="B115" s="115">
        <v>60</v>
      </c>
      <c r="C115" s="879">
        <v>110</v>
      </c>
      <c r="D115" s="117"/>
      <c r="E115" s="879">
        <v>28</v>
      </c>
      <c r="F115" s="117"/>
      <c r="G115" s="117"/>
      <c r="H115" s="117"/>
      <c r="I115" s="136">
        <f>I113/J113</f>
        <v>2.376646180860404</v>
      </c>
      <c r="J115" s="137" t="s">
        <v>14</v>
      </c>
      <c r="K115" s="136">
        <f>K113/L113</f>
        <v>2.2143573577876485</v>
      </c>
      <c r="L115" s="137" t="s">
        <v>14</v>
      </c>
      <c r="M115" s="138"/>
      <c r="N115" s="914"/>
      <c r="O115" s="130">
        <f t="shared" ref="O115:S115" si="66">+B121</f>
        <v>120</v>
      </c>
      <c r="P115" s="131">
        <f t="shared" si="66"/>
        <v>112</v>
      </c>
      <c r="Q115" s="131">
        <f t="shared" si="66"/>
        <v>6.8</v>
      </c>
      <c r="R115" s="131">
        <f t="shared" si="66"/>
        <v>32</v>
      </c>
      <c r="S115" s="131">
        <f t="shared" si="66"/>
        <v>1044</v>
      </c>
      <c r="T115" s="131">
        <f t="shared" ref="T115" si="67">+H121</f>
        <v>2795</v>
      </c>
      <c r="U115" s="72">
        <f t="shared" si="60"/>
        <v>153.52941176470588</v>
      </c>
      <c r="V115" s="888">
        <v>1.57</v>
      </c>
      <c r="W115" s="72">
        <f t="shared" si="65"/>
        <v>7188.9718518518521</v>
      </c>
      <c r="X115" s="72">
        <f t="shared" si="61"/>
        <v>46.82472087413084</v>
      </c>
      <c r="Y115" s="72">
        <f t="shared" si="62"/>
        <v>14.82472087413084</v>
      </c>
      <c r="Z115" s="132">
        <f t="shared" si="63"/>
        <v>41.807786494759682</v>
      </c>
      <c r="AA115" s="72">
        <f>(T115/0.4-(S115))*$I115/100*10</f>
        <v>1412.5596575943812</v>
      </c>
      <c r="AE115" s="43"/>
      <c r="AQ115" s="42"/>
      <c r="AV115" s="61"/>
      <c r="AW115" s="61"/>
      <c r="AX115" s="61"/>
      <c r="AY115" s="61"/>
      <c r="AZ115" s="61"/>
      <c r="BL115" s="41"/>
      <c r="BM115" s="41"/>
      <c r="BN115" s="41"/>
      <c r="BO115" s="41"/>
      <c r="BP115" s="41"/>
    </row>
    <row r="116" spans="1:68" ht="13" customHeight="1" thickBot="1">
      <c r="A116" s="896">
        <v>1</v>
      </c>
      <c r="B116" s="115">
        <v>70</v>
      </c>
      <c r="C116" s="879">
        <v>112</v>
      </c>
      <c r="D116" s="117"/>
      <c r="E116" s="879">
        <v>28</v>
      </c>
      <c r="F116" s="874"/>
      <c r="G116" s="117"/>
      <c r="H116" s="117"/>
      <c r="I116" s="117"/>
      <c r="J116" s="133"/>
      <c r="K116" s="117"/>
      <c r="L116" s="117"/>
      <c r="M116" s="117"/>
      <c r="N116" s="914"/>
      <c r="O116" s="148" t="s">
        <v>55</v>
      </c>
      <c r="P116" s="149">
        <f t="shared" ref="P116:Z116" si="68">AVERAGE(P112:P115)</f>
        <v>111.5</v>
      </c>
      <c r="Q116" s="150">
        <f t="shared" si="68"/>
        <v>6.65</v>
      </c>
      <c r="R116" s="151">
        <f t="shared" si="68"/>
        <v>31</v>
      </c>
      <c r="S116" s="152">
        <f t="shared" si="68"/>
        <v>1018.25</v>
      </c>
      <c r="T116" s="153">
        <f t="shared" si="68"/>
        <v>2563.75</v>
      </c>
      <c r="U116" s="153">
        <f t="shared" si="68"/>
        <v>153.20801707779887</v>
      </c>
      <c r="V116" s="1075">
        <f t="shared" si="68"/>
        <v>1.52</v>
      </c>
      <c r="W116" s="153">
        <f t="shared" si="68"/>
        <v>6960.0237037037041</v>
      </c>
      <c r="X116" s="153">
        <f t="shared" si="68"/>
        <v>45.465259212671263</v>
      </c>
      <c r="Y116" s="153">
        <f t="shared" si="68"/>
        <v>14.465259212671267</v>
      </c>
      <c r="Z116" s="155">
        <f t="shared" si="68"/>
        <v>40.756194752739184</v>
      </c>
      <c r="AA116" s="156"/>
      <c r="AR116" s="1034" t="s">
        <v>110</v>
      </c>
      <c r="AS116" s="1034">
        <f>AVERAGE(AS113:AS114)</f>
        <v>45.285034246654789</v>
      </c>
      <c r="AT116" s="1034">
        <f>AVERAGE(AT113:AT114)</f>
        <v>14.380272341892882</v>
      </c>
      <c r="AU116" s="1034">
        <f>AVERAGE(AU113:AU114)</f>
        <v>45.273891389511931</v>
      </c>
      <c r="AV116" s="61"/>
      <c r="AW116" s="61"/>
      <c r="AX116" s="61"/>
      <c r="AY116" s="61"/>
      <c r="AZ116" s="61"/>
      <c r="BL116" s="41"/>
      <c r="BM116" s="41"/>
      <c r="BN116" s="41"/>
      <c r="BO116" s="41"/>
      <c r="BP116" s="41"/>
    </row>
    <row r="117" spans="1:68" ht="13" customHeight="1">
      <c r="A117" s="1188">
        <v>44027</v>
      </c>
      <c r="B117" s="115">
        <v>80</v>
      </c>
      <c r="C117" s="879">
        <v>109</v>
      </c>
      <c r="D117" s="879">
        <v>6.8</v>
      </c>
      <c r="E117" s="879">
        <v>30</v>
      </c>
      <c r="F117" s="879">
        <v>1043</v>
      </c>
      <c r="G117" s="117"/>
      <c r="H117" s="879">
        <v>2309</v>
      </c>
      <c r="I117" s="117"/>
      <c r="J117" s="139"/>
      <c r="K117" s="140"/>
      <c r="L117" s="140"/>
      <c r="M117" s="140"/>
      <c r="N117" s="914"/>
      <c r="O117" s="1026" t="s">
        <v>95</v>
      </c>
      <c r="P117" s="79">
        <f>AVERAGE(P110:P111)</f>
        <v>100</v>
      </c>
      <c r="Q117" s="158">
        <f>AVERAGE(P112/Q112,P113/Q113,P114/Q114,P115/Q115)</f>
        <v>16.788425047438331</v>
      </c>
      <c r="R117" s="159">
        <f>AVERAGE(P110/Q110,P111/Q111)</f>
        <v>17.831787655900222</v>
      </c>
      <c r="V117" s="1076"/>
      <c r="W117" s="79"/>
      <c r="X117" s="79"/>
      <c r="Y117" s="79"/>
      <c r="Z117" s="160"/>
      <c r="AA117" s="59" t="s">
        <v>79</v>
      </c>
      <c r="AV117" s="61"/>
      <c r="AW117" s="61"/>
      <c r="AX117" s="61"/>
      <c r="AY117" s="61"/>
      <c r="AZ117" s="61"/>
      <c r="BL117" s="41"/>
      <c r="BM117" s="41"/>
      <c r="BN117" s="41"/>
      <c r="BO117" s="41"/>
      <c r="BP117" s="41"/>
    </row>
    <row r="118" spans="1:68" ht="13" customHeight="1" thickBot="1">
      <c r="A118" s="1093" t="s">
        <v>220</v>
      </c>
      <c r="B118" s="115">
        <v>90</v>
      </c>
      <c r="C118" s="879">
        <v>110</v>
      </c>
      <c r="D118" s="879">
        <v>6.2</v>
      </c>
      <c r="E118" s="879">
        <v>30</v>
      </c>
      <c r="F118" s="879">
        <v>974</v>
      </c>
      <c r="G118" s="117"/>
      <c r="H118" s="879">
        <v>2517</v>
      </c>
      <c r="I118" s="141"/>
      <c r="J118" s="137"/>
      <c r="K118" s="138"/>
      <c r="L118" s="138"/>
      <c r="M118" s="138"/>
      <c r="N118" s="914"/>
      <c r="O118" s="54" t="s">
        <v>83</v>
      </c>
      <c r="P118" s="945"/>
      <c r="Q118" s="162">
        <f>STDEV(P112/Q112,P113/Q113,P114/Q114,P115/Q115)</f>
        <v>0.73064269111728541</v>
      </c>
      <c r="R118" s="163">
        <f>STDEV(P110/Q110,P111/Q111)</f>
        <v>0.66934316351524514</v>
      </c>
      <c r="V118" s="1076"/>
      <c r="W118" s="79"/>
      <c r="X118" s="79"/>
      <c r="Y118" s="79"/>
      <c r="Z118" s="164" t="s">
        <v>89</v>
      </c>
      <c r="AA118" s="165">
        <f>SLOPE(AA110:AA111,O110:O111)</f>
        <v>-3.5649692712906016</v>
      </c>
      <c r="AV118" s="61"/>
      <c r="AW118" s="61"/>
      <c r="AX118" s="61"/>
      <c r="AY118" s="61"/>
      <c r="AZ118" s="61"/>
      <c r="BL118" s="41"/>
      <c r="BM118" s="41"/>
      <c r="BN118" s="41"/>
      <c r="BO118" s="41"/>
      <c r="BP118" s="41"/>
    </row>
    <row r="119" spans="1:68" ht="13" customHeight="1" thickBot="1">
      <c r="A119" s="1132">
        <v>43</v>
      </c>
      <c r="B119" s="115">
        <v>100</v>
      </c>
      <c r="C119" s="879">
        <v>115</v>
      </c>
      <c r="D119" s="879">
        <v>6.8</v>
      </c>
      <c r="E119" s="879">
        <v>32</v>
      </c>
      <c r="F119" s="879">
        <v>1012</v>
      </c>
      <c r="G119" s="117"/>
      <c r="H119" s="879">
        <v>2634</v>
      </c>
      <c r="I119" s="142"/>
      <c r="J119" s="143"/>
      <c r="K119" s="117"/>
      <c r="L119" s="117"/>
      <c r="M119" s="879">
        <v>1.5641</v>
      </c>
      <c r="N119" s="1065"/>
      <c r="O119" s="35"/>
      <c r="P119" s="54"/>
      <c r="Q119" s="166" t="s">
        <v>93</v>
      </c>
      <c r="R119" s="62" t="s">
        <v>94</v>
      </c>
      <c r="V119" s="1076"/>
      <c r="W119" s="79"/>
      <c r="X119" s="79"/>
      <c r="Y119" s="79"/>
      <c r="Z119" s="167" t="s">
        <v>80</v>
      </c>
      <c r="AA119" s="168">
        <f>SLOPE(AA112:AA115,O112:O115)</f>
        <v>6.7921152640160614</v>
      </c>
      <c r="AV119" s="61"/>
      <c r="AW119" s="61"/>
      <c r="AX119" s="61"/>
      <c r="AY119" s="61"/>
      <c r="AZ119" s="61"/>
      <c r="BL119" s="41"/>
      <c r="BM119" s="41"/>
      <c r="BN119" s="41"/>
      <c r="BO119" s="41"/>
      <c r="BP119" s="41"/>
    </row>
    <row r="120" spans="1:68" ht="13" customHeight="1">
      <c r="A120" s="1093" t="s">
        <v>219</v>
      </c>
      <c r="B120" s="115">
        <v>110</v>
      </c>
      <c r="C120" s="879">
        <v>115</v>
      </c>
      <c r="D120" s="117"/>
      <c r="E120" s="879">
        <v>32</v>
      </c>
      <c r="F120" s="117"/>
      <c r="G120" s="117"/>
      <c r="H120" s="117"/>
      <c r="I120" s="144" t="s">
        <v>9</v>
      </c>
      <c r="J120" s="145"/>
      <c r="K120" s="1221"/>
      <c r="L120" s="1222"/>
      <c r="M120" s="146"/>
      <c r="N120" s="1065"/>
      <c r="V120" s="1076"/>
      <c r="AV120" s="61"/>
      <c r="AW120" s="61"/>
      <c r="AX120" s="61"/>
      <c r="AY120" s="61"/>
      <c r="AZ120" s="61"/>
      <c r="BL120" s="41"/>
      <c r="BM120" s="41"/>
      <c r="BN120" s="41"/>
      <c r="BO120" s="41"/>
      <c r="BP120" s="41"/>
    </row>
    <row r="121" spans="1:68" ht="13" customHeight="1">
      <c r="A121" s="1132">
        <v>42</v>
      </c>
      <c r="B121" s="115">
        <v>120</v>
      </c>
      <c r="C121" s="879">
        <v>112</v>
      </c>
      <c r="D121" s="879">
        <v>6.8</v>
      </c>
      <c r="E121" s="879">
        <v>32</v>
      </c>
      <c r="F121" s="879">
        <v>1044</v>
      </c>
      <c r="G121" s="117"/>
      <c r="H121" s="879">
        <v>2795</v>
      </c>
      <c r="I121" s="147">
        <f>((G123+G122)/2)*(B123-B122)</f>
        <v>25315.5</v>
      </c>
      <c r="J121" s="137"/>
      <c r="K121" s="1223"/>
      <c r="L121" s="1224"/>
      <c r="M121" s="879">
        <v>1.7861</v>
      </c>
      <c r="N121" s="914"/>
      <c r="V121" s="1076"/>
      <c r="AV121" s="61"/>
      <c r="AW121" s="61"/>
      <c r="AX121" s="61"/>
      <c r="AY121" s="61"/>
      <c r="AZ121" s="61"/>
      <c r="BL121" s="41"/>
      <c r="BM121" s="41"/>
      <c r="BN121" s="41"/>
      <c r="BO121" s="41"/>
      <c r="BP121" s="41"/>
    </row>
    <row r="122" spans="1:68" ht="13" customHeight="1">
      <c r="A122" s="896"/>
      <c r="B122" s="115">
        <v>2</v>
      </c>
      <c r="C122" s="879">
        <v>113</v>
      </c>
      <c r="D122" s="117"/>
      <c r="E122" s="879">
        <v>32</v>
      </c>
      <c r="F122" s="117"/>
      <c r="G122" s="879">
        <v>10385</v>
      </c>
      <c r="H122" s="117"/>
      <c r="I122" s="147">
        <f>((G124+G123)/2)*(B124-B123)</f>
        <v>25452.5</v>
      </c>
      <c r="J122" s="137"/>
      <c r="K122" s="1223"/>
      <c r="L122" s="1224"/>
      <c r="M122" s="146"/>
      <c r="N122" s="914"/>
      <c r="V122" s="1076"/>
      <c r="AV122" s="61"/>
      <c r="AW122" s="61"/>
      <c r="AX122" s="61"/>
      <c r="AY122" s="61"/>
      <c r="AZ122" s="61"/>
      <c r="BL122" s="41"/>
      <c r="BM122" s="41"/>
      <c r="BN122" s="41"/>
      <c r="BO122" s="41"/>
      <c r="BP122" s="41"/>
    </row>
    <row r="123" spans="1:68" ht="13" customHeight="1">
      <c r="A123" s="943">
        <v>25.9</v>
      </c>
      <c r="B123" s="115">
        <v>5</v>
      </c>
      <c r="C123" s="879">
        <v>120</v>
      </c>
      <c r="D123" s="117"/>
      <c r="E123" s="879">
        <v>32</v>
      </c>
      <c r="F123" s="117"/>
      <c r="G123" s="879">
        <v>6492</v>
      </c>
      <c r="H123" s="117"/>
      <c r="I123" s="147">
        <f>((G125+G124)/2)*(B125-B124)</f>
        <v>15097.5</v>
      </c>
      <c r="J123" s="137"/>
      <c r="K123" s="1223"/>
      <c r="L123" s="1224"/>
      <c r="M123" s="146"/>
      <c r="N123" s="914"/>
      <c r="V123" s="1076"/>
      <c r="AV123" s="61"/>
      <c r="AW123" s="36"/>
      <c r="AX123" s="61"/>
      <c r="AY123" s="61"/>
      <c r="AZ123" s="61"/>
      <c r="BL123" s="41"/>
      <c r="BM123" s="41"/>
      <c r="BN123" s="41"/>
      <c r="BO123" s="41"/>
      <c r="BP123" s="41"/>
    </row>
    <row r="124" spans="1:68" ht="13" customHeight="1">
      <c r="A124" s="1094"/>
      <c r="B124" s="115">
        <v>10</v>
      </c>
      <c r="C124" s="879">
        <v>124</v>
      </c>
      <c r="D124" s="117"/>
      <c r="E124" s="879">
        <v>30</v>
      </c>
      <c r="F124" s="117"/>
      <c r="G124" s="879">
        <v>3689</v>
      </c>
      <c r="H124" s="117"/>
      <c r="I124" s="147">
        <f>((G126+G125)/2)*(B126-B125)</f>
        <v>19365</v>
      </c>
      <c r="J124" s="137"/>
      <c r="K124" s="1223"/>
      <c r="L124" s="1224"/>
      <c r="M124" s="146"/>
      <c r="N124" s="914"/>
      <c r="V124" s="1076"/>
      <c r="AV124" s="61"/>
      <c r="AW124" s="61"/>
      <c r="AX124" s="61"/>
      <c r="AY124" s="61"/>
      <c r="AZ124" s="61"/>
      <c r="BL124" s="41"/>
      <c r="BM124" s="41"/>
      <c r="BN124" s="41"/>
      <c r="BO124" s="41"/>
      <c r="BP124" s="41"/>
    </row>
    <row r="125" spans="1:68" ht="13" customHeight="1" thickBot="1">
      <c r="A125" s="1094"/>
      <c r="B125" s="115">
        <v>15</v>
      </c>
      <c r="C125" s="879">
        <v>123</v>
      </c>
      <c r="D125" s="117"/>
      <c r="E125" s="879">
        <v>27</v>
      </c>
      <c r="F125" s="117"/>
      <c r="G125" s="879">
        <v>2350</v>
      </c>
      <c r="H125" s="117"/>
      <c r="I125" s="169">
        <f>SUM(I121:I124)/(B126-B122)*220</f>
        <v>815248.2608695653</v>
      </c>
      <c r="J125" s="170" t="s">
        <v>10</v>
      </c>
      <c r="K125" s="1225"/>
      <c r="L125" s="1226"/>
      <c r="M125" s="146"/>
      <c r="N125" s="914"/>
      <c r="O125" s="35"/>
      <c r="P125" s="54"/>
      <c r="Q125" s="54"/>
      <c r="V125" s="1076"/>
      <c r="W125" s="79"/>
      <c r="X125" s="79"/>
      <c r="Y125" s="79"/>
      <c r="Z125" s="871"/>
      <c r="AA125" s="171"/>
      <c r="AV125" s="61"/>
      <c r="AW125" s="61"/>
      <c r="AX125" s="61"/>
      <c r="AY125" s="61"/>
      <c r="AZ125" s="61"/>
      <c r="BL125" s="41"/>
      <c r="BM125" s="41"/>
      <c r="BN125" s="41"/>
      <c r="BO125" s="41"/>
      <c r="BP125" s="41"/>
    </row>
    <row r="126" spans="1:68" ht="13" customHeight="1" thickBot="1">
      <c r="A126" s="1094"/>
      <c r="B126" s="115">
        <v>25</v>
      </c>
      <c r="C126" s="879">
        <v>107</v>
      </c>
      <c r="D126" s="117"/>
      <c r="E126" s="879">
        <v>27</v>
      </c>
      <c r="F126" s="117"/>
      <c r="G126" s="879">
        <v>1523</v>
      </c>
      <c r="H126" s="117"/>
      <c r="I126" s="172"/>
      <c r="J126" s="173"/>
      <c r="K126" s="140"/>
      <c r="L126" s="140"/>
      <c r="M126" s="146"/>
      <c r="N126" s="914"/>
      <c r="O126" s="174"/>
      <c r="V126" s="1076"/>
      <c r="W126" s="79"/>
      <c r="X126" s="79"/>
      <c r="Y126" s="79"/>
      <c r="Z126" s="175" t="s">
        <v>14</v>
      </c>
      <c r="AV126" s="61"/>
      <c r="AW126" s="61"/>
      <c r="AX126" s="61"/>
      <c r="AY126" s="61"/>
      <c r="AZ126" s="61"/>
      <c r="BL126" s="41"/>
      <c r="BM126" s="41"/>
      <c r="BN126" s="41"/>
      <c r="BO126" s="41"/>
      <c r="BP126" s="41"/>
    </row>
    <row r="127" spans="1:68" ht="13" customHeight="1" thickBot="1">
      <c r="A127" s="1095" t="s">
        <v>218</v>
      </c>
      <c r="B127" s="176" t="s">
        <v>11</v>
      </c>
      <c r="C127" s="177">
        <f>AVERAGE(C122:C126)</f>
        <v>117.4</v>
      </c>
      <c r="D127" s="178"/>
      <c r="E127" s="177">
        <f>AVERAGE(E117:E121)</f>
        <v>31.2</v>
      </c>
      <c r="F127" s="178"/>
      <c r="G127" s="881">
        <v>49849</v>
      </c>
      <c r="H127" s="179" t="s">
        <v>8</v>
      </c>
      <c r="I127" s="55"/>
      <c r="J127" s="180"/>
      <c r="K127" s="178"/>
      <c r="L127" s="178"/>
      <c r="M127" s="181">
        <f>AVERAGE(M119:M121)</f>
        <v>1.6751</v>
      </c>
      <c r="N127" s="182" t="s">
        <v>58</v>
      </c>
      <c r="O127" s="183" t="str">
        <f>A129</f>
        <v>MP-533-20</v>
      </c>
      <c r="P127" s="184"/>
      <c r="Q127" s="61"/>
      <c r="S127" s="92"/>
      <c r="T127" s="92"/>
      <c r="V127" s="1076"/>
      <c r="W127" s="79"/>
      <c r="X127" s="79"/>
      <c r="Z127" s="98"/>
      <c r="AA127" s="185"/>
      <c r="AB127" s="183"/>
      <c r="AC127" s="183"/>
      <c r="AD127" s="186"/>
      <c r="AE127" s="1139" t="str">
        <f>+O127</f>
        <v>MP-533-20</v>
      </c>
      <c r="AF127" s="57" t="s">
        <v>116</v>
      </c>
      <c r="AG127" s="188"/>
      <c r="AH127" s="188"/>
      <c r="AI127" s="187" t="s">
        <v>115</v>
      </c>
      <c r="AJ127" s="188"/>
      <c r="AK127" s="1135">
        <v>1.3</v>
      </c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61"/>
      <c r="AW127" s="61"/>
      <c r="AX127" s="61"/>
      <c r="AY127" s="61"/>
      <c r="AZ127" s="61"/>
      <c r="BJ127" s="36"/>
      <c r="BK127" s="36"/>
      <c r="BL127" s="41"/>
      <c r="BM127" s="41"/>
      <c r="BN127" s="41"/>
      <c r="BO127" s="41"/>
      <c r="BP127" s="41"/>
    </row>
    <row r="128" spans="1:68" ht="13" customHeight="1">
      <c r="A128" s="1096">
        <v>6</v>
      </c>
      <c r="B128" s="189">
        <v>-10</v>
      </c>
      <c r="C128" s="878">
        <v>59</v>
      </c>
      <c r="D128" s="878">
        <v>4</v>
      </c>
      <c r="E128" s="878">
        <v>0</v>
      </c>
      <c r="F128" s="880">
        <v>1607</v>
      </c>
      <c r="G128" s="203"/>
      <c r="H128" s="880">
        <v>1621</v>
      </c>
      <c r="I128" s="190"/>
      <c r="J128" s="191"/>
      <c r="K128" s="192"/>
      <c r="L128" s="192"/>
      <c r="M128" s="1194">
        <v>0.1676</v>
      </c>
      <c r="N128" s="916"/>
      <c r="O128" s="193" t="s">
        <v>2</v>
      </c>
      <c r="P128" s="194" t="s">
        <v>344</v>
      </c>
      <c r="Q128" s="194" t="s">
        <v>345</v>
      </c>
      <c r="R128" s="195" t="s">
        <v>46</v>
      </c>
      <c r="S128" s="196" t="s">
        <v>71</v>
      </c>
      <c r="T128" s="196" t="s">
        <v>72</v>
      </c>
      <c r="U128" s="196" t="s">
        <v>17</v>
      </c>
      <c r="V128" s="1077" t="s">
        <v>28</v>
      </c>
      <c r="W128" s="196" t="s">
        <v>25</v>
      </c>
      <c r="X128" s="195" t="s">
        <v>18</v>
      </c>
      <c r="Y128" s="197" t="s">
        <v>20</v>
      </c>
      <c r="Z128" s="198" t="s">
        <v>56</v>
      </c>
      <c r="AA128" s="199" t="s">
        <v>74</v>
      </c>
      <c r="AB128" s="200" t="s">
        <v>81</v>
      </c>
      <c r="AC128" s="200" t="s">
        <v>82</v>
      </c>
      <c r="AD128" s="201" t="s">
        <v>86</v>
      </c>
      <c r="AE128" s="58"/>
      <c r="AF128" s="58"/>
      <c r="AG128" s="58"/>
      <c r="AH128" s="58"/>
      <c r="AI128" s="58"/>
      <c r="AJ128" s="58"/>
      <c r="AK128" s="58"/>
      <c r="AL128" s="58"/>
      <c r="AM128" s="58" t="s">
        <v>117</v>
      </c>
      <c r="AN128" s="58" t="s">
        <v>117</v>
      </c>
      <c r="AO128" s="58" t="s">
        <v>117</v>
      </c>
      <c r="AP128" s="58" t="s">
        <v>117</v>
      </c>
      <c r="AQ128" s="58" t="s">
        <v>118</v>
      </c>
      <c r="AR128" s="58" t="s">
        <v>119</v>
      </c>
      <c r="AS128" s="58" t="s">
        <v>120</v>
      </c>
      <c r="AT128" s="58" t="s">
        <v>121</v>
      </c>
      <c r="AU128" s="58"/>
      <c r="AV128" s="61"/>
      <c r="AW128" s="61"/>
      <c r="AX128" s="61"/>
      <c r="AY128" s="61"/>
      <c r="AZ128" s="61"/>
      <c r="BL128" s="41"/>
      <c r="BM128" s="41"/>
      <c r="BN128" s="41"/>
      <c r="BO128" s="41"/>
      <c r="BP128" s="41"/>
    </row>
    <row r="129" spans="1:68" ht="13" customHeight="1" thickBot="1">
      <c r="A129" s="909" t="s">
        <v>381</v>
      </c>
      <c r="B129" s="202">
        <v>0</v>
      </c>
      <c r="C129" s="879">
        <v>92</v>
      </c>
      <c r="D129" s="879">
        <v>5.7</v>
      </c>
      <c r="E129" s="879">
        <v>0</v>
      </c>
      <c r="F129" s="879">
        <v>1906</v>
      </c>
      <c r="G129" s="203"/>
      <c r="H129" s="879">
        <v>1786</v>
      </c>
      <c r="I129" s="879">
        <v>2974</v>
      </c>
      <c r="J129" s="883">
        <v>1243</v>
      </c>
      <c r="K129" s="879">
        <v>5399</v>
      </c>
      <c r="L129" s="879">
        <v>2475</v>
      </c>
      <c r="M129" s="203"/>
      <c r="N129" s="917"/>
      <c r="O129" s="204" t="s">
        <v>26</v>
      </c>
      <c r="P129" s="205" t="s">
        <v>99</v>
      </c>
      <c r="Q129" s="205" t="s">
        <v>99</v>
      </c>
      <c r="R129" s="205" t="s">
        <v>16</v>
      </c>
      <c r="S129" s="206" t="s">
        <v>70</v>
      </c>
      <c r="T129" s="206" t="s">
        <v>73</v>
      </c>
      <c r="U129" s="207" t="s">
        <v>84</v>
      </c>
      <c r="V129" s="1078" t="s">
        <v>350</v>
      </c>
      <c r="W129" s="205" t="s">
        <v>88</v>
      </c>
      <c r="X129" s="205" t="s">
        <v>16</v>
      </c>
      <c r="Y129" s="208" t="s">
        <v>16</v>
      </c>
      <c r="Z129" s="209"/>
      <c r="AA129" s="210" t="s">
        <v>75</v>
      </c>
      <c r="AB129" s="211"/>
      <c r="AC129" s="211"/>
      <c r="AD129" s="212"/>
      <c r="AE129" s="58" t="s">
        <v>122</v>
      </c>
      <c r="AF129" s="58" t="s">
        <v>123</v>
      </c>
      <c r="AG129" s="58" t="s">
        <v>124</v>
      </c>
      <c r="AH129" s="58" t="s">
        <v>125</v>
      </c>
      <c r="AI129" s="58" t="s">
        <v>341</v>
      </c>
      <c r="AJ129" s="58" t="s">
        <v>342</v>
      </c>
      <c r="AK129" s="58" t="s">
        <v>339</v>
      </c>
      <c r="AL129" s="58" t="s">
        <v>340</v>
      </c>
      <c r="AM129" s="58" t="s">
        <v>46</v>
      </c>
      <c r="AN129" s="58" t="s">
        <v>17</v>
      </c>
      <c r="AO129" s="58" t="s">
        <v>343</v>
      </c>
      <c r="AP129" s="58" t="s">
        <v>25</v>
      </c>
      <c r="AQ129" s="58" t="s">
        <v>127</v>
      </c>
      <c r="AR129" s="58" t="s">
        <v>127</v>
      </c>
      <c r="AS129" s="58" t="s">
        <v>127</v>
      </c>
      <c r="AT129" s="58" t="s">
        <v>127</v>
      </c>
      <c r="AU129" s="58" t="s">
        <v>128</v>
      </c>
      <c r="AV129" s="61"/>
      <c r="AW129" s="61"/>
      <c r="AX129" s="61"/>
      <c r="AY129" s="61"/>
      <c r="AZ129" s="61"/>
      <c r="BL129" s="41"/>
      <c r="BM129" s="41"/>
      <c r="BN129" s="41"/>
      <c r="BO129" s="41"/>
      <c r="BP129" s="41"/>
    </row>
    <row r="130" spans="1:68" ht="13" customHeight="1">
      <c r="A130" s="897">
        <v>24.7</v>
      </c>
      <c r="B130" s="202">
        <v>10</v>
      </c>
      <c r="C130" s="879">
        <v>105</v>
      </c>
      <c r="D130" s="203"/>
      <c r="E130" s="879">
        <v>25</v>
      </c>
      <c r="F130" s="203"/>
      <c r="G130" s="203"/>
      <c r="H130" s="203"/>
      <c r="I130" s="879">
        <v>2954</v>
      </c>
      <c r="J130" s="883">
        <v>1295</v>
      </c>
      <c r="K130" s="879">
        <v>5356</v>
      </c>
      <c r="L130" s="879">
        <v>2212</v>
      </c>
      <c r="M130" s="203"/>
      <c r="N130" s="918"/>
      <c r="O130" s="126">
        <f t="shared" ref="O130:O131" si="69">+B128</f>
        <v>-10</v>
      </c>
      <c r="P130" s="127">
        <f t="shared" ref="P130:P131" si="70">+C128</f>
        <v>59</v>
      </c>
      <c r="Q130" s="127">
        <f t="shared" ref="Q130:Q131" si="71">+D128</f>
        <v>4</v>
      </c>
      <c r="R130" s="127">
        <f t="shared" ref="R130:R131" si="72">+E128</f>
        <v>0</v>
      </c>
      <c r="S130" s="127">
        <f t="shared" ref="S130:S131" si="73">+F128</f>
        <v>1607</v>
      </c>
      <c r="T130" s="127">
        <f>+H128</f>
        <v>1621</v>
      </c>
      <c r="U130" s="128">
        <f t="shared" ref="U130:U135" si="74">S130/Q130</f>
        <v>401.75</v>
      </c>
      <c r="V130" s="905">
        <v>3</v>
      </c>
      <c r="W130" s="128">
        <f>V131*I133*200/10/(A130)</f>
        <v>7222.6720647773282</v>
      </c>
      <c r="X130" s="128">
        <f t="shared" ref="X130:X135" si="75">W130/U130</f>
        <v>17.978026296894406</v>
      </c>
      <c r="Y130" s="128">
        <f t="shared" ref="Y130:Y135" si="76">X130-R130</f>
        <v>17.978026296894406</v>
      </c>
      <c r="Z130" s="128">
        <f t="shared" ref="Z130:Z135" si="77">(X130/P130)*100</f>
        <v>30.471231011685436</v>
      </c>
      <c r="AA130" s="65">
        <f>(T130/0.4-(S130))*I135/100*10</f>
        <v>574.04894736842107</v>
      </c>
      <c r="AB130" s="65">
        <f>700*AA138/AVERAGE(U130:U131)</f>
        <v>5.0669558326729893</v>
      </c>
      <c r="AC130" s="65">
        <f>AVERAGE(X130:X131)-AB130</f>
        <v>14.721960455656369</v>
      </c>
      <c r="AD130" s="65">
        <f>AC130/AVERAGE(X130:X131)*100</f>
        <v>74.394980711191053</v>
      </c>
      <c r="AE130" s="43">
        <f>LINEST(R130:R131,O130:O131)</f>
        <v>0</v>
      </c>
      <c r="AF130" s="43">
        <f>INDEX(LINEST(R130:R131,O130:O131),2)</f>
        <v>0</v>
      </c>
      <c r="AG130" s="42">
        <f>LINEST(U130:U131,O130:O131)</f>
        <v>-6.7364035087719278</v>
      </c>
      <c r="AH130" s="42">
        <f>INDEX(LINEST(U130:U131,O130:O131),2)</f>
        <v>334.38596491228077</v>
      </c>
      <c r="AI130" s="43">
        <f>LINEST(Q130:Q131,O130:O131)</f>
        <v>0.16999999999999993</v>
      </c>
      <c r="AJ130" s="42">
        <f>INDEX(LINEST(Q130:Q131,O130:O131),2)</f>
        <v>5.6999999999999993</v>
      </c>
      <c r="AK130" s="43">
        <f>LINEST(W130:W131,O130:O131)</f>
        <v>0</v>
      </c>
      <c r="AL130" s="42">
        <f>INDEX(LINEST(W130:W131,O130:O131),2)</f>
        <v>7222.6720647773282</v>
      </c>
      <c r="AM130" s="43">
        <f>AE130*AVERAGE(O130:O131)+AF130</f>
        <v>0</v>
      </c>
      <c r="AN130" s="42">
        <f>AG130*AVERAGE(O130:O131)+AH130</f>
        <v>368.06798245614038</v>
      </c>
      <c r="AO130" s="42">
        <f>AI130*AVERAGE(O130:O131)+AJ130</f>
        <v>4.8499999999999996</v>
      </c>
      <c r="AP130" s="42">
        <f>AK130*AVERAGE(O130:O131)+AL130</f>
        <v>7222.6720647773282</v>
      </c>
      <c r="AQ130" s="76">
        <f>AP130/AN130</f>
        <v>19.623201172185613</v>
      </c>
      <c r="AR130" s="76">
        <f>AK127*AO130*AG130/AN130</f>
        <v>-0.11539450902352845</v>
      </c>
      <c r="AS130" s="1034">
        <f>AQ130-AR130</f>
        <v>19.738595681209141</v>
      </c>
      <c r="AT130" s="1034">
        <f>AS130-AM130</f>
        <v>19.738595681209141</v>
      </c>
      <c r="AU130" s="1034">
        <f>AS130-AK127*AI130</f>
        <v>19.517595681209141</v>
      </c>
      <c r="AV130" s="36" t="s">
        <v>97</v>
      </c>
      <c r="AW130" s="61"/>
      <c r="AX130" s="61"/>
      <c r="AY130" s="61"/>
      <c r="AZ130" s="61"/>
      <c r="BL130" s="41"/>
      <c r="BM130" s="41"/>
      <c r="BN130" s="41"/>
      <c r="BO130" s="41"/>
      <c r="BP130" s="41"/>
    </row>
    <row r="131" spans="1:68" ht="13" customHeight="1">
      <c r="A131" s="897" t="str">
        <f>A111</f>
        <v>Lipid#1</v>
      </c>
      <c r="B131" s="202">
        <v>20</v>
      </c>
      <c r="C131" s="879">
        <v>73</v>
      </c>
      <c r="D131" s="203"/>
      <c r="E131" s="879">
        <v>25</v>
      </c>
      <c r="F131" s="203"/>
      <c r="G131" s="203"/>
      <c r="H131" s="203"/>
      <c r="I131" s="879">
        <v>2992</v>
      </c>
      <c r="J131" s="883">
        <v>1262</v>
      </c>
      <c r="K131" s="879">
        <v>5361</v>
      </c>
      <c r="L131" s="879">
        <v>2010</v>
      </c>
      <c r="M131" s="203"/>
      <c r="N131" s="917"/>
      <c r="O131" s="130">
        <f t="shared" si="69"/>
        <v>0</v>
      </c>
      <c r="P131" s="131">
        <f t="shared" si="70"/>
        <v>92</v>
      </c>
      <c r="Q131" s="131">
        <f t="shared" si="71"/>
        <v>5.7</v>
      </c>
      <c r="R131" s="131">
        <f t="shared" si="72"/>
        <v>0</v>
      </c>
      <c r="S131" s="131">
        <f t="shared" si="73"/>
        <v>1906</v>
      </c>
      <c r="T131" s="131">
        <f>+H129</f>
        <v>1786</v>
      </c>
      <c r="U131" s="72">
        <f t="shared" si="74"/>
        <v>334.38596491228071</v>
      </c>
      <c r="V131" s="888">
        <v>3</v>
      </c>
      <c r="W131" s="72">
        <f>V131*I133*200/10/(A130)</f>
        <v>7222.6720647773282</v>
      </c>
      <c r="X131" s="72">
        <f t="shared" si="75"/>
        <v>21.599806279764309</v>
      </c>
      <c r="Y131" s="72">
        <f t="shared" si="76"/>
        <v>21.599806279764309</v>
      </c>
      <c r="Z131" s="72">
        <f t="shared" si="77"/>
        <v>23.478050304091642</v>
      </c>
      <c r="AA131" s="72">
        <f>(T131/0.4-(S131))*$I135/100*10</f>
        <v>600.6915789473685</v>
      </c>
      <c r="AB131" s="72">
        <f>700*AA139/AVERAGE(U132:U135)</f>
        <v>35.938265123795858</v>
      </c>
      <c r="AC131" s="72">
        <f>X136-AB131</f>
        <v>12.304069886869776</v>
      </c>
      <c r="AD131" s="65">
        <f>AC131/AVERAGE(X132:X135)*100</f>
        <v>25.504714653943545</v>
      </c>
      <c r="AE131" s="43"/>
      <c r="AF131" s="43"/>
      <c r="AG131" s="42"/>
      <c r="AH131" s="42"/>
      <c r="AI131" s="43"/>
      <c r="AJ131" s="42"/>
      <c r="AK131" s="42"/>
      <c r="AL131" s="42"/>
      <c r="AM131" s="43"/>
      <c r="AN131" s="42"/>
      <c r="AO131" s="42"/>
      <c r="AP131" s="42"/>
      <c r="AQ131" s="76"/>
      <c r="AR131" s="76"/>
      <c r="AS131" s="76"/>
      <c r="AT131" s="42"/>
      <c r="AU131" s="42"/>
      <c r="AV131" s="61"/>
      <c r="AW131" s="61"/>
      <c r="AX131" s="61"/>
      <c r="AY131" s="61"/>
      <c r="AZ131" s="61"/>
      <c r="BL131" s="41"/>
      <c r="BM131" s="41"/>
      <c r="BN131" s="41"/>
      <c r="BO131" s="41"/>
      <c r="BP131" s="41"/>
    </row>
    <row r="132" spans="1:68" ht="13" customHeight="1">
      <c r="A132" s="897" t="str">
        <f>A112</f>
        <v>[diet A]</v>
      </c>
      <c r="B132" s="202">
        <v>30</v>
      </c>
      <c r="C132" s="879">
        <v>81</v>
      </c>
      <c r="D132" s="203"/>
      <c r="E132" s="879">
        <v>30</v>
      </c>
      <c r="F132" s="203"/>
      <c r="G132" s="203"/>
      <c r="H132" s="203"/>
      <c r="I132" s="203"/>
      <c r="J132" s="213"/>
      <c r="K132" s="203"/>
      <c r="L132" s="203"/>
      <c r="M132" s="203"/>
      <c r="N132" s="917"/>
      <c r="O132" s="130">
        <f t="shared" ref="O132:O134" si="78">+B137</f>
        <v>80</v>
      </c>
      <c r="P132" s="131">
        <f t="shared" ref="P132:P134" si="79">+C137</f>
        <v>103</v>
      </c>
      <c r="Q132" s="131">
        <f t="shared" ref="Q132:Q134" si="80">+D137</f>
        <v>6.8</v>
      </c>
      <c r="R132" s="131">
        <f t="shared" ref="R132:R134" si="81">+E137</f>
        <v>36</v>
      </c>
      <c r="S132" s="131">
        <f t="shared" ref="S132:S134" si="82">+F137</f>
        <v>1212</v>
      </c>
      <c r="T132" s="131">
        <f>+H137</f>
        <v>2484</v>
      </c>
      <c r="U132" s="72">
        <f t="shared" si="74"/>
        <v>178.23529411764707</v>
      </c>
      <c r="V132" s="888">
        <v>1.93</v>
      </c>
      <c r="W132" s="72">
        <f>V132*K133*200/10/(A130)</f>
        <v>8395.1093117408909</v>
      </c>
      <c r="X132" s="72">
        <f t="shared" si="75"/>
        <v>47.101273366203017</v>
      </c>
      <c r="Y132" s="72">
        <f t="shared" si="76"/>
        <v>11.101273366203017</v>
      </c>
      <c r="Z132" s="72">
        <f t="shared" si="77"/>
        <v>45.729391617672832</v>
      </c>
      <c r="AA132" s="65">
        <f>(T132/0.4-(S132))*$I135/100*10</f>
        <v>1173.2147368421054</v>
      </c>
      <c r="AB132" s="74"/>
      <c r="AC132" s="74"/>
      <c r="AD132" s="74"/>
      <c r="AE132" s="43"/>
      <c r="AF132" s="43"/>
      <c r="AG132" s="42"/>
      <c r="AH132" s="42"/>
      <c r="AI132" s="43"/>
      <c r="AJ132" s="42"/>
      <c r="AK132" s="42"/>
      <c r="AL132" s="42"/>
      <c r="AM132" s="43"/>
      <c r="AN132" s="42"/>
      <c r="AO132" s="42"/>
      <c r="AP132" s="42"/>
      <c r="AQ132" s="76"/>
      <c r="AR132" s="76"/>
      <c r="AS132" s="76"/>
      <c r="AT132" s="42"/>
      <c r="AU132" s="42"/>
      <c r="AV132" s="61"/>
      <c r="AW132" s="61"/>
      <c r="AX132" s="61"/>
      <c r="AY132" s="61"/>
      <c r="AZ132" s="61"/>
      <c r="BL132" s="41"/>
      <c r="BM132" s="41"/>
      <c r="BN132" s="41"/>
      <c r="BO132" s="41"/>
      <c r="BP132" s="41"/>
    </row>
    <row r="133" spans="1:68" ht="13" customHeight="1">
      <c r="A133" s="897" t="str">
        <f>A113</f>
        <v>[treatment A]</v>
      </c>
      <c r="B133" s="202">
        <v>40</v>
      </c>
      <c r="C133" s="879">
        <v>97</v>
      </c>
      <c r="D133" s="203"/>
      <c r="E133" s="879">
        <v>32</v>
      </c>
      <c r="F133" s="203"/>
      <c r="G133" s="203"/>
      <c r="H133" s="203"/>
      <c r="I133" s="214">
        <f>AVERAGE(I129:I131)</f>
        <v>2973.3333333333335</v>
      </c>
      <c r="J133" s="215">
        <f>AVERAGE(J129:J131)</f>
        <v>1266.6666666666667</v>
      </c>
      <c r="K133" s="214">
        <f>AVERAGE(K129:K131)</f>
        <v>5372</v>
      </c>
      <c r="L133" s="215">
        <f>AVERAGE(L129:L131)</f>
        <v>2232.3333333333335</v>
      </c>
      <c r="M133" s="203"/>
      <c r="N133" s="917"/>
      <c r="O133" s="130">
        <f t="shared" si="78"/>
        <v>90</v>
      </c>
      <c r="P133" s="131">
        <f t="shared" si="79"/>
        <v>102</v>
      </c>
      <c r="Q133" s="131">
        <f t="shared" si="80"/>
        <v>5.9</v>
      </c>
      <c r="R133" s="131">
        <f t="shared" si="81"/>
        <v>38</v>
      </c>
      <c r="S133" s="131">
        <f t="shared" si="82"/>
        <v>1066</v>
      </c>
      <c r="T133" s="131">
        <f>+H138</f>
        <v>2653</v>
      </c>
      <c r="U133" s="72">
        <f t="shared" si="74"/>
        <v>180.67796610169489</v>
      </c>
      <c r="V133" s="888">
        <v>2.04</v>
      </c>
      <c r="W133" s="72">
        <f t="shared" ref="W133:W135" si="83">W132*V133/V132</f>
        <v>8873.5870445344135</v>
      </c>
      <c r="X133" s="72">
        <f t="shared" si="75"/>
        <v>49.112723792451263</v>
      </c>
      <c r="Y133" s="72">
        <f t="shared" si="76"/>
        <v>11.112723792451263</v>
      </c>
      <c r="Z133" s="72">
        <f t="shared" si="77"/>
        <v>48.149729208285549</v>
      </c>
      <c r="AA133" s="72">
        <f>(T133/0.4-(S133))*$I135/100*10</f>
        <v>1306.6626315789474</v>
      </c>
      <c r="AB133" s="74"/>
      <c r="AC133" s="74"/>
      <c r="AD133" s="74"/>
      <c r="AE133" s="43">
        <f>LINEST(R132:R134,O132:O134)</f>
        <v>0.20000000000000004</v>
      </c>
      <c r="AF133" s="43">
        <f>INDEX(LINEST(R132:R134,O132:O134),2)</f>
        <v>19.999999999999996</v>
      </c>
      <c r="AG133" s="42">
        <f>LINEST(U132:U134,O132:O134)</f>
        <v>0.83823529411764641</v>
      </c>
      <c r="AH133" s="42">
        <f>INDEX(LINEST(U132:U134,O132:O134),2)</f>
        <v>109.19657693585916</v>
      </c>
      <c r="AI133" s="43">
        <f>LINEST(Q132:Q134,O132:O134)</f>
        <v>-1.0000000000000021E-2</v>
      </c>
      <c r="AJ133" s="42">
        <f>INDEX(LINEST(Q132:Q134,O132:O134),2)</f>
        <v>7.3333333333333348</v>
      </c>
      <c r="AK133" s="43">
        <f>LINEST(W132:W134,O132:O134)</f>
        <v>47.847773279352261</v>
      </c>
      <c r="AL133" s="42">
        <f>INDEX(LINEST(W132:W134,O132:O134),2)</f>
        <v>4567.2874493927102</v>
      </c>
      <c r="AM133" s="43">
        <f>AE133*O133+AF133</f>
        <v>38</v>
      </c>
      <c r="AN133" s="42">
        <f>AG133*O133+AH133</f>
        <v>184.63775340644733</v>
      </c>
      <c r="AO133" s="42">
        <f>AI133*O133+AJ133</f>
        <v>6.4333333333333327</v>
      </c>
      <c r="AP133" s="42">
        <f>AK133*O133+AL133</f>
        <v>8873.5870445344135</v>
      </c>
      <c r="AQ133" s="76">
        <f>AP133/AN133</f>
        <v>48.059440070204829</v>
      </c>
      <c r="AR133" s="76">
        <f>AK127*AO133*AG133/AN133</f>
        <v>3.7968622598209031E-2</v>
      </c>
      <c r="AS133" s="76">
        <f>AQ133-AR133</f>
        <v>48.021471447606622</v>
      </c>
      <c r="AT133" s="76">
        <f>AS133-AM133</f>
        <v>10.021471447606622</v>
      </c>
      <c r="AU133" s="76">
        <f>AS133-AK127*AI133</f>
        <v>48.03447144760662</v>
      </c>
      <c r="AV133" s="61"/>
      <c r="AW133" s="61"/>
      <c r="AX133" s="61"/>
      <c r="AY133" s="61"/>
      <c r="AZ133" s="61"/>
      <c r="BL133" s="41"/>
      <c r="BM133" s="41"/>
      <c r="BN133" s="41"/>
      <c r="BO133" s="41"/>
      <c r="BP133" s="41"/>
    </row>
    <row r="134" spans="1:68" ht="13" customHeight="1">
      <c r="A134" s="897" t="s">
        <v>61</v>
      </c>
      <c r="B134" s="202">
        <v>50</v>
      </c>
      <c r="C134" s="879">
        <v>101</v>
      </c>
      <c r="D134" s="203"/>
      <c r="E134" s="879">
        <v>33</v>
      </c>
      <c r="F134" s="203"/>
      <c r="G134" s="203"/>
      <c r="H134" s="203"/>
      <c r="I134" s="203"/>
      <c r="J134" s="213"/>
      <c r="K134" s="203"/>
      <c r="L134" s="213"/>
      <c r="M134" s="203"/>
      <c r="N134" s="917"/>
      <c r="O134" s="130">
        <f t="shared" si="78"/>
        <v>100</v>
      </c>
      <c r="P134" s="131">
        <f t="shared" si="79"/>
        <v>109</v>
      </c>
      <c r="Q134" s="131">
        <f t="shared" si="80"/>
        <v>6.6</v>
      </c>
      <c r="R134" s="131">
        <f t="shared" si="81"/>
        <v>40</v>
      </c>
      <c r="S134" s="131">
        <f t="shared" si="82"/>
        <v>1287</v>
      </c>
      <c r="T134" s="131">
        <f>+H139</f>
        <v>2883</v>
      </c>
      <c r="U134" s="72">
        <f t="shared" si="74"/>
        <v>195</v>
      </c>
      <c r="V134" s="888">
        <v>2.15</v>
      </c>
      <c r="W134" s="72">
        <f t="shared" si="83"/>
        <v>9352.0647773279361</v>
      </c>
      <c r="X134" s="72">
        <f t="shared" si="75"/>
        <v>47.959306550399674</v>
      </c>
      <c r="Y134" s="72">
        <f t="shared" si="76"/>
        <v>7.9593065503996741</v>
      </c>
      <c r="Z134" s="72">
        <f t="shared" si="77"/>
        <v>43.999363807706118</v>
      </c>
      <c r="AA134" s="72">
        <f>(T134/0.4-(S134))*$I135/100*10</f>
        <v>1389.7594736842107</v>
      </c>
      <c r="AB134" s="74"/>
      <c r="AC134" s="74"/>
      <c r="AD134" s="74"/>
      <c r="AE134" s="43">
        <f>LINEST(R133:R135,O133:O135)</f>
        <v>2.1428571428571418E-2</v>
      </c>
      <c r="AF134" s="43">
        <f>INDEX(LINEST(R133:R135,O133:O135),2)</f>
        <v>36.785714285714285</v>
      </c>
      <c r="AG134" s="42">
        <f>LINEST(U133:U135,O133:O135)</f>
        <v>9.8761408083442984E-2</v>
      </c>
      <c r="AH134" s="42">
        <f>INDEX(LINEST(U133:U135,O133:O135),2)</f>
        <v>177.12320730117332</v>
      </c>
      <c r="AI134" s="43">
        <f>LINEST(Q133:Q135,O133:O135)</f>
        <v>1.6428571428571417E-2</v>
      </c>
      <c r="AJ134" s="42">
        <f>INDEX(LINEST(Q133:Q135,O133:O135),2)</f>
        <v>4.6357142857142861</v>
      </c>
      <c r="AK134" s="43">
        <f>LINEST(W133:W135,O133:O135)</f>
        <v>4.3497975708501997</v>
      </c>
      <c r="AL134" s="42">
        <f>INDEX(LINEST(W133:W135,O133:O135),2)</f>
        <v>8656.0971659919032</v>
      </c>
      <c r="AM134" s="43">
        <f>AE134*O134+AF134</f>
        <v>38.928571428571423</v>
      </c>
      <c r="AN134" s="42">
        <f>AG134*O134+AH134</f>
        <v>186.99934810951763</v>
      </c>
      <c r="AO134" s="42">
        <f>AI134*O134+AJ134</f>
        <v>6.2785714285714276</v>
      </c>
      <c r="AP134" s="42">
        <f>AK134*O134+AL134</f>
        <v>9091.0769230769238</v>
      </c>
      <c r="AQ134" s="76">
        <f>AP134/AN134</f>
        <v>48.615554091411397</v>
      </c>
      <c r="AR134" s="76">
        <f>AK127*AO134*AG134/AN134</f>
        <v>4.3107354635137192E-3</v>
      </c>
      <c r="AS134" s="76">
        <f>AQ134-AR134</f>
        <v>48.611243355947884</v>
      </c>
      <c r="AT134" s="76">
        <f>AS134-AM134</f>
        <v>9.682671927376461</v>
      </c>
      <c r="AU134" s="76">
        <f>AS134-AK127*AI134</f>
        <v>48.589886213090743</v>
      </c>
      <c r="AV134" s="61"/>
      <c r="AW134" s="61"/>
      <c r="AX134" s="61"/>
      <c r="AY134" s="61"/>
      <c r="AZ134" s="61"/>
      <c r="BL134" s="41"/>
      <c r="BM134" s="41"/>
      <c r="BN134" s="41"/>
      <c r="BO134" s="41"/>
      <c r="BP134" s="41"/>
    </row>
    <row r="135" spans="1:68" ht="13" customHeight="1" thickBot="1">
      <c r="A135" s="897" t="s">
        <v>315</v>
      </c>
      <c r="B135" s="202">
        <v>60</v>
      </c>
      <c r="C135" s="879">
        <v>109</v>
      </c>
      <c r="D135" s="203"/>
      <c r="E135" s="879">
        <v>35</v>
      </c>
      <c r="F135" s="203"/>
      <c r="G135" s="203"/>
      <c r="H135" s="203"/>
      <c r="I135" s="216">
        <f>I133/J133</f>
        <v>2.3473684210526318</v>
      </c>
      <c r="J135" s="217" t="s">
        <v>14</v>
      </c>
      <c r="K135" s="216">
        <f>K133/L133</f>
        <v>2.4064506495445719</v>
      </c>
      <c r="L135" s="217" t="s">
        <v>14</v>
      </c>
      <c r="M135" s="218"/>
      <c r="N135" s="917"/>
      <c r="O135" s="130">
        <f t="shared" ref="O135" si="84">+B141</f>
        <v>120</v>
      </c>
      <c r="P135" s="131">
        <f t="shared" ref="P135" si="85">+C141</f>
        <v>103</v>
      </c>
      <c r="Q135" s="131">
        <f t="shared" ref="Q135" si="86">+D141</f>
        <v>6.5</v>
      </c>
      <c r="R135" s="131">
        <f t="shared" ref="R135" si="87">+E141</f>
        <v>39</v>
      </c>
      <c r="S135" s="131">
        <f t="shared" ref="S135" si="88">+F141</f>
        <v>1211</v>
      </c>
      <c r="T135" s="131">
        <f t="shared" ref="T135" si="89">+H141</f>
        <v>3148</v>
      </c>
      <c r="U135" s="72">
        <f t="shared" si="74"/>
        <v>186.30769230769232</v>
      </c>
      <c r="V135" s="888">
        <v>2.09</v>
      </c>
      <c r="W135" s="72">
        <f t="shared" si="83"/>
        <v>9091.0769230769238</v>
      </c>
      <c r="X135" s="72">
        <f t="shared" si="75"/>
        <v>48.79603633360859</v>
      </c>
      <c r="Y135" s="72">
        <f t="shared" si="76"/>
        <v>9.7960363336085905</v>
      </c>
      <c r="Z135" s="72">
        <f t="shared" si="77"/>
        <v>47.374792556901546</v>
      </c>
      <c r="AA135" s="72">
        <f>(T135/0.4-(S135))*$I135/100*10</f>
        <v>1563.1126315789475</v>
      </c>
      <c r="AB135" s="74"/>
      <c r="AC135" s="74"/>
      <c r="AD135" s="74"/>
      <c r="AE135" s="43"/>
      <c r="AQ135" s="42"/>
      <c r="AV135" s="61"/>
      <c r="AW135" s="61"/>
      <c r="AX135" s="61"/>
      <c r="AY135" s="61"/>
      <c r="AZ135" s="61"/>
      <c r="BL135" s="41"/>
      <c r="BM135" s="41"/>
      <c r="BN135" s="41"/>
      <c r="BO135" s="41"/>
      <c r="BP135" s="41"/>
    </row>
    <row r="136" spans="1:68" ht="13" customHeight="1" thickBot="1">
      <c r="A136" s="897">
        <v>1</v>
      </c>
      <c r="B136" s="202">
        <v>70</v>
      </c>
      <c r="C136" s="879">
        <v>106</v>
      </c>
      <c r="D136" s="203"/>
      <c r="E136" s="879">
        <v>35</v>
      </c>
      <c r="F136" s="203"/>
      <c r="G136" s="203"/>
      <c r="H136" s="203"/>
      <c r="I136" s="203"/>
      <c r="J136" s="213"/>
      <c r="K136" s="203"/>
      <c r="L136" s="203"/>
      <c r="M136" s="203"/>
      <c r="N136" s="917"/>
      <c r="O136" s="148" t="s">
        <v>55</v>
      </c>
      <c r="P136" s="153">
        <f t="shared" ref="P136:Z136" si="90">AVERAGE(P132:P135)</f>
        <v>104.25</v>
      </c>
      <c r="Q136" s="228">
        <f t="shared" si="90"/>
        <v>6.4499999999999993</v>
      </c>
      <c r="R136" s="153">
        <f t="shared" si="90"/>
        <v>38.25</v>
      </c>
      <c r="S136" s="154">
        <f t="shared" si="90"/>
        <v>1194</v>
      </c>
      <c r="T136" s="153">
        <f t="shared" si="90"/>
        <v>2792</v>
      </c>
      <c r="U136" s="153">
        <f t="shared" si="90"/>
        <v>185.05523813175859</v>
      </c>
      <c r="V136" s="1075">
        <f t="shared" si="90"/>
        <v>2.0524999999999998</v>
      </c>
      <c r="W136" s="153">
        <f t="shared" si="90"/>
        <v>8927.9595141700411</v>
      </c>
      <c r="X136" s="153">
        <f t="shared" si="90"/>
        <v>48.242335010665634</v>
      </c>
      <c r="Y136" s="155">
        <f t="shared" si="90"/>
        <v>9.9923350106656361</v>
      </c>
      <c r="Z136" s="229">
        <f t="shared" si="90"/>
        <v>46.313319297641513</v>
      </c>
      <c r="AA136" s="230"/>
      <c r="AB136" s="74"/>
      <c r="AC136" s="74"/>
      <c r="AD136" s="74"/>
      <c r="AR136" s="1034" t="s">
        <v>110</v>
      </c>
      <c r="AS136" s="1034">
        <f>AVERAGE(AS133:AS134)</f>
        <v>48.316357401777253</v>
      </c>
      <c r="AT136" s="1034">
        <f>AVERAGE(AT133:AT134)</f>
        <v>9.8520716874915415</v>
      </c>
      <c r="AU136" s="1034">
        <f>AVERAGE(AU133:AU134)</f>
        <v>48.312178830348685</v>
      </c>
      <c r="AV136" s="61"/>
      <c r="AW136" s="61"/>
      <c r="AX136" s="61"/>
      <c r="AY136" s="61"/>
      <c r="AZ136" s="61"/>
      <c r="BL136" s="41"/>
      <c r="BM136" s="41"/>
      <c r="BN136" s="41"/>
      <c r="BO136" s="41"/>
      <c r="BP136" s="41"/>
    </row>
    <row r="137" spans="1:68" ht="13" customHeight="1">
      <c r="A137" s="1189">
        <v>44033</v>
      </c>
      <c r="B137" s="202">
        <v>80</v>
      </c>
      <c r="C137" s="879">
        <v>103</v>
      </c>
      <c r="D137" s="879">
        <v>6.8</v>
      </c>
      <c r="E137" s="879">
        <v>36</v>
      </c>
      <c r="F137" s="879">
        <v>1212</v>
      </c>
      <c r="G137" s="203"/>
      <c r="H137" s="879">
        <v>2484</v>
      </c>
      <c r="I137" s="203"/>
      <c r="J137" s="219"/>
      <c r="K137" s="220"/>
      <c r="L137" s="220"/>
      <c r="M137" s="220"/>
      <c r="N137" s="917"/>
      <c r="O137" s="1026" t="s">
        <v>95</v>
      </c>
      <c r="P137" s="79">
        <f>AVERAGE(P130:P131)</f>
        <v>75.5</v>
      </c>
      <c r="Q137" s="158">
        <f>AVERAGE(P132/Q132,P133/Q133,P134/Q134,P135/Q135)</f>
        <v>16.199124944513777</v>
      </c>
      <c r="R137" s="159">
        <f>AVERAGE(P130/Q130,P131/Q131)</f>
        <v>15.445175438596491</v>
      </c>
      <c r="V137" s="1076"/>
      <c r="W137" s="79"/>
      <c r="X137" s="79"/>
      <c r="Y137" s="79"/>
      <c r="Z137" s="231"/>
      <c r="AA137" s="60" t="s">
        <v>79</v>
      </c>
      <c r="AB137" s="74"/>
      <c r="AC137" s="74"/>
      <c r="AD137" s="74"/>
      <c r="AV137" s="61"/>
      <c r="AW137" s="61"/>
      <c r="AX137" s="61"/>
      <c r="AY137" s="61"/>
      <c r="AZ137" s="61"/>
      <c r="BL137" s="41"/>
      <c r="BM137" s="41"/>
      <c r="BN137" s="41"/>
      <c r="BO137" s="41"/>
      <c r="BP137" s="41"/>
    </row>
    <row r="138" spans="1:68" ht="13" customHeight="1" thickBot="1">
      <c r="A138" s="1097" t="s">
        <v>220</v>
      </c>
      <c r="B138" s="202">
        <v>90</v>
      </c>
      <c r="C138" s="879">
        <v>102</v>
      </c>
      <c r="D138" s="879">
        <v>5.9</v>
      </c>
      <c r="E138" s="879">
        <v>38</v>
      </c>
      <c r="F138" s="879">
        <v>1066</v>
      </c>
      <c r="G138" s="203"/>
      <c r="H138" s="879">
        <v>2653</v>
      </c>
      <c r="I138" s="221"/>
      <c r="J138" s="217"/>
      <c r="K138" s="218"/>
      <c r="L138" s="218"/>
      <c r="M138" s="218"/>
      <c r="N138" s="917"/>
      <c r="O138" s="54" t="s">
        <v>83</v>
      </c>
      <c r="P138" s="945"/>
      <c r="Q138" s="162">
        <f>STDEV(P132/Q132,P133/Q133,P134/Q134,P135/Q135)</f>
        <v>0.91601468429748056</v>
      </c>
      <c r="R138" s="163">
        <f>STDEV(P130/Q130,P131/Q131)</f>
        <v>0.983126533491823</v>
      </c>
      <c r="V138" s="1076"/>
      <c r="W138" s="79"/>
      <c r="X138" s="79"/>
      <c r="Y138" s="79"/>
      <c r="Z138" s="164" t="s">
        <v>92</v>
      </c>
      <c r="AA138" s="165">
        <f>SLOPE(AA130:AA131,O130:O131)</f>
        <v>2.6642631578947431</v>
      </c>
      <c r="AB138" s="74"/>
      <c r="AC138" s="74"/>
      <c r="AD138" s="74"/>
      <c r="AV138" s="61"/>
      <c r="AW138" s="61"/>
      <c r="AX138" s="61"/>
      <c r="AY138" s="61"/>
      <c r="AZ138" s="61"/>
      <c r="BL138" s="41"/>
      <c r="BM138" s="41"/>
      <c r="BN138" s="41"/>
      <c r="BO138" s="41"/>
      <c r="BP138" s="41"/>
    </row>
    <row r="139" spans="1:68" ht="13" customHeight="1" thickBot="1">
      <c r="A139" s="1132">
        <v>40</v>
      </c>
      <c r="B139" s="202">
        <v>100</v>
      </c>
      <c r="C139" s="879">
        <v>109</v>
      </c>
      <c r="D139" s="879">
        <v>6.6</v>
      </c>
      <c r="E139" s="879">
        <v>40</v>
      </c>
      <c r="F139" s="879">
        <v>1287</v>
      </c>
      <c r="G139" s="203"/>
      <c r="H139" s="879">
        <v>2883</v>
      </c>
      <c r="I139" s="222"/>
      <c r="J139" s="223"/>
      <c r="K139" s="203"/>
      <c r="L139" s="203"/>
      <c r="M139" s="879">
        <v>1.9068000000000001</v>
      </c>
      <c r="N139" s="1066"/>
      <c r="O139" s="35"/>
      <c r="P139" s="54"/>
      <c r="Q139" s="232" t="s">
        <v>93</v>
      </c>
      <c r="R139" s="233" t="s">
        <v>94</v>
      </c>
      <c r="V139" s="1076"/>
      <c r="W139" s="79"/>
      <c r="X139" s="79"/>
      <c r="Y139" s="79"/>
      <c r="Z139" s="167" t="s">
        <v>80</v>
      </c>
      <c r="AA139" s="168">
        <f>SLOPE(AA132:AA135,O132:O135)</f>
        <v>9.500806015037595</v>
      </c>
      <c r="AB139" s="74"/>
      <c r="AC139" s="74"/>
      <c r="AD139" s="74"/>
      <c r="AV139" s="61"/>
      <c r="AW139" s="61"/>
      <c r="AX139" s="61"/>
      <c r="AY139" s="61"/>
      <c r="AZ139" s="61"/>
      <c r="BL139" s="41"/>
      <c r="BM139" s="41"/>
      <c r="BN139" s="41"/>
      <c r="BO139" s="41"/>
      <c r="BP139" s="41"/>
    </row>
    <row r="140" spans="1:68" ht="13" customHeight="1">
      <c r="A140" s="1097" t="s">
        <v>219</v>
      </c>
      <c r="B140" s="202">
        <v>110</v>
      </c>
      <c r="C140" s="879">
        <v>113</v>
      </c>
      <c r="D140" s="203"/>
      <c r="E140" s="879">
        <v>40</v>
      </c>
      <c r="F140" s="203"/>
      <c r="G140" s="203"/>
      <c r="H140" s="203"/>
      <c r="I140" s="224" t="s">
        <v>9</v>
      </c>
      <c r="J140" s="225"/>
      <c r="K140" s="1227"/>
      <c r="L140" s="1228"/>
      <c r="M140" s="226"/>
      <c r="N140" s="1066"/>
      <c r="V140" s="1076"/>
      <c r="AB140" s="79"/>
      <c r="AC140" s="79"/>
      <c r="AD140" s="79"/>
      <c r="AV140" s="61"/>
      <c r="AW140" s="61"/>
      <c r="AX140" s="61"/>
      <c r="AY140" s="61"/>
      <c r="AZ140" s="61"/>
      <c r="BL140" s="41"/>
      <c r="BM140" s="41"/>
      <c r="BN140" s="41"/>
      <c r="BO140" s="41"/>
      <c r="BP140" s="41"/>
    </row>
    <row r="141" spans="1:68" ht="13" customHeight="1">
      <c r="A141" s="1132">
        <v>45</v>
      </c>
      <c r="B141" s="202">
        <v>120</v>
      </c>
      <c r="C141" s="879">
        <v>103</v>
      </c>
      <c r="D141" s="879">
        <v>6.5</v>
      </c>
      <c r="E141" s="879">
        <v>39</v>
      </c>
      <c r="F141" s="879">
        <v>1211</v>
      </c>
      <c r="G141" s="203"/>
      <c r="H141" s="879">
        <v>3148</v>
      </c>
      <c r="I141" s="227">
        <f>((G143+G142)/2)*(B143-B142)</f>
        <v>18978</v>
      </c>
      <c r="J141" s="217"/>
      <c r="K141" s="1229"/>
      <c r="L141" s="1230"/>
      <c r="M141" s="879">
        <v>1.8875</v>
      </c>
      <c r="N141" s="917"/>
      <c r="V141" s="1076"/>
      <c r="AB141" s="79"/>
      <c r="AC141" s="79"/>
      <c r="AD141" s="79"/>
      <c r="AV141" s="61"/>
      <c r="AW141" s="61"/>
      <c r="AX141" s="61"/>
      <c r="AY141" s="61"/>
      <c r="AZ141" s="61"/>
      <c r="BL141" s="41"/>
      <c r="BM141" s="41"/>
      <c r="BN141" s="41"/>
      <c r="BO141" s="41"/>
      <c r="BP141" s="41"/>
    </row>
    <row r="142" spans="1:68" ht="13" customHeight="1">
      <c r="A142" s="897"/>
      <c r="B142" s="202">
        <v>2</v>
      </c>
      <c r="C142" s="879">
        <v>103</v>
      </c>
      <c r="D142" s="203"/>
      <c r="E142" s="879">
        <v>40</v>
      </c>
      <c r="F142" s="203"/>
      <c r="G142" s="879">
        <v>7865</v>
      </c>
      <c r="H142" s="203"/>
      <c r="I142" s="227">
        <f>((G144+G143)/2)*(B144-B143)</f>
        <v>18562.5</v>
      </c>
      <c r="J142" s="217"/>
      <c r="K142" s="1229"/>
      <c r="L142" s="1230"/>
      <c r="M142" s="226"/>
      <c r="N142" s="917"/>
      <c r="V142" s="1076"/>
      <c r="AV142" s="61"/>
      <c r="AW142" s="61"/>
      <c r="AX142" s="61"/>
      <c r="AY142" s="61"/>
      <c r="AZ142" s="61"/>
      <c r="BL142" s="41"/>
      <c r="BM142" s="41"/>
      <c r="BN142" s="41"/>
      <c r="BO142" s="41"/>
      <c r="BP142" s="41"/>
    </row>
    <row r="143" spans="1:68" ht="13" customHeight="1">
      <c r="A143" s="943">
        <v>28.7</v>
      </c>
      <c r="B143" s="202">
        <v>5</v>
      </c>
      <c r="C143" s="879">
        <v>109</v>
      </c>
      <c r="D143" s="203"/>
      <c r="E143" s="879">
        <v>40</v>
      </c>
      <c r="F143" s="203"/>
      <c r="G143" s="879">
        <v>4787</v>
      </c>
      <c r="H143" s="203"/>
      <c r="I143" s="227">
        <f>((G145+G144)/2)*(B145-B144)</f>
        <v>11630</v>
      </c>
      <c r="J143" s="217"/>
      <c r="K143" s="1229"/>
      <c r="L143" s="1230"/>
      <c r="M143" s="226"/>
      <c r="N143" s="917"/>
      <c r="V143" s="1076"/>
      <c r="AV143" s="61"/>
      <c r="AW143" s="61"/>
      <c r="AX143" s="61"/>
      <c r="AY143" s="61"/>
      <c r="AZ143" s="61"/>
      <c r="BL143" s="41"/>
      <c r="BM143" s="41"/>
      <c r="BN143" s="41"/>
      <c r="BO143" s="41"/>
      <c r="BP143" s="41"/>
    </row>
    <row r="144" spans="1:68" ht="13" customHeight="1">
      <c r="A144" s="1098"/>
      <c r="B144" s="202">
        <v>10</v>
      </c>
      <c r="C144" s="879">
        <v>114</v>
      </c>
      <c r="D144" s="203"/>
      <c r="E144" s="879">
        <v>40</v>
      </c>
      <c r="F144" s="203"/>
      <c r="G144" s="879">
        <v>2638</v>
      </c>
      <c r="H144" s="203"/>
      <c r="I144" s="227">
        <f>((G146+G145)/2)*(B146-B145)</f>
        <v>17705</v>
      </c>
      <c r="J144" s="217"/>
      <c r="K144" s="1229"/>
      <c r="L144" s="1230"/>
      <c r="M144" s="226"/>
      <c r="N144" s="917"/>
      <c r="V144" s="1076"/>
      <c r="AV144" s="61"/>
      <c r="AW144" s="61"/>
      <c r="AX144" s="61"/>
      <c r="AY144" s="61"/>
      <c r="AZ144" s="61"/>
      <c r="BL144" s="41"/>
      <c r="BM144" s="41"/>
      <c r="BN144" s="41"/>
      <c r="BO144" s="41"/>
      <c r="BP144" s="41"/>
    </row>
    <row r="145" spans="1:68" ht="13" customHeight="1" thickBot="1">
      <c r="A145" s="1098"/>
      <c r="B145" s="202">
        <v>15</v>
      </c>
      <c r="C145" s="879">
        <v>152</v>
      </c>
      <c r="D145" s="203"/>
      <c r="E145" s="879">
        <v>40</v>
      </c>
      <c r="F145" s="203"/>
      <c r="G145" s="879">
        <v>2014</v>
      </c>
      <c r="H145" s="203"/>
      <c r="I145" s="234">
        <f>SUM(I141:I144)/(B146-B142)*220</f>
        <v>639678.69565217383</v>
      </c>
      <c r="J145" s="234" t="s">
        <v>10</v>
      </c>
      <c r="K145" s="1231"/>
      <c r="L145" s="1232"/>
      <c r="M145" s="226"/>
      <c r="N145" s="917"/>
      <c r="O145" s="35"/>
      <c r="P145" s="54"/>
      <c r="Q145" s="54"/>
      <c r="V145" s="1076"/>
      <c r="W145" s="79"/>
      <c r="X145" s="79"/>
      <c r="Y145" s="79"/>
      <c r="Z145" s="871"/>
      <c r="AA145" s="171"/>
      <c r="AB145" s="61"/>
      <c r="AV145" s="61"/>
      <c r="AW145" s="61"/>
      <c r="AX145" s="61"/>
      <c r="AY145" s="61"/>
      <c r="AZ145" s="61"/>
      <c r="BL145" s="41"/>
      <c r="BM145" s="41"/>
      <c r="BN145" s="41"/>
      <c r="BO145" s="41"/>
      <c r="BP145" s="41"/>
    </row>
    <row r="146" spans="1:68" ht="13" customHeight="1" thickBot="1">
      <c r="A146" s="1098"/>
      <c r="B146" s="202">
        <v>25</v>
      </c>
      <c r="C146" s="879">
        <v>140</v>
      </c>
      <c r="D146" s="203"/>
      <c r="E146" s="879">
        <v>30</v>
      </c>
      <c r="F146" s="203"/>
      <c r="G146" s="879">
        <v>1527</v>
      </c>
      <c r="H146" s="203"/>
      <c r="I146" s="235"/>
      <c r="J146" s="236"/>
      <c r="K146" s="220"/>
      <c r="L146" s="220"/>
      <c r="M146" s="226"/>
      <c r="N146" s="917"/>
      <c r="O146" s="41"/>
      <c r="V146" s="1076"/>
      <c r="W146" s="79"/>
      <c r="X146" s="79"/>
      <c r="Z146" s="95" t="s">
        <v>14</v>
      </c>
      <c r="AV146" s="61"/>
      <c r="AW146" s="61"/>
      <c r="AX146" s="61"/>
      <c r="AY146" s="61"/>
      <c r="AZ146" s="61"/>
      <c r="BL146" s="41"/>
      <c r="BM146" s="41"/>
      <c r="BN146" s="41"/>
      <c r="BO146" s="41"/>
      <c r="BP146" s="41"/>
    </row>
    <row r="147" spans="1:68" ht="13" customHeight="1" thickBot="1">
      <c r="A147" s="1099" t="s">
        <v>218</v>
      </c>
      <c r="B147" s="237" t="s">
        <v>11</v>
      </c>
      <c r="C147" s="238">
        <f>AVERAGE(C142:C146)</f>
        <v>123.6</v>
      </c>
      <c r="D147" s="239"/>
      <c r="E147" s="238">
        <f>AVERAGE(E137:E141)</f>
        <v>38.6</v>
      </c>
      <c r="F147" s="239"/>
      <c r="G147" s="881">
        <v>48129</v>
      </c>
      <c r="H147" s="240" t="s">
        <v>8</v>
      </c>
      <c r="I147" s="56"/>
      <c r="J147" s="241"/>
      <c r="K147" s="239"/>
      <c r="L147" s="239"/>
      <c r="M147" s="242">
        <f>AVERAGE(M139:M141)</f>
        <v>1.8971499999999999</v>
      </c>
      <c r="N147" s="243" t="s">
        <v>58</v>
      </c>
      <c r="O147" s="96" t="str">
        <f>A149</f>
        <v>MP-7</v>
      </c>
      <c r="P147" s="97"/>
      <c r="Q147" s="61"/>
      <c r="S147" s="92"/>
      <c r="T147" s="92"/>
      <c r="V147" s="1076"/>
      <c r="W147" s="79"/>
      <c r="X147" s="79"/>
      <c r="Z147" s="98"/>
      <c r="AA147" s="99"/>
      <c r="AB147" s="100"/>
      <c r="AC147" s="100"/>
      <c r="AD147" s="101"/>
      <c r="AE147" s="51" t="str">
        <f>+O147</f>
        <v>MP-7</v>
      </c>
      <c r="AF147" s="50" t="s">
        <v>116</v>
      </c>
      <c r="AG147" s="77"/>
      <c r="AH147" s="77"/>
      <c r="AI147" s="102" t="s">
        <v>115</v>
      </c>
      <c r="AJ147" s="77"/>
      <c r="AK147" s="49">
        <v>1.3</v>
      </c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61"/>
      <c r="AW147" s="61"/>
      <c r="AX147" s="61"/>
      <c r="AY147" s="61"/>
      <c r="AZ147" s="61"/>
      <c r="BL147" s="41"/>
      <c r="BM147" s="41"/>
      <c r="BN147" s="41"/>
      <c r="BO147" s="41"/>
      <c r="BP147" s="41"/>
    </row>
    <row r="148" spans="1:68" ht="13" customHeight="1">
      <c r="A148" s="1092">
        <v>7</v>
      </c>
      <c r="B148" s="103">
        <v>-10</v>
      </c>
      <c r="C148" s="878" t="s">
        <v>168</v>
      </c>
      <c r="D148" s="878" t="s">
        <v>186</v>
      </c>
      <c r="E148" s="878" t="s">
        <v>192</v>
      </c>
      <c r="F148" s="880" t="s">
        <v>156</v>
      </c>
      <c r="G148" s="117"/>
      <c r="H148" s="880" t="s">
        <v>158</v>
      </c>
      <c r="I148" s="104"/>
      <c r="J148" s="105"/>
      <c r="K148" s="106"/>
      <c r="L148" s="106"/>
      <c r="M148" s="941" t="s">
        <v>210</v>
      </c>
      <c r="N148" s="913"/>
      <c r="O148" s="107" t="s">
        <v>2</v>
      </c>
      <c r="P148" s="108" t="s">
        <v>344</v>
      </c>
      <c r="Q148" s="108" t="s">
        <v>345</v>
      </c>
      <c r="R148" s="93" t="s">
        <v>46</v>
      </c>
      <c r="S148" s="109" t="s">
        <v>71</v>
      </c>
      <c r="T148" s="109" t="s">
        <v>72</v>
      </c>
      <c r="U148" s="109" t="s">
        <v>17</v>
      </c>
      <c r="V148" s="1073" t="s">
        <v>28</v>
      </c>
      <c r="W148" s="109" t="s">
        <v>25</v>
      </c>
      <c r="X148" s="93" t="s">
        <v>18</v>
      </c>
      <c r="Y148" s="110" t="s">
        <v>20</v>
      </c>
      <c r="Z148" s="111" t="s">
        <v>56</v>
      </c>
      <c r="AA148" s="112" t="s">
        <v>74</v>
      </c>
      <c r="AB148" s="113" t="s">
        <v>81</v>
      </c>
      <c r="AC148" s="113" t="s">
        <v>82</v>
      </c>
      <c r="AD148" s="114" t="s">
        <v>86</v>
      </c>
      <c r="AE148" s="48"/>
      <c r="AF148" s="48"/>
      <c r="AG148" s="48"/>
      <c r="AH148" s="48"/>
      <c r="AI148" s="48"/>
      <c r="AJ148" s="48"/>
      <c r="AK148" s="48"/>
      <c r="AL148" s="48"/>
      <c r="AM148" s="48" t="s">
        <v>117</v>
      </c>
      <c r="AN148" s="48" t="s">
        <v>117</v>
      </c>
      <c r="AO148" s="48" t="s">
        <v>117</v>
      </c>
      <c r="AP148" s="48" t="s">
        <v>117</v>
      </c>
      <c r="AQ148" s="48" t="s">
        <v>118</v>
      </c>
      <c r="AR148" s="48" t="s">
        <v>119</v>
      </c>
      <c r="AS148" s="48" t="s">
        <v>120</v>
      </c>
      <c r="AT148" s="48" t="s">
        <v>121</v>
      </c>
      <c r="AU148" s="48"/>
      <c r="AV148" s="61"/>
      <c r="AW148" s="61"/>
      <c r="AX148" s="61"/>
      <c r="AY148" s="61"/>
      <c r="AZ148" s="61"/>
      <c r="BL148" s="41"/>
      <c r="BM148" s="41"/>
      <c r="BN148" s="41"/>
      <c r="BO148" s="41"/>
      <c r="BP148" s="41"/>
    </row>
    <row r="149" spans="1:68" ht="13" customHeight="1" thickBot="1">
      <c r="A149" s="904" t="s">
        <v>143</v>
      </c>
      <c r="B149" s="115">
        <v>0</v>
      </c>
      <c r="C149" s="879" t="s">
        <v>169</v>
      </c>
      <c r="D149" s="879" t="s">
        <v>187</v>
      </c>
      <c r="E149" s="879" t="s">
        <v>193</v>
      </c>
      <c r="F149" s="879" t="s">
        <v>156</v>
      </c>
      <c r="G149" s="117"/>
      <c r="H149" s="879" t="s">
        <v>158</v>
      </c>
      <c r="I149" s="879"/>
      <c r="J149" s="883"/>
      <c r="K149" s="937"/>
      <c r="L149" s="938"/>
      <c r="M149" s="117"/>
      <c r="N149" s="914"/>
      <c r="O149" s="118" t="s">
        <v>26</v>
      </c>
      <c r="P149" s="119" t="s">
        <v>99</v>
      </c>
      <c r="Q149" s="119" t="s">
        <v>99</v>
      </c>
      <c r="R149" s="119" t="s">
        <v>16</v>
      </c>
      <c r="S149" s="94" t="s">
        <v>70</v>
      </c>
      <c r="T149" s="94" t="s">
        <v>73</v>
      </c>
      <c r="U149" s="120" t="s">
        <v>84</v>
      </c>
      <c r="V149" s="1074" t="s">
        <v>350</v>
      </c>
      <c r="W149" s="119" t="s">
        <v>88</v>
      </c>
      <c r="X149" s="119" t="s">
        <v>16</v>
      </c>
      <c r="Y149" s="121" t="s">
        <v>16</v>
      </c>
      <c r="Z149" s="122"/>
      <c r="AA149" s="123" t="s">
        <v>75</v>
      </c>
      <c r="AB149" s="124"/>
      <c r="AC149" s="124"/>
      <c r="AD149" s="125"/>
      <c r="AE149" s="48" t="s">
        <v>122</v>
      </c>
      <c r="AF149" s="48" t="s">
        <v>123</v>
      </c>
      <c r="AG149" s="48" t="s">
        <v>124</v>
      </c>
      <c r="AH149" s="48" t="s">
        <v>125</v>
      </c>
      <c r="AI149" s="48" t="s">
        <v>341</v>
      </c>
      <c r="AJ149" s="48" t="s">
        <v>342</v>
      </c>
      <c r="AK149" s="48" t="s">
        <v>339</v>
      </c>
      <c r="AL149" s="48" t="s">
        <v>340</v>
      </c>
      <c r="AM149" s="48" t="s">
        <v>46</v>
      </c>
      <c r="AN149" s="48" t="s">
        <v>17</v>
      </c>
      <c r="AO149" s="48" t="s">
        <v>343</v>
      </c>
      <c r="AP149" s="48" t="s">
        <v>25</v>
      </c>
      <c r="AQ149" s="48" t="s">
        <v>127</v>
      </c>
      <c r="AR149" s="48" t="s">
        <v>127</v>
      </c>
      <c r="AS149" s="48" t="s">
        <v>127</v>
      </c>
      <c r="AT149" s="48" t="s">
        <v>127</v>
      </c>
      <c r="AU149" s="48" t="s">
        <v>128</v>
      </c>
      <c r="AV149" s="61"/>
      <c r="AW149" s="61"/>
      <c r="AX149" s="61"/>
      <c r="AY149" s="61"/>
      <c r="AZ149" s="61"/>
      <c r="BL149" s="41"/>
      <c r="BM149" s="41"/>
      <c r="BN149" s="41"/>
      <c r="BO149" s="41"/>
      <c r="BP149" s="41"/>
    </row>
    <row r="150" spans="1:68" ht="13" customHeight="1">
      <c r="A150" s="896" t="s">
        <v>151</v>
      </c>
      <c r="B150" s="115">
        <v>10</v>
      </c>
      <c r="C150" s="879" t="s">
        <v>170</v>
      </c>
      <c r="D150" s="117"/>
      <c r="E150" s="879" t="s">
        <v>194</v>
      </c>
      <c r="F150" s="117"/>
      <c r="G150" s="117"/>
      <c r="H150" s="117"/>
      <c r="I150" s="879"/>
      <c r="J150" s="883"/>
      <c r="K150" s="888"/>
      <c r="L150" s="939"/>
      <c r="M150" s="117"/>
      <c r="N150" s="915"/>
      <c r="O150" s="126">
        <f t="shared" ref="O150:O151" si="91">+B148</f>
        <v>-10</v>
      </c>
      <c r="P150" s="127" t="str">
        <f t="shared" ref="P150:P151" si="92">+C148</f>
        <v>bg -10</v>
      </c>
      <c r="Q150" s="127" t="str">
        <f t="shared" ref="Q150:Q151" si="93">+D148</f>
        <v>glu -10</v>
      </c>
      <c r="R150" s="127" t="str">
        <f t="shared" ref="R150:R151" si="94">+E148</f>
        <v>gir -10</v>
      </c>
      <c r="S150" s="127" t="str">
        <f t="shared" ref="S150:S151" si="95">+F148</f>
        <v>[3H dry]</v>
      </c>
      <c r="T150" s="127" t="str">
        <f>+H148</f>
        <v>[3H wet]</v>
      </c>
      <c r="U150" s="128" t="e">
        <f t="shared" ref="U150:U155" si="96">S150/Q150</f>
        <v>#VALUE!</v>
      </c>
      <c r="V150" s="905">
        <v>3</v>
      </c>
      <c r="W150" s="128" t="e">
        <f>V151*I153*200/10/(A150)</f>
        <v>#DIV/0!</v>
      </c>
      <c r="X150" s="128" t="e">
        <f t="shared" ref="X150:X155" si="97">W150/U150</f>
        <v>#DIV/0!</v>
      </c>
      <c r="Y150" s="128" t="e">
        <f t="shared" ref="Y150:Y155" si="98">X150-R150</f>
        <v>#DIV/0!</v>
      </c>
      <c r="Z150" s="129" t="e">
        <f t="shared" ref="Z150:Z155" si="99">(X150/P150)*100</f>
        <v>#DIV/0!</v>
      </c>
      <c r="AA150" s="65" t="e">
        <f>(T150/0.4-(S150))*I155/100*10</f>
        <v>#VALUE!</v>
      </c>
      <c r="AB150" s="65" t="e">
        <f>700*AA158/AVERAGE(U150:U151)</f>
        <v>#VALUE!</v>
      </c>
      <c r="AC150" s="65" t="e">
        <f>AVERAGE(X150:X151)-AB150</f>
        <v>#DIV/0!</v>
      </c>
      <c r="AD150" s="65" t="e">
        <f>AC150/AVERAGE(X150:X151)*100</f>
        <v>#DIV/0!</v>
      </c>
      <c r="AE150" s="43" t="e">
        <f>LINEST(R150:R151,O150:O151)</f>
        <v>#VALUE!</v>
      </c>
      <c r="AF150" s="43" t="e">
        <f>INDEX(LINEST(R150:R151,O150:O151),2)</f>
        <v>#VALUE!</v>
      </c>
      <c r="AG150" s="42" t="e">
        <f>LINEST(U150:U151,O150:O151)</f>
        <v>#VALUE!</v>
      </c>
      <c r="AH150" s="42" t="e">
        <f>INDEX(LINEST(U150:U151,O150:O151),2)</f>
        <v>#VALUE!</v>
      </c>
      <c r="AI150" s="43" t="e">
        <f>LINEST(Q150:Q151,O150:O151)</f>
        <v>#VALUE!</v>
      </c>
      <c r="AJ150" s="42" t="e">
        <f>INDEX(LINEST(Q150:Q151,O150:O151),2)</f>
        <v>#VALUE!</v>
      </c>
      <c r="AK150" s="43" t="e">
        <f>LINEST(W150:W151,O150:O151)</f>
        <v>#VALUE!</v>
      </c>
      <c r="AL150" s="42" t="e">
        <f>INDEX(LINEST(W150:W151,O150:O151),2)</f>
        <v>#VALUE!</v>
      </c>
      <c r="AM150" s="43" t="e">
        <f>AE150*AVERAGE(O150:O151)+AF150</f>
        <v>#VALUE!</v>
      </c>
      <c r="AN150" s="42" t="e">
        <f>AG150*AVERAGE(O150:O151)+AH150</f>
        <v>#VALUE!</v>
      </c>
      <c r="AO150" s="42" t="e">
        <f>AI150*AVERAGE(O150:O151)+AJ150</f>
        <v>#VALUE!</v>
      </c>
      <c r="AP150" s="42" t="e">
        <f>AK150*AVERAGE(O150:O151)+AL150</f>
        <v>#VALUE!</v>
      </c>
      <c r="AQ150" s="76" t="e">
        <f>AP150/AN150</f>
        <v>#VALUE!</v>
      </c>
      <c r="AR150" s="76" t="e">
        <f>AK147*AO150*AG150/AN150</f>
        <v>#VALUE!</v>
      </c>
      <c r="AS150" s="1034" t="e">
        <f>AQ150-AR150</f>
        <v>#VALUE!</v>
      </c>
      <c r="AT150" s="1034" t="e">
        <f>AS150-AM150</f>
        <v>#VALUE!</v>
      </c>
      <c r="AU150" s="1034" t="e">
        <f>AS150-AK147*AI150</f>
        <v>#VALUE!</v>
      </c>
      <c r="AV150" s="36" t="s">
        <v>97</v>
      </c>
      <c r="AW150" s="61"/>
      <c r="AX150" s="61"/>
      <c r="AY150" s="61"/>
      <c r="AZ150" s="61"/>
      <c r="BL150" s="41"/>
      <c r="BM150" s="41"/>
      <c r="BN150" s="41"/>
      <c r="BO150" s="41"/>
      <c r="BP150" s="41"/>
    </row>
    <row r="151" spans="1:68" ht="13" customHeight="1">
      <c r="A151" s="896" t="str">
        <f>A131</f>
        <v>Lipid#1</v>
      </c>
      <c r="B151" s="115">
        <v>20</v>
      </c>
      <c r="C151" s="879" t="s">
        <v>171</v>
      </c>
      <c r="D151" s="117"/>
      <c r="E151" s="879" t="s">
        <v>195</v>
      </c>
      <c r="F151" s="117"/>
      <c r="G151" s="117"/>
      <c r="H151" s="117"/>
      <c r="I151" s="879"/>
      <c r="J151" s="883"/>
      <c r="K151" s="937"/>
      <c r="L151" s="940"/>
      <c r="M151" s="117"/>
      <c r="N151" s="914"/>
      <c r="O151" s="130">
        <f t="shared" si="91"/>
        <v>0</v>
      </c>
      <c r="P151" s="131" t="str">
        <f t="shared" si="92"/>
        <v>bg 0</v>
      </c>
      <c r="Q151" s="131" t="str">
        <f t="shared" si="93"/>
        <v>glu 0</v>
      </c>
      <c r="R151" s="131" t="str">
        <f t="shared" si="94"/>
        <v>gir 0</v>
      </c>
      <c r="S151" s="131" t="str">
        <f t="shared" si="95"/>
        <v>[3H dry]</v>
      </c>
      <c r="T151" s="131" t="str">
        <f>+H149</f>
        <v>[3H wet]</v>
      </c>
      <c r="U151" s="72" t="e">
        <f t="shared" si="96"/>
        <v>#VALUE!</v>
      </c>
      <c r="V151" s="888">
        <v>3</v>
      </c>
      <c r="W151" s="72" t="e">
        <f>V151*I153*200/10/(A150)</f>
        <v>#DIV/0!</v>
      </c>
      <c r="X151" s="72" t="e">
        <f t="shared" si="97"/>
        <v>#DIV/0!</v>
      </c>
      <c r="Y151" s="72" t="e">
        <f t="shared" si="98"/>
        <v>#DIV/0!</v>
      </c>
      <c r="Z151" s="132" t="e">
        <f t="shared" si="99"/>
        <v>#DIV/0!</v>
      </c>
      <c r="AA151" s="72" t="e">
        <f>(T151/0.4-(S151))*$I155/100*10</f>
        <v>#VALUE!</v>
      </c>
      <c r="AB151" s="72" t="e">
        <f>700*AA159/AVERAGE(U152:U155)</f>
        <v>#VALUE!</v>
      </c>
      <c r="AC151" s="72" t="e">
        <f>X156-AB151</f>
        <v>#DIV/0!</v>
      </c>
      <c r="AD151" s="65" t="e">
        <f>AC151/AVERAGE(X152:X155)*100</f>
        <v>#DIV/0!</v>
      </c>
      <c r="AE151" s="43"/>
      <c r="AF151" s="43"/>
      <c r="AG151" s="42"/>
      <c r="AH151" s="42"/>
      <c r="AI151" s="43"/>
      <c r="AJ151" s="42"/>
      <c r="AK151" s="42"/>
      <c r="AL151" s="42"/>
      <c r="AM151" s="43"/>
      <c r="AN151" s="42"/>
      <c r="AO151" s="42"/>
      <c r="AP151" s="42"/>
      <c r="AQ151" s="76"/>
      <c r="AR151" s="76"/>
      <c r="AS151" s="76"/>
      <c r="AT151" s="42"/>
      <c r="AU151" s="42"/>
      <c r="AV151" s="61"/>
      <c r="AW151" s="61"/>
      <c r="AX151" s="61"/>
      <c r="AY151" s="61"/>
      <c r="AZ151" s="61"/>
      <c r="BL151" s="41"/>
      <c r="BM151" s="41"/>
      <c r="BN151" s="41"/>
      <c r="BO151" s="41"/>
      <c r="BP151" s="41"/>
    </row>
    <row r="152" spans="1:68" ht="13" customHeight="1">
      <c r="A152" s="896" t="str">
        <f>A132</f>
        <v>[diet A]</v>
      </c>
      <c r="B152" s="115">
        <v>30</v>
      </c>
      <c r="C152" s="879" t="s">
        <v>172</v>
      </c>
      <c r="D152" s="117"/>
      <c r="E152" s="879" t="s">
        <v>196</v>
      </c>
      <c r="F152" s="117"/>
      <c r="G152" s="117"/>
      <c r="H152" s="117"/>
      <c r="I152" s="117"/>
      <c r="J152" s="133"/>
      <c r="K152" s="117"/>
      <c r="L152" s="117"/>
      <c r="M152" s="117"/>
      <c r="N152" s="914"/>
      <c r="O152" s="130">
        <f t="shared" ref="O152:O154" si="100">+B157</f>
        <v>80</v>
      </c>
      <c r="P152" s="131" t="str">
        <f t="shared" ref="P152:P154" si="101">+C157</f>
        <v>bg 80</v>
      </c>
      <c r="Q152" s="131" t="str">
        <f t="shared" ref="Q152:Q154" si="102">+D157</f>
        <v>glu 80</v>
      </c>
      <c r="R152" s="131" t="str">
        <f t="shared" ref="R152:R154" si="103">+E157</f>
        <v>gir 80</v>
      </c>
      <c r="S152" s="131" t="str">
        <f t="shared" ref="S152:S154" si="104">+F157</f>
        <v>[3H dry]</v>
      </c>
      <c r="T152" s="131" t="str">
        <f>+H157</f>
        <v>[3H wet]</v>
      </c>
      <c r="U152" s="72" t="e">
        <f t="shared" si="96"/>
        <v>#VALUE!</v>
      </c>
      <c r="V152" s="888"/>
      <c r="W152" s="72" t="e">
        <f>V152*K153*200/10/(A150)</f>
        <v>#DIV/0!</v>
      </c>
      <c r="X152" s="72" t="e">
        <f t="shared" si="97"/>
        <v>#DIV/0!</v>
      </c>
      <c r="Y152" s="72" t="e">
        <f t="shared" si="98"/>
        <v>#DIV/0!</v>
      </c>
      <c r="Z152" s="132" t="e">
        <f t="shared" si="99"/>
        <v>#DIV/0!</v>
      </c>
      <c r="AA152" s="72" t="e">
        <f>(T152/0.4-(S152))*$I155/100*10</f>
        <v>#VALUE!</v>
      </c>
      <c r="AE152" s="43"/>
      <c r="AF152" s="43"/>
      <c r="AG152" s="42"/>
      <c r="AH152" s="42"/>
      <c r="AI152" s="43"/>
      <c r="AJ152" s="42"/>
      <c r="AK152" s="42"/>
      <c r="AL152" s="42"/>
      <c r="AM152" s="43"/>
      <c r="AN152" s="42"/>
      <c r="AO152" s="42"/>
      <c r="AP152" s="42"/>
      <c r="AQ152" s="76"/>
      <c r="AR152" s="76"/>
      <c r="AS152" s="76"/>
      <c r="AT152" s="42"/>
      <c r="AU152" s="42"/>
      <c r="AV152" s="61"/>
      <c r="AW152" s="61"/>
      <c r="AX152" s="61"/>
      <c r="AY152" s="61"/>
      <c r="AZ152" s="61"/>
      <c r="BL152" s="41"/>
      <c r="BM152" s="41"/>
      <c r="BN152" s="41"/>
      <c r="BO152" s="41"/>
      <c r="BP152" s="41"/>
    </row>
    <row r="153" spans="1:68" ht="13" customHeight="1">
      <c r="A153" s="896" t="str">
        <f>A133</f>
        <v>[treatment A]</v>
      </c>
      <c r="B153" s="115">
        <v>40</v>
      </c>
      <c r="C153" s="879" t="s">
        <v>173</v>
      </c>
      <c r="D153" s="117"/>
      <c r="E153" s="879" t="s">
        <v>197</v>
      </c>
      <c r="F153" s="117"/>
      <c r="G153" s="117"/>
      <c r="H153" s="117"/>
      <c r="I153" s="134" t="e">
        <f>AVERAGE(I149:I151)</f>
        <v>#DIV/0!</v>
      </c>
      <c r="J153" s="135" t="e">
        <f>AVERAGE(J149:J151)</f>
        <v>#DIV/0!</v>
      </c>
      <c r="K153" s="134" t="e">
        <f>AVERAGE(K149:K151)</f>
        <v>#DIV/0!</v>
      </c>
      <c r="L153" s="135" t="e">
        <f>AVERAGE(L149:L151)</f>
        <v>#DIV/0!</v>
      </c>
      <c r="M153" s="117"/>
      <c r="N153" s="914"/>
      <c r="O153" s="130">
        <f t="shared" si="100"/>
        <v>90</v>
      </c>
      <c r="P153" s="131" t="str">
        <f t="shared" si="101"/>
        <v>bg 90</v>
      </c>
      <c r="Q153" s="131" t="str">
        <f t="shared" si="102"/>
        <v>glu 90</v>
      </c>
      <c r="R153" s="131" t="str">
        <f t="shared" si="103"/>
        <v>gir 90</v>
      </c>
      <c r="S153" s="131" t="str">
        <f t="shared" si="104"/>
        <v>[3H dry]</v>
      </c>
      <c r="T153" s="131" t="str">
        <f>+H158</f>
        <v>[3H wet]</v>
      </c>
      <c r="U153" s="72" t="e">
        <f t="shared" si="96"/>
        <v>#VALUE!</v>
      </c>
      <c r="V153" s="888"/>
      <c r="W153" s="72" t="e">
        <f t="shared" ref="W153:W155" si="105">W152*V153/V152</f>
        <v>#DIV/0!</v>
      </c>
      <c r="X153" s="72" t="e">
        <f t="shared" si="97"/>
        <v>#DIV/0!</v>
      </c>
      <c r="Y153" s="72" t="e">
        <f t="shared" si="98"/>
        <v>#DIV/0!</v>
      </c>
      <c r="Z153" s="132" t="e">
        <f t="shared" si="99"/>
        <v>#DIV/0!</v>
      </c>
      <c r="AA153" s="72" t="e">
        <f>(T153/0.4-(S153))*$I155/100*10</f>
        <v>#VALUE!</v>
      </c>
      <c r="AE153" s="43" t="e">
        <f>LINEST(R152:R154,O152:O154)</f>
        <v>#VALUE!</v>
      </c>
      <c r="AF153" s="43" t="e">
        <f>INDEX(LINEST(R152:R154,O152:O154),2)</f>
        <v>#VALUE!</v>
      </c>
      <c r="AG153" s="42" t="e">
        <f>LINEST(U152:U154,O152:O154)</f>
        <v>#VALUE!</v>
      </c>
      <c r="AH153" s="42" t="e">
        <f>INDEX(LINEST(U152:U154,O152:O154),2)</f>
        <v>#VALUE!</v>
      </c>
      <c r="AI153" s="43" t="e">
        <f>LINEST(Q152:Q154,O152:O154)</f>
        <v>#VALUE!</v>
      </c>
      <c r="AJ153" s="42" t="e">
        <f>INDEX(LINEST(Q152:Q154,O152:O154),2)</f>
        <v>#VALUE!</v>
      </c>
      <c r="AK153" s="43" t="e">
        <f>LINEST(W152:W154,O152:O154)</f>
        <v>#VALUE!</v>
      </c>
      <c r="AL153" s="42" t="e">
        <f>INDEX(LINEST(W152:W154,O152:O154),2)</f>
        <v>#VALUE!</v>
      </c>
      <c r="AM153" s="43" t="e">
        <f>AE153*O153+AF153</f>
        <v>#VALUE!</v>
      </c>
      <c r="AN153" s="42" t="e">
        <f>AG153*O153+AH153</f>
        <v>#VALUE!</v>
      </c>
      <c r="AO153" s="42" t="e">
        <f>AI153*O153+AJ153</f>
        <v>#VALUE!</v>
      </c>
      <c r="AP153" s="42" t="e">
        <f>AK153*O153+AL153</f>
        <v>#VALUE!</v>
      </c>
      <c r="AQ153" s="76" t="e">
        <f>AP153/AN153</f>
        <v>#VALUE!</v>
      </c>
      <c r="AR153" s="76" t="e">
        <f>AK147*AO153*AG153/AN153</f>
        <v>#VALUE!</v>
      </c>
      <c r="AS153" s="76" t="e">
        <f>AQ153-AR153</f>
        <v>#VALUE!</v>
      </c>
      <c r="AT153" s="76" t="e">
        <f>AS153-AM153</f>
        <v>#VALUE!</v>
      </c>
      <c r="AU153" s="76" t="e">
        <f>AS153-AK147*AI153</f>
        <v>#VALUE!</v>
      </c>
      <c r="AV153" s="61"/>
      <c r="AW153" s="61"/>
      <c r="AX153" s="61"/>
      <c r="AY153" s="61"/>
      <c r="AZ153" s="61"/>
      <c r="BL153" s="41"/>
      <c r="BM153" s="41"/>
      <c r="BN153" s="41"/>
      <c r="BO153" s="41"/>
      <c r="BP153" s="41"/>
    </row>
    <row r="154" spans="1:68" ht="13" customHeight="1">
      <c r="A154" s="896" t="s">
        <v>61</v>
      </c>
      <c r="B154" s="115">
        <v>50</v>
      </c>
      <c r="C154" s="879" t="s">
        <v>174</v>
      </c>
      <c r="D154" s="117"/>
      <c r="E154" s="879" t="s">
        <v>198</v>
      </c>
      <c r="F154" s="117"/>
      <c r="G154" s="117"/>
      <c r="H154" s="117"/>
      <c r="I154" s="117"/>
      <c r="J154" s="133"/>
      <c r="K154" s="117"/>
      <c r="L154" s="133"/>
      <c r="M154" s="117"/>
      <c r="N154" s="914"/>
      <c r="O154" s="130">
        <f t="shared" si="100"/>
        <v>100</v>
      </c>
      <c r="P154" s="131" t="str">
        <f t="shared" si="101"/>
        <v>bg 100</v>
      </c>
      <c r="Q154" s="131" t="str">
        <f t="shared" si="102"/>
        <v>glu 100</v>
      </c>
      <c r="R154" s="131" t="str">
        <f t="shared" si="103"/>
        <v>gir 100</v>
      </c>
      <c r="S154" s="131" t="str">
        <f t="shared" si="104"/>
        <v>[3H dry]</v>
      </c>
      <c r="T154" s="131" t="str">
        <f>+H159</f>
        <v>[3H wet]</v>
      </c>
      <c r="U154" s="72" t="e">
        <f t="shared" si="96"/>
        <v>#VALUE!</v>
      </c>
      <c r="V154" s="888"/>
      <c r="W154" s="72" t="e">
        <f t="shared" si="105"/>
        <v>#DIV/0!</v>
      </c>
      <c r="X154" s="72" t="e">
        <f t="shared" si="97"/>
        <v>#DIV/0!</v>
      </c>
      <c r="Y154" s="72" t="e">
        <f t="shared" si="98"/>
        <v>#DIV/0!</v>
      </c>
      <c r="Z154" s="132" t="e">
        <f t="shared" si="99"/>
        <v>#DIV/0!</v>
      </c>
      <c r="AA154" s="72" t="e">
        <f>(T154/0.4-(S154))*$I155/100*10</f>
        <v>#VALUE!</v>
      </c>
      <c r="AE154" s="43" t="e">
        <f>LINEST(R153:R155,O153:O155)</f>
        <v>#VALUE!</v>
      </c>
      <c r="AF154" s="43" t="e">
        <f>INDEX(LINEST(R153:R155,O153:O155),2)</f>
        <v>#VALUE!</v>
      </c>
      <c r="AG154" s="42" t="e">
        <f>LINEST(U153:U155,O153:O155)</f>
        <v>#VALUE!</v>
      </c>
      <c r="AH154" s="42" t="e">
        <f>INDEX(LINEST(U153:U155,O153:O155),2)</f>
        <v>#VALUE!</v>
      </c>
      <c r="AI154" s="43" t="e">
        <f>LINEST(Q153:Q155,O153:O155)</f>
        <v>#VALUE!</v>
      </c>
      <c r="AJ154" s="42" t="e">
        <f>INDEX(LINEST(Q153:Q155,O153:O155),2)</f>
        <v>#VALUE!</v>
      </c>
      <c r="AK154" s="43" t="e">
        <f>LINEST(W153:W155,O153:O155)</f>
        <v>#VALUE!</v>
      </c>
      <c r="AL154" s="42" t="e">
        <f>INDEX(LINEST(W153:W155,O153:O155),2)</f>
        <v>#VALUE!</v>
      </c>
      <c r="AM154" s="43" t="e">
        <f>AE154*O154+AF154</f>
        <v>#VALUE!</v>
      </c>
      <c r="AN154" s="42" t="e">
        <f>AG154*O154+AH154</f>
        <v>#VALUE!</v>
      </c>
      <c r="AO154" s="42" t="e">
        <f>AI154*O154+AJ154</f>
        <v>#VALUE!</v>
      </c>
      <c r="AP154" s="42" t="e">
        <f>AK154*O154+AL154</f>
        <v>#VALUE!</v>
      </c>
      <c r="AQ154" s="76" t="e">
        <f>AP154/AN154</f>
        <v>#VALUE!</v>
      </c>
      <c r="AR154" s="76" t="e">
        <f>AK147*AO154*AG154/AN154</f>
        <v>#VALUE!</v>
      </c>
      <c r="AS154" s="76" t="e">
        <f>AQ154-AR154</f>
        <v>#VALUE!</v>
      </c>
      <c r="AT154" s="76" t="e">
        <f>AS154-AM154</f>
        <v>#VALUE!</v>
      </c>
      <c r="AU154" s="76" t="e">
        <f>AS154-AK147*AI154</f>
        <v>#VALUE!</v>
      </c>
      <c r="AV154" s="61"/>
      <c r="AW154" s="61"/>
      <c r="AX154" s="61"/>
      <c r="AY154" s="61"/>
      <c r="AZ154" s="61"/>
      <c r="BL154" s="41"/>
      <c r="BM154" s="41"/>
      <c r="BN154" s="41"/>
      <c r="BO154" s="41"/>
      <c r="BP154" s="41"/>
    </row>
    <row r="155" spans="1:68" ht="13" customHeight="1" thickBot="1">
      <c r="A155" s="896" t="s">
        <v>315</v>
      </c>
      <c r="B155" s="115">
        <v>60</v>
      </c>
      <c r="C155" s="879" t="s">
        <v>175</v>
      </c>
      <c r="D155" s="117"/>
      <c r="E155" s="879" t="s">
        <v>199</v>
      </c>
      <c r="F155" s="117"/>
      <c r="G155" s="117"/>
      <c r="H155" s="117"/>
      <c r="I155" s="136" t="e">
        <f>I153/J153</f>
        <v>#DIV/0!</v>
      </c>
      <c r="J155" s="137" t="s">
        <v>14</v>
      </c>
      <c r="K155" s="136" t="e">
        <f>K153/L153</f>
        <v>#DIV/0!</v>
      </c>
      <c r="L155" s="137" t="s">
        <v>14</v>
      </c>
      <c r="M155" s="138"/>
      <c r="N155" s="914"/>
      <c r="O155" s="130">
        <f t="shared" ref="O155" si="106">+B161</f>
        <v>120</v>
      </c>
      <c r="P155" s="131" t="str">
        <f t="shared" ref="P155" si="107">+C161</f>
        <v>bg 120</v>
      </c>
      <c r="Q155" s="131" t="str">
        <f t="shared" ref="Q155" si="108">+D161</f>
        <v>glu 120</v>
      </c>
      <c r="R155" s="131" t="str">
        <f t="shared" ref="R155" si="109">+E161</f>
        <v>gir 120</v>
      </c>
      <c r="S155" s="131" t="str">
        <f t="shared" ref="S155" si="110">+F161</f>
        <v>[3H dry]</v>
      </c>
      <c r="T155" s="131" t="str">
        <f t="shared" ref="T155" si="111">+H161</f>
        <v>[3H wet]</v>
      </c>
      <c r="U155" s="72" t="e">
        <f t="shared" si="96"/>
        <v>#VALUE!</v>
      </c>
      <c r="V155" s="888"/>
      <c r="W155" s="72" t="e">
        <f t="shared" si="105"/>
        <v>#DIV/0!</v>
      </c>
      <c r="X155" s="72" t="e">
        <f t="shared" si="97"/>
        <v>#DIV/0!</v>
      </c>
      <c r="Y155" s="72" t="e">
        <f t="shared" si="98"/>
        <v>#DIV/0!</v>
      </c>
      <c r="Z155" s="132" t="e">
        <f t="shared" si="99"/>
        <v>#DIV/0!</v>
      </c>
      <c r="AA155" s="72" t="e">
        <f>(T155/0.4-(S155))*$I155/100*10</f>
        <v>#VALUE!</v>
      </c>
      <c r="AE155" s="43"/>
      <c r="AQ155" s="42"/>
      <c r="AV155" s="61"/>
      <c r="AW155" s="61"/>
      <c r="AX155" s="61"/>
      <c r="AY155" s="61"/>
      <c r="AZ155" s="61"/>
      <c r="BL155" s="41"/>
      <c r="BM155" s="41"/>
      <c r="BN155" s="41"/>
      <c r="BO155" s="41"/>
      <c r="BP155" s="41"/>
    </row>
    <row r="156" spans="1:68" ht="13" customHeight="1" thickBot="1">
      <c r="A156" s="896">
        <v>1</v>
      </c>
      <c r="B156" s="115">
        <v>70</v>
      </c>
      <c r="C156" s="879" t="s">
        <v>176</v>
      </c>
      <c r="D156" s="117"/>
      <c r="E156" s="879" t="s">
        <v>200</v>
      </c>
      <c r="F156" s="874"/>
      <c r="G156" s="117"/>
      <c r="H156" s="117"/>
      <c r="I156" s="117"/>
      <c r="J156" s="133"/>
      <c r="K156" s="117"/>
      <c r="L156" s="117"/>
      <c r="M156" s="117"/>
      <c r="N156" s="914"/>
      <c r="O156" s="148" t="s">
        <v>55</v>
      </c>
      <c r="P156" s="149" t="e">
        <f t="shared" ref="P156:Z156" si="112">AVERAGE(P152:P155)</f>
        <v>#DIV/0!</v>
      </c>
      <c r="Q156" s="150" t="e">
        <f t="shared" si="112"/>
        <v>#DIV/0!</v>
      </c>
      <c r="R156" s="151" t="e">
        <f t="shared" si="112"/>
        <v>#DIV/0!</v>
      </c>
      <c r="S156" s="152" t="e">
        <f t="shared" si="112"/>
        <v>#DIV/0!</v>
      </c>
      <c r="T156" s="153" t="e">
        <f t="shared" si="112"/>
        <v>#DIV/0!</v>
      </c>
      <c r="U156" s="153" t="e">
        <f t="shared" si="112"/>
        <v>#VALUE!</v>
      </c>
      <c r="V156" s="1075" t="e">
        <f t="shared" si="112"/>
        <v>#DIV/0!</v>
      </c>
      <c r="W156" s="153" t="e">
        <f t="shared" si="112"/>
        <v>#DIV/0!</v>
      </c>
      <c r="X156" s="153" t="e">
        <f t="shared" si="112"/>
        <v>#DIV/0!</v>
      </c>
      <c r="Y156" s="153" t="e">
        <f t="shared" si="112"/>
        <v>#DIV/0!</v>
      </c>
      <c r="Z156" s="155" t="e">
        <f t="shared" si="112"/>
        <v>#DIV/0!</v>
      </c>
      <c r="AA156" s="156"/>
      <c r="AR156" s="1034" t="s">
        <v>110</v>
      </c>
      <c r="AS156" s="1034" t="e">
        <f>AVERAGE(AS153:AS154)</f>
        <v>#VALUE!</v>
      </c>
      <c r="AT156" s="1034" t="e">
        <f>AVERAGE(AT153:AT154)</f>
        <v>#VALUE!</v>
      </c>
      <c r="AU156" s="1034" t="e">
        <f>AVERAGE(AU153:AU154)</f>
        <v>#VALUE!</v>
      </c>
      <c r="AV156" s="61"/>
      <c r="AW156" s="61"/>
      <c r="AX156" s="61"/>
      <c r="AY156" s="61"/>
      <c r="AZ156" s="61"/>
      <c r="BL156" s="41"/>
      <c r="BM156" s="41"/>
      <c r="BN156" s="41"/>
      <c r="BO156" s="41"/>
      <c r="BP156" s="41"/>
    </row>
    <row r="157" spans="1:68" ht="13" customHeight="1">
      <c r="A157" s="896" t="s">
        <v>316</v>
      </c>
      <c r="B157" s="115">
        <v>80</v>
      </c>
      <c r="C157" s="879" t="s">
        <v>177</v>
      </c>
      <c r="D157" s="879" t="s">
        <v>188</v>
      </c>
      <c r="E157" s="879" t="s">
        <v>201</v>
      </c>
      <c r="F157" s="879" t="s">
        <v>156</v>
      </c>
      <c r="G157" s="117"/>
      <c r="H157" s="879" t="s">
        <v>158</v>
      </c>
      <c r="I157" s="117"/>
      <c r="J157" s="139"/>
      <c r="K157" s="140"/>
      <c r="L157" s="140"/>
      <c r="M157" s="140"/>
      <c r="N157" s="914"/>
      <c r="O157" s="1026" t="s">
        <v>95</v>
      </c>
      <c r="P157" s="79" t="e">
        <f>AVERAGE(P150:P151)</f>
        <v>#DIV/0!</v>
      </c>
      <c r="Q157" s="158" t="e">
        <f>AVERAGE(P152/Q152,P153/Q153,P154/Q154,P155/Q155)</f>
        <v>#VALUE!</v>
      </c>
      <c r="R157" s="159" t="e">
        <f>AVERAGE(P150/Q150,P151/Q151)</f>
        <v>#VALUE!</v>
      </c>
      <c r="V157" s="1076"/>
      <c r="W157" s="79"/>
      <c r="X157" s="79"/>
      <c r="Y157" s="79"/>
      <c r="Z157" s="160"/>
      <c r="AA157" s="59" t="s">
        <v>79</v>
      </c>
      <c r="AV157" s="61"/>
      <c r="AW157" s="61"/>
      <c r="AX157" s="61"/>
      <c r="AY157" s="61"/>
      <c r="AZ157" s="61"/>
      <c r="BL157" s="41"/>
      <c r="BM157" s="41"/>
      <c r="BN157" s="41"/>
      <c r="BO157" s="41"/>
      <c r="BP157" s="41"/>
    </row>
    <row r="158" spans="1:68" ht="13" customHeight="1" thickBot="1">
      <c r="A158" s="1093" t="s">
        <v>220</v>
      </c>
      <c r="B158" s="115">
        <v>90</v>
      </c>
      <c r="C158" s="879" t="s">
        <v>178</v>
      </c>
      <c r="D158" s="879" t="s">
        <v>189</v>
      </c>
      <c r="E158" s="879" t="s">
        <v>202</v>
      </c>
      <c r="F158" s="879" t="s">
        <v>156</v>
      </c>
      <c r="G158" s="117"/>
      <c r="H158" s="879" t="s">
        <v>158</v>
      </c>
      <c r="I158" s="141"/>
      <c r="J158" s="137"/>
      <c r="K158" s="138"/>
      <c r="L158" s="138"/>
      <c r="M158" s="138"/>
      <c r="N158" s="914"/>
      <c r="O158" s="54" t="s">
        <v>83</v>
      </c>
      <c r="P158" s="945"/>
      <c r="Q158" s="162" t="e">
        <f>STDEV(P152/Q152,P153/Q153,P154/Q154,P155/Q155)</f>
        <v>#VALUE!</v>
      </c>
      <c r="R158" s="163" t="e">
        <f>STDEV(P150/Q150,P151/Q151)</f>
        <v>#VALUE!</v>
      </c>
      <c r="V158" s="1076"/>
      <c r="W158" s="79"/>
      <c r="X158" s="79"/>
      <c r="Y158" s="79"/>
      <c r="Z158" s="164" t="s">
        <v>89</v>
      </c>
      <c r="AA158" s="165" t="e">
        <f>SLOPE(AA150:AA151,O150:O151)</f>
        <v>#VALUE!</v>
      </c>
      <c r="AV158" s="61"/>
      <c r="AW158" s="61"/>
      <c r="AX158" s="61"/>
      <c r="AY158" s="61"/>
      <c r="AZ158" s="61"/>
      <c r="BL158" s="41"/>
      <c r="BM158" s="41"/>
      <c r="BN158" s="41"/>
      <c r="BO158" s="41"/>
      <c r="BP158" s="41"/>
    </row>
    <row r="159" spans="1:68" ht="13" customHeight="1" thickBot="1">
      <c r="A159" s="1132" t="s">
        <v>337</v>
      </c>
      <c r="B159" s="115">
        <v>100</v>
      </c>
      <c r="C159" s="879" t="s">
        <v>179</v>
      </c>
      <c r="D159" s="879" t="s">
        <v>190</v>
      </c>
      <c r="E159" s="879" t="s">
        <v>203</v>
      </c>
      <c r="F159" s="879" t="s">
        <v>156</v>
      </c>
      <c r="G159" s="117"/>
      <c r="H159" s="879" t="s">
        <v>158</v>
      </c>
      <c r="I159" s="142"/>
      <c r="J159" s="143"/>
      <c r="K159" s="117"/>
      <c r="L159" s="117"/>
      <c r="M159" s="879" t="s">
        <v>211</v>
      </c>
      <c r="N159" s="1065"/>
      <c r="O159" s="35"/>
      <c r="P159" s="54"/>
      <c r="Q159" s="166" t="s">
        <v>93</v>
      </c>
      <c r="R159" s="62" t="s">
        <v>94</v>
      </c>
      <c r="V159" s="1076"/>
      <c r="W159" s="79"/>
      <c r="X159" s="79"/>
      <c r="Y159" s="79"/>
      <c r="Z159" s="167" t="s">
        <v>80</v>
      </c>
      <c r="AA159" s="168" t="e">
        <f>SLOPE(AA152:AA155,O152:O155)</f>
        <v>#VALUE!</v>
      </c>
      <c r="AV159" s="61"/>
      <c r="AW159" s="61"/>
      <c r="AX159" s="61"/>
      <c r="AY159" s="61"/>
      <c r="AZ159" s="61"/>
      <c r="BL159" s="41"/>
      <c r="BM159" s="41"/>
      <c r="BN159" s="41"/>
      <c r="BO159" s="41"/>
      <c r="BP159" s="41"/>
    </row>
    <row r="160" spans="1:68" ht="13" customHeight="1">
      <c r="A160" s="1093" t="s">
        <v>219</v>
      </c>
      <c r="B160" s="115">
        <v>110</v>
      </c>
      <c r="C160" s="879" t="s">
        <v>180</v>
      </c>
      <c r="D160" s="117"/>
      <c r="E160" s="879" t="s">
        <v>204</v>
      </c>
      <c r="F160" s="117"/>
      <c r="G160" s="117"/>
      <c r="H160" s="117"/>
      <c r="I160" s="144" t="s">
        <v>9</v>
      </c>
      <c r="J160" s="145"/>
      <c r="K160" s="1221"/>
      <c r="L160" s="1222"/>
      <c r="M160" s="146"/>
      <c r="N160" s="1065"/>
      <c r="V160" s="1076"/>
      <c r="AV160" s="61"/>
      <c r="AW160" s="61"/>
      <c r="AX160" s="61"/>
      <c r="AY160" s="61"/>
      <c r="AZ160" s="61"/>
      <c r="BL160" s="41"/>
      <c r="BM160" s="41"/>
      <c r="BN160" s="41"/>
      <c r="BO160" s="41"/>
      <c r="BP160" s="41"/>
    </row>
    <row r="161" spans="1:68" ht="13" customHeight="1">
      <c r="A161" s="1132" t="s">
        <v>338</v>
      </c>
      <c r="B161" s="115">
        <v>120</v>
      </c>
      <c r="C161" s="879" t="s">
        <v>181</v>
      </c>
      <c r="D161" s="879" t="s">
        <v>191</v>
      </c>
      <c r="E161" s="879" t="s">
        <v>205</v>
      </c>
      <c r="F161" s="879" t="s">
        <v>156</v>
      </c>
      <c r="G161" s="117"/>
      <c r="H161" s="879" t="s">
        <v>158</v>
      </c>
      <c r="I161" s="147" t="e">
        <f>((G163+G162)/2)*(B163-B162)</f>
        <v>#VALUE!</v>
      </c>
      <c r="J161" s="137"/>
      <c r="K161" s="1223"/>
      <c r="L161" s="1224"/>
      <c r="M161" s="879" t="s">
        <v>212</v>
      </c>
      <c r="N161" s="914"/>
      <c r="V161" s="1076"/>
      <c r="AV161" s="61"/>
      <c r="AW161" s="61"/>
      <c r="AX161" s="61"/>
      <c r="AY161" s="61"/>
      <c r="AZ161" s="61"/>
      <c r="BL161" s="41"/>
      <c r="BM161" s="41"/>
      <c r="BN161" s="41"/>
      <c r="BO161" s="41"/>
      <c r="BP161" s="41"/>
    </row>
    <row r="162" spans="1:68" ht="13" customHeight="1">
      <c r="A162" s="896"/>
      <c r="B162" s="115">
        <v>2</v>
      </c>
      <c r="C162" s="879" t="s">
        <v>182</v>
      </c>
      <c r="D162" s="117"/>
      <c r="E162" s="879" t="s">
        <v>206</v>
      </c>
      <c r="F162" s="117"/>
      <c r="G162" s="879" t="s">
        <v>157</v>
      </c>
      <c r="H162" s="117"/>
      <c r="I162" s="147" t="e">
        <f>((G164+G163)/2)*(B164-B163)</f>
        <v>#VALUE!</v>
      </c>
      <c r="J162" s="137"/>
      <c r="K162" s="1223"/>
      <c r="L162" s="1224"/>
      <c r="M162" s="146"/>
      <c r="N162" s="914"/>
      <c r="V162" s="1076"/>
      <c r="AV162" s="61"/>
      <c r="AW162" s="61"/>
      <c r="AX162" s="61"/>
      <c r="AY162" s="61"/>
      <c r="AZ162" s="61"/>
      <c r="BL162" s="41"/>
      <c r="BM162" s="41"/>
      <c r="BN162" s="41"/>
      <c r="BO162" s="41"/>
      <c r="BP162" s="41"/>
    </row>
    <row r="163" spans="1:68" ht="13" customHeight="1">
      <c r="A163" s="943" t="s">
        <v>317</v>
      </c>
      <c r="B163" s="115">
        <v>5</v>
      </c>
      <c r="C163" s="879" t="s">
        <v>183</v>
      </c>
      <c r="D163" s="117"/>
      <c r="E163" s="879" t="s">
        <v>207</v>
      </c>
      <c r="F163" s="117"/>
      <c r="G163" s="879" t="s">
        <v>157</v>
      </c>
      <c r="H163" s="117"/>
      <c r="I163" s="147" t="e">
        <f>((G165+G164)/2)*(B165-B164)</f>
        <v>#VALUE!</v>
      </c>
      <c r="J163" s="137"/>
      <c r="K163" s="1223"/>
      <c r="L163" s="1224"/>
      <c r="M163" s="146"/>
      <c r="N163" s="914"/>
      <c r="V163" s="1076"/>
      <c r="AV163" s="61"/>
      <c r="AW163" s="61"/>
      <c r="AX163" s="61"/>
      <c r="AY163" s="61"/>
      <c r="AZ163" s="61"/>
      <c r="BL163" s="41"/>
      <c r="BM163" s="41"/>
      <c r="BN163" s="41"/>
      <c r="BO163" s="41"/>
      <c r="BP163" s="41"/>
    </row>
    <row r="164" spans="1:68" ht="13" customHeight="1">
      <c r="A164" s="1094"/>
      <c r="B164" s="115">
        <v>10</v>
      </c>
      <c r="C164" s="879" t="s">
        <v>170</v>
      </c>
      <c r="D164" s="117"/>
      <c r="E164" s="879" t="s">
        <v>194</v>
      </c>
      <c r="F164" s="117"/>
      <c r="G164" s="879" t="s">
        <v>157</v>
      </c>
      <c r="H164" s="117"/>
      <c r="I164" s="147" t="e">
        <f>((G166+G165)/2)*(B166-B165)</f>
        <v>#VALUE!</v>
      </c>
      <c r="J164" s="137"/>
      <c r="K164" s="1223"/>
      <c r="L164" s="1224"/>
      <c r="M164" s="146"/>
      <c r="N164" s="914"/>
      <c r="V164" s="1076"/>
      <c r="AV164" s="61"/>
      <c r="AW164" s="61"/>
      <c r="AX164" s="61"/>
      <c r="AY164" s="61"/>
      <c r="AZ164" s="61"/>
      <c r="BL164" s="41"/>
      <c r="BM164" s="41"/>
      <c r="BN164" s="41"/>
      <c r="BO164" s="41"/>
      <c r="BP164" s="41"/>
    </row>
    <row r="165" spans="1:68" ht="13" customHeight="1" thickBot="1">
      <c r="A165" s="1094"/>
      <c r="B165" s="115">
        <v>15</v>
      </c>
      <c r="C165" s="879" t="s">
        <v>184</v>
      </c>
      <c r="D165" s="117"/>
      <c r="E165" s="879" t="s">
        <v>208</v>
      </c>
      <c r="F165" s="117"/>
      <c r="G165" s="879" t="s">
        <v>157</v>
      </c>
      <c r="H165" s="117"/>
      <c r="I165" s="169" t="e">
        <f>SUM(I161:I164)/(B166-B162)*220</f>
        <v>#VALUE!</v>
      </c>
      <c r="J165" s="170" t="s">
        <v>10</v>
      </c>
      <c r="K165" s="1225"/>
      <c r="L165" s="1226"/>
      <c r="M165" s="146"/>
      <c r="N165" s="914"/>
      <c r="O165" s="35"/>
      <c r="P165" s="54"/>
      <c r="Q165" s="54"/>
      <c r="V165" s="1076"/>
      <c r="W165" s="79"/>
      <c r="X165" s="79"/>
      <c r="Y165" s="79"/>
      <c r="Z165" s="871"/>
      <c r="AA165" s="171"/>
      <c r="AV165" s="61"/>
      <c r="AW165" s="61"/>
      <c r="AX165" s="61"/>
      <c r="AY165" s="61"/>
      <c r="AZ165" s="61"/>
      <c r="BL165" s="41"/>
      <c r="BM165" s="41"/>
      <c r="BN165" s="41"/>
      <c r="BO165" s="41"/>
      <c r="BP165" s="41"/>
    </row>
    <row r="166" spans="1:68" ht="13" customHeight="1" thickBot="1">
      <c r="A166" s="1094"/>
      <c r="B166" s="115">
        <v>25</v>
      </c>
      <c r="C166" s="879" t="s">
        <v>185</v>
      </c>
      <c r="D166" s="117"/>
      <c r="E166" s="879" t="s">
        <v>209</v>
      </c>
      <c r="F166" s="117"/>
      <c r="G166" s="879" t="s">
        <v>157</v>
      </c>
      <c r="H166" s="117"/>
      <c r="I166" s="172"/>
      <c r="J166" s="173"/>
      <c r="K166" s="140"/>
      <c r="L166" s="140"/>
      <c r="M166" s="146"/>
      <c r="N166" s="914"/>
      <c r="O166" s="174"/>
      <c r="V166" s="1076"/>
      <c r="W166" s="79"/>
      <c r="X166" s="79"/>
      <c r="Y166" s="79"/>
      <c r="Z166" s="175" t="s">
        <v>14</v>
      </c>
      <c r="AV166" s="61"/>
      <c r="AW166" s="61"/>
      <c r="AX166" s="61"/>
      <c r="AY166" s="61"/>
      <c r="AZ166" s="61"/>
      <c r="BL166" s="41"/>
      <c r="BM166" s="41"/>
      <c r="BN166" s="41"/>
      <c r="BO166" s="41"/>
      <c r="BP166" s="41"/>
    </row>
    <row r="167" spans="1:68" ht="13" customHeight="1" thickBot="1">
      <c r="A167" s="1095" t="s">
        <v>218</v>
      </c>
      <c r="B167" s="176" t="s">
        <v>11</v>
      </c>
      <c r="C167" s="177" t="e">
        <f>AVERAGE(C162:C166)</f>
        <v>#DIV/0!</v>
      </c>
      <c r="D167" s="178"/>
      <c r="E167" s="177" t="e">
        <f>AVERAGE(E157:E161)</f>
        <v>#DIV/0!</v>
      </c>
      <c r="F167" s="178"/>
      <c r="G167" s="881" t="s">
        <v>159</v>
      </c>
      <c r="H167" s="179" t="s">
        <v>8</v>
      </c>
      <c r="I167" s="55"/>
      <c r="J167" s="180"/>
      <c r="K167" s="178"/>
      <c r="L167" s="178"/>
      <c r="M167" s="181" t="e">
        <f>AVERAGE(M159:M161)</f>
        <v>#DIV/0!</v>
      </c>
      <c r="N167" s="182" t="s">
        <v>58</v>
      </c>
      <c r="O167" s="183" t="str">
        <f>A169</f>
        <v>MP-8</v>
      </c>
      <c r="P167" s="184"/>
      <c r="Q167" s="61"/>
      <c r="S167" s="92"/>
      <c r="T167" s="92"/>
      <c r="V167" s="1076"/>
      <c r="W167" s="79"/>
      <c r="X167" s="79"/>
      <c r="Z167" s="98"/>
      <c r="AA167" s="185"/>
      <c r="AB167" s="183"/>
      <c r="AC167" s="183"/>
      <c r="AD167" s="186"/>
      <c r="AE167" s="1139" t="str">
        <f>+O167</f>
        <v>MP-8</v>
      </c>
      <c r="AF167" s="57" t="s">
        <v>116</v>
      </c>
      <c r="AG167" s="188"/>
      <c r="AH167" s="188"/>
      <c r="AI167" s="187" t="s">
        <v>115</v>
      </c>
      <c r="AJ167" s="188"/>
      <c r="AK167" s="1135">
        <v>1.3</v>
      </c>
      <c r="AL167" s="188"/>
      <c r="AM167" s="188"/>
      <c r="AN167" s="188"/>
      <c r="AO167" s="188"/>
      <c r="AP167" s="188"/>
      <c r="AQ167" s="188"/>
      <c r="AR167" s="188"/>
      <c r="AS167" s="188"/>
      <c r="AT167" s="188"/>
      <c r="AU167" s="188"/>
      <c r="AV167" s="61"/>
      <c r="AW167" s="61"/>
      <c r="AX167" s="61"/>
      <c r="AY167" s="61"/>
      <c r="AZ167" s="61"/>
      <c r="BL167" s="41"/>
      <c r="BM167" s="41"/>
      <c r="BN167" s="41"/>
      <c r="BO167" s="41"/>
      <c r="BP167" s="41"/>
    </row>
    <row r="168" spans="1:68" ht="13" customHeight="1">
      <c r="A168" s="1096">
        <v>8</v>
      </c>
      <c r="B168" s="189">
        <v>-10</v>
      </c>
      <c r="C168" s="878" t="s">
        <v>168</v>
      </c>
      <c r="D168" s="878" t="s">
        <v>186</v>
      </c>
      <c r="E168" s="878" t="s">
        <v>192</v>
      </c>
      <c r="F168" s="880" t="s">
        <v>156</v>
      </c>
      <c r="G168" s="203"/>
      <c r="H168" s="880" t="s">
        <v>158</v>
      </c>
      <c r="I168" s="190"/>
      <c r="J168" s="191"/>
      <c r="K168" s="192"/>
      <c r="L168" s="192"/>
      <c r="M168" s="941" t="s">
        <v>210</v>
      </c>
      <c r="N168" s="916"/>
      <c r="O168" s="193" t="s">
        <v>2</v>
      </c>
      <c r="P168" s="194" t="s">
        <v>344</v>
      </c>
      <c r="Q168" s="194" t="s">
        <v>345</v>
      </c>
      <c r="R168" s="195" t="s">
        <v>46</v>
      </c>
      <c r="S168" s="196" t="s">
        <v>71</v>
      </c>
      <c r="T168" s="196" t="s">
        <v>72</v>
      </c>
      <c r="U168" s="196" t="s">
        <v>17</v>
      </c>
      <c r="V168" s="1077" t="s">
        <v>28</v>
      </c>
      <c r="W168" s="196" t="s">
        <v>25</v>
      </c>
      <c r="X168" s="195" t="s">
        <v>18</v>
      </c>
      <c r="Y168" s="197" t="s">
        <v>20</v>
      </c>
      <c r="Z168" s="198" t="s">
        <v>56</v>
      </c>
      <c r="AA168" s="199" t="s">
        <v>74</v>
      </c>
      <c r="AB168" s="200" t="s">
        <v>81</v>
      </c>
      <c r="AC168" s="200" t="s">
        <v>82</v>
      </c>
      <c r="AD168" s="201" t="s">
        <v>86</v>
      </c>
      <c r="AE168" s="58"/>
      <c r="AF168" s="58"/>
      <c r="AG168" s="58"/>
      <c r="AH168" s="58"/>
      <c r="AI168" s="58"/>
      <c r="AJ168" s="58"/>
      <c r="AK168" s="58"/>
      <c r="AL168" s="58"/>
      <c r="AM168" s="58" t="s">
        <v>117</v>
      </c>
      <c r="AN168" s="58" t="s">
        <v>117</v>
      </c>
      <c r="AO168" s="58" t="s">
        <v>117</v>
      </c>
      <c r="AP168" s="58" t="s">
        <v>117</v>
      </c>
      <c r="AQ168" s="58" t="s">
        <v>118</v>
      </c>
      <c r="AR168" s="58" t="s">
        <v>119</v>
      </c>
      <c r="AS168" s="58" t="s">
        <v>120</v>
      </c>
      <c r="AT168" s="58" t="s">
        <v>121</v>
      </c>
      <c r="AU168" s="58"/>
      <c r="AV168" s="61"/>
      <c r="AW168" s="61"/>
      <c r="AX168" s="61"/>
      <c r="AY168" s="61"/>
      <c r="AZ168" s="61"/>
      <c r="BL168" s="41"/>
      <c r="BM168" s="41"/>
      <c r="BN168" s="41"/>
      <c r="BO168" s="41"/>
      <c r="BP168" s="41"/>
    </row>
    <row r="169" spans="1:68" ht="13" customHeight="1" thickBot="1">
      <c r="A169" s="909" t="s">
        <v>144</v>
      </c>
      <c r="B169" s="202">
        <v>0</v>
      </c>
      <c r="C169" s="879" t="s">
        <v>169</v>
      </c>
      <c r="D169" s="879" t="s">
        <v>187</v>
      </c>
      <c r="E169" s="879" t="s">
        <v>193</v>
      </c>
      <c r="F169" s="879" t="s">
        <v>156</v>
      </c>
      <c r="G169" s="203"/>
      <c r="H169" s="879" t="s">
        <v>158</v>
      </c>
      <c r="I169" s="879"/>
      <c r="J169" s="883"/>
      <c r="K169" s="879"/>
      <c r="L169" s="879"/>
      <c r="M169" s="203"/>
      <c r="N169" s="917"/>
      <c r="O169" s="204" t="s">
        <v>26</v>
      </c>
      <c r="P169" s="205" t="s">
        <v>99</v>
      </c>
      <c r="Q169" s="205" t="s">
        <v>99</v>
      </c>
      <c r="R169" s="205" t="s">
        <v>16</v>
      </c>
      <c r="S169" s="206" t="s">
        <v>70</v>
      </c>
      <c r="T169" s="206" t="s">
        <v>73</v>
      </c>
      <c r="U169" s="207" t="s">
        <v>84</v>
      </c>
      <c r="V169" s="1078" t="s">
        <v>350</v>
      </c>
      <c r="W169" s="205" t="s">
        <v>88</v>
      </c>
      <c r="X169" s="205" t="s">
        <v>16</v>
      </c>
      <c r="Y169" s="208" t="s">
        <v>16</v>
      </c>
      <c r="Z169" s="209"/>
      <c r="AA169" s="210" t="s">
        <v>75</v>
      </c>
      <c r="AB169" s="211"/>
      <c r="AC169" s="211"/>
      <c r="AD169" s="212"/>
      <c r="AE169" s="58" t="s">
        <v>122</v>
      </c>
      <c r="AF169" s="58" t="s">
        <v>123</v>
      </c>
      <c r="AG169" s="58" t="s">
        <v>124</v>
      </c>
      <c r="AH169" s="58" t="s">
        <v>125</v>
      </c>
      <c r="AI169" s="58" t="s">
        <v>341</v>
      </c>
      <c r="AJ169" s="58" t="s">
        <v>342</v>
      </c>
      <c r="AK169" s="58" t="s">
        <v>339</v>
      </c>
      <c r="AL169" s="58" t="s">
        <v>340</v>
      </c>
      <c r="AM169" s="58" t="s">
        <v>46</v>
      </c>
      <c r="AN169" s="58" t="s">
        <v>17</v>
      </c>
      <c r="AO169" s="58" t="s">
        <v>343</v>
      </c>
      <c r="AP169" s="58" t="s">
        <v>25</v>
      </c>
      <c r="AQ169" s="58" t="s">
        <v>127</v>
      </c>
      <c r="AR169" s="58" t="s">
        <v>127</v>
      </c>
      <c r="AS169" s="58" t="s">
        <v>127</v>
      </c>
      <c r="AT169" s="58" t="s">
        <v>127</v>
      </c>
      <c r="AU169" s="58" t="s">
        <v>128</v>
      </c>
      <c r="AV169" s="61"/>
      <c r="AW169" s="61"/>
      <c r="AX169" s="61"/>
      <c r="AY169" s="61"/>
      <c r="AZ169" s="61"/>
      <c r="BL169" s="41"/>
      <c r="BM169" s="41"/>
      <c r="BN169" s="41"/>
      <c r="BO169" s="41"/>
      <c r="BP169" s="41"/>
    </row>
    <row r="170" spans="1:68" ht="13" customHeight="1">
      <c r="A170" s="897" t="s">
        <v>151</v>
      </c>
      <c r="B170" s="202">
        <v>10</v>
      </c>
      <c r="C170" s="879" t="s">
        <v>170</v>
      </c>
      <c r="D170" s="203"/>
      <c r="E170" s="879" t="s">
        <v>194</v>
      </c>
      <c r="F170" s="203"/>
      <c r="G170" s="203"/>
      <c r="H170" s="203"/>
      <c r="I170" s="879"/>
      <c r="J170" s="883"/>
      <c r="K170" s="879"/>
      <c r="L170" s="879"/>
      <c r="M170" s="203"/>
      <c r="N170" s="918"/>
      <c r="O170" s="126">
        <f t="shared" ref="O170:O171" si="113">+B168</f>
        <v>-10</v>
      </c>
      <c r="P170" s="127" t="str">
        <f t="shared" ref="P170:P171" si="114">+C168</f>
        <v>bg -10</v>
      </c>
      <c r="Q170" s="127" t="str">
        <f t="shared" ref="Q170:Q171" si="115">+D168</f>
        <v>glu -10</v>
      </c>
      <c r="R170" s="127" t="str">
        <f t="shared" ref="R170:R171" si="116">+E168</f>
        <v>gir -10</v>
      </c>
      <c r="S170" s="127" t="str">
        <f t="shared" ref="S170:S171" si="117">+F168</f>
        <v>[3H dry]</v>
      </c>
      <c r="T170" s="127" t="str">
        <f>+H168</f>
        <v>[3H wet]</v>
      </c>
      <c r="U170" s="128" t="e">
        <f t="shared" ref="U170:U175" si="118">S170/Q170</f>
        <v>#VALUE!</v>
      </c>
      <c r="V170" s="905">
        <v>3</v>
      </c>
      <c r="W170" s="128" t="e">
        <f>V171*I173*200/10/(A170)</f>
        <v>#DIV/0!</v>
      </c>
      <c r="X170" s="128" t="e">
        <f t="shared" ref="X170:X175" si="119">W170/U170</f>
        <v>#DIV/0!</v>
      </c>
      <c r="Y170" s="128" t="e">
        <f t="shared" ref="Y170:Y175" si="120">X170-R170</f>
        <v>#DIV/0!</v>
      </c>
      <c r="Z170" s="128" t="e">
        <f t="shared" ref="Z170:Z175" si="121">(X170/P170)*100</f>
        <v>#DIV/0!</v>
      </c>
      <c r="AA170" s="65" t="e">
        <f>(T170/0.4-(S170))*I175/100*10</f>
        <v>#VALUE!</v>
      </c>
      <c r="AB170" s="65" t="e">
        <f>700*AA178/AVERAGE(U170:U171)</f>
        <v>#VALUE!</v>
      </c>
      <c r="AC170" s="65" t="e">
        <f>AVERAGE(X170:X171)-AB170</f>
        <v>#DIV/0!</v>
      </c>
      <c r="AD170" s="65" t="e">
        <f>AC170/AVERAGE(X170:X171)*100</f>
        <v>#DIV/0!</v>
      </c>
      <c r="AE170" s="43" t="e">
        <f>LINEST(R170:R171,O170:O171)</f>
        <v>#VALUE!</v>
      </c>
      <c r="AF170" s="43" t="e">
        <f>INDEX(LINEST(R170:R171,O170:O171),2)</f>
        <v>#VALUE!</v>
      </c>
      <c r="AG170" s="42" t="e">
        <f>LINEST(U170:U171,O170:O171)</f>
        <v>#VALUE!</v>
      </c>
      <c r="AH170" s="42" t="e">
        <f>INDEX(LINEST(U170:U171,O170:O171),2)</f>
        <v>#VALUE!</v>
      </c>
      <c r="AI170" s="43" t="e">
        <f>LINEST(Q170:Q171,O170:O171)</f>
        <v>#VALUE!</v>
      </c>
      <c r="AJ170" s="42" t="e">
        <f>INDEX(LINEST(Q170:Q171,O170:O171),2)</f>
        <v>#VALUE!</v>
      </c>
      <c r="AK170" s="43" t="e">
        <f>LINEST(W170:W171,O170:O171)</f>
        <v>#VALUE!</v>
      </c>
      <c r="AL170" s="42" t="e">
        <f>INDEX(LINEST(W170:W171,O170:O171),2)</f>
        <v>#VALUE!</v>
      </c>
      <c r="AM170" s="43" t="e">
        <f>AE170*AVERAGE(O170:O171)+AF170</f>
        <v>#VALUE!</v>
      </c>
      <c r="AN170" s="42" t="e">
        <f>AG170*AVERAGE(O170:O171)+AH170</f>
        <v>#VALUE!</v>
      </c>
      <c r="AO170" s="42" t="e">
        <f>AI170*AVERAGE(O170:O171)+AJ170</f>
        <v>#VALUE!</v>
      </c>
      <c r="AP170" s="42" t="e">
        <f>AK170*AVERAGE(O170:O171)+AL170</f>
        <v>#VALUE!</v>
      </c>
      <c r="AQ170" s="76" t="e">
        <f>AP170/AN170</f>
        <v>#VALUE!</v>
      </c>
      <c r="AR170" s="76" t="e">
        <f>AK167*AO170*AG170/AN170</f>
        <v>#VALUE!</v>
      </c>
      <c r="AS170" s="1034" t="e">
        <f>AQ170-AR170</f>
        <v>#VALUE!</v>
      </c>
      <c r="AT170" s="1034" t="e">
        <f>AS170-AM170</f>
        <v>#VALUE!</v>
      </c>
      <c r="AU170" s="1034" t="e">
        <f>AS170-AK167*AI170</f>
        <v>#VALUE!</v>
      </c>
      <c r="AV170" s="36" t="s">
        <v>97</v>
      </c>
      <c r="AW170" s="61"/>
      <c r="AX170" s="61"/>
      <c r="AY170" s="61"/>
      <c r="AZ170" s="61"/>
      <c r="BL170" s="41"/>
      <c r="BM170" s="41"/>
      <c r="BN170" s="41"/>
      <c r="BO170" s="41"/>
      <c r="BP170" s="41"/>
    </row>
    <row r="171" spans="1:68" ht="13" customHeight="1">
      <c r="A171" s="897" t="str">
        <f>A151</f>
        <v>Lipid#1</v>
      </c>
      <c r="B171" s="202">
        <v>20</v>
      </c>
      <c r="C171" s="879" t="s">
        <v>171</v>
      </c>
      <c r="D171" s="203"/>
      <c r="E171" s="879" t="s">
        <v>195</v>
      </c>
      <c r="F171" s="203"/>
      <c r="G171" s="203"/>
      <c r="H171" s="203"/>
      <c r="I171" s="879"/>
      <c r="J171" s="883"/>
      <c r="K171" s="879"/>
      <c r="L171" s="879"/>
      <c r="M171" s="203"/>
      <c r="N171" s="917"/>
      <c r="O171" s="130">
        <f t="shared" si="113"/>
        <v>0</v>
      </c>
      <c r="P171" s="131" t="str">
        <f t="shared" si="114"/>
        <v>bg 0</v>
      </c>
      <c r="Q171" s="131" t="str">
        <f t="shared" si="115"/>
        <v>glu 0</v>
      </c>
      <c r="R171" s="131" t="str">
        <f t="shared" si="116"/>
        <v>gir 0</v>
      </c>
      <c r="S171" s="131" t="str">
        <f t="shared" si="117"/>
        <v>[3H dry]</v>
      </c>
      <c r="T171" s="131" t="str">
        <f>+H169</f>
        <v>[3H wet]</v>
      </c>
      <c r="U171" s="72" t="e">
        <f t="shared" si="118"/>
        <v>#VALUE!</v>
      </c>
      <c r="V171" s="888">
        <v>3</v>
      </c>
      <c r="W171" s="72" t="e">
        <f>V171*I173*200/10/(A170)</f>
        <v>#DIV/0!</v>
      </c>
      <c r="X171" s="72" t="e">
        <f t="shared" si="119"/>
        <v>#DIV/0!</v>
      </c>
      <c r="Y171" s="72" t="e">
        <f t="shared" si="120"/>
        <v>#DIV/0!</v>
      </c>
      <c r="Z171" s="72" t="e">
        <f t="shared" si="121"/>
        <v>#DIV/0!</v>
      </c>
      <c r="AA171" s="72" t="e">
        <f>(T171/0.4-(S171))*$I175/100*10</f>
        <v>#VALUE!</v>
      </c>
      <c r="AB171" s="72" t="e">
        <f>700*AA179/AVERAGE(U172:U175)</f>
        <v>#VALUE!</v>
      </c>
      <c r="AC171" s="72" t="e">
        <f>X176-AB171</f>
        <v>#DIV/0!</v>
      </c>
      <c r="AD171" s="65" t="e">
        <f>AC171/AVERAGE(X172:X175)*100</f>
        <v>#DIV/0!</v>
      </c>
      <c r="AE171" s="43"/>
      <c r="AF171" s="43"/>
      <c r="AG171" s="42"/>
      <c r="AH171" s="42"/>
      <c r="AI171" s="43"/>
      <c r="AJ171" s="42"/>
      <c r="AK171" s="42"/>
      <c r="AL171" s="42"/>
      <c r="AM171" s="43"/>
      <c r="AN171" s="42"/>
      <c r="AO171" s="42"/>
      <c r="AP171" s="42"/>
      <c r="AQ171" s="76"/>
      <c r="AR171" s="76"/>
      <c r="AS171" s="76"/>
      <c r="AT171" s="42"/>
      <c r="AU171" s="42"/>
      <c r="AV171" s="61"/>
      <c r="AW171" s="61"/>
      <c r="AX171" s="61"/>
      <c r="AY171" s="61"/>
      <c r="AZ171" s="61"/>
      <c r="BL171" s="41"/>
      <c r="BM171" s="41"/>
      <c r="BN171" s="41"/>
      <c r="BO171" s="41"/>
      <c r="BP171" s="41"/>
    </row>
    <row r="172" spans="1:68" ht="13" customHeight="1">
      <c r="A172" s="897" t="str">
        <f>A152</f>
        <v>[diet A]</v>
      </c>
      <c r="B172" s="202">
        <v>30</v>
      </c>
      <c r="C172" s="879" t="s">
        <v>172</v>
      </c>
      <c r="D172" s="203"/>
      <c r="E172" s="879" t="s">
        <v>196</v>
      </c>
      <c r="F172" s="203"/>
      <c r="G172" s="203"/>
      <c r="H172" s="203"/>
      <c r="I172" s="203"/>
      <c r="J172" s="213"/>
      <c r="K172" s="203"/>
      <c r="L172" s="203"/>
      <c r="M172" s="203"/>
      <c r="N172" s="917"/>
      <c r="O172" s="130">
        <f t="shared" ref="O172:O174" si="122">+B177</f>
        <v>80</v>
      </c>
      <c r="P172" s="131" t="str">
        <f t="shared" ref="P172:P174" si="123">+C177</f>
        <v>bg 80</v>
      </c>
      <c r="Q172" s="131" t="str">
        <f t="shared" ref="Q172:Q174" si="124">+D177</f>
        <v>glu 80</v>
      </c>
      <c r="R172" s="131" t="str">
        <f t="shared" ref="R172:R174" si="125">+E177</f>
        <v>gir 80</v>
      </c>
      <c r="S172" s="131" t="str">
        <f t="shared" ref="S172:S174" si="126">+F177</f>
        <v>[3H dry]</v>
      </c>
      <c r="T172" s="131" t="str">
        <f>+H177</f>
        <v>[3H wet]</v>
      </c>
      <c r="U172" s="72" t="e">
        <f t="shared" si="118"/>
        <v>#VALUE!</v>
      </c>
      <c r="V172" s="888"/>
      <c r="W172" s="72" t="e">
        <f>V172*K173*200/10/(A170)</f>
        <v>#DIV/0!</v>
      </c>
      <c r="X172" s="72" t="e">
        <f t="shared" si="119"/>
        <v>#DIV/0!</v>
      </c>
      <c r="Y172" s="72" t="e">
        <f t="shared" si="120"/>
        <v>#DIV/0!</v>
      </c>
      <c r="Z172" s="72" t="e">
        <f t="shared" si="121"/>
        <v>#DIV/0!</v>
      </c>
      <c r="AA172" s="65" t="e">
        <f>(T172/0.4-(S172))*$I175/100*10</f>
        <v>#VALUE!</v>
      </c>
      <c r="AB172" s="74"/>
      <c r="AC172" s="74"/>
      <c r="AD172" s="74"/>
      <c r="AE172" s="43"/>
      <c r="AF172" s="43"/>
      <c r="AG172" s="42"/>
      <c r="AH172" s="42"/>
      <c r="AI172" s="43"/>
      <c r="AJ172" s="42"/>
      <c r="AK172" s="42"/>
      <c r="AL172" s="42"/>
      <c r="AM172" s="43"/>
      <c r="AN172" s="42"/>
      <c r="AO172" s="42"/>
      <c r="AP172" s="42"/>
      <c r="AQ172" s="76"/>
      <c r="AR172" s="76"/>
      <c r="AS172" s="76"/>
      <c r="AT172" s="42"/>
      <c r="AU172" s="42"/>
      <c r="AV172" s="61"/>
      <c r="AW172" s="61"/>
      <c r="AX172" s="61"/>
      <c r="AY172" s="61"/>
      <c r="AZ172" s="61"/>
      <c r="BL172" s="41"/>
      <c r="BM172" s="41"/>
      <c r="BN172" s="41"/>
      <c r="BO172" s="41"/>
      <c r="BP172" s="41"/>
    </row>
    <row r="173" spans="1:68" ht="13" customHeight="1">
      <c r="A173" s="897" t="str">
        <f>A153</f>
        <v>[treatment A]</v>
      </c>
      <c r="B173" s="202">
        <v>40</v>
      </c>
      <c r="C173" s="879" t="s">
        <v>173</v>
      </c>
      <c r="D173" s="203"/>
      <c r="E173" s="879" t="s">
        <v>197</v>
      </c>
      <c r="F173" s="203"/>
      <c r="G173" s="203"/>
      <c r="H173" s="203"/>
      <c r="I173" s="214" t="e">
        <f>AVERAGE(I169:I171)</f>
        <v>#DIV/0!</v>
      </c>
      <c r="J173" s="215" t="e">
        <f>AVERAGE(J169:J171)</f>
        <v>#DIV/0!</v>
      </c>
      <c r="K173" s="214" t="e">
        <f>AVERAGE(K169:K171)</f>
        <v>#DIV/0!</v>
      </c>
      <c r="L173" s="215" t="e">
        <f>AVERAGE(L169:L171)</f>
        <v>#DIV/0!</v>
      </c>
      <c r="M173" s="203"/>
      <c r="N173" s="917"/>
      <c r="O173" s="130">
        <f t="shared" si="122"/>
        <v>90</v>
      </c>
      <c r="P173" s="131" t="str">
        <f t="shared" si="123"/>
        <v>bg 90</v>
      </c>
      <c r="Q173" s="131" t="str">
        <f t="shared" si="124"/>
        <v>glu 90</v>
      </c>
      <c r="R173" s="131" t="str">
        <f t="shared" si="125"/>
        <v>gir 90</v>
      </c>
      <c r="S173" s="131" t="str">
        <f t="shared" si="126"/>
        <v>[3H dry]</v>
      </c>
      <c r="T173" s="131" t="str">
        <f>+H178</f>
        <v>[3H wet]</v>
      </c>
      <c r="U173" s="72" t="e">
        <f t="shared" si="118"/>
        <v>#VALUE!</v>
      </c>
      <c r="V173" s="888"/>
      <c r="W173" s="72" t="e">
        <f t="shared" ref="W173:W175" si="127">W172*V173/V172</f>
        <v>#DIV/0!</v>
      </c>
      <c r="X173" s="72" t="e">
        <f t="shared" si="119"/>
        <v>#DIV/0!</v>
      </c>
      <c r="Y173" s="72" t="e">
        <f t="shared" si="120"/>
        <v>#DIV/0!</v>
      </c>
      <c r="Z173" s="72" t="e">
        <f t="shared" si="121"/>
        <v>#DIV/0!</v>
      </c>
      <c r="AA173" s="72" t="e">
        <f>(T173/0.4-(S173))*$I175/100*10</f>
        <v>#VALUE!</v>
      </c>
      <c r="AB173" s="74"/>
      <c r="AC173" s="74"/>
      <c r="AD173" s="74"/>
      <c r="AE173" s="43" t="e">
        <f>LINEST(R172:R174,O172:O174)</f>
        <v>#VALUE!</v>
      </c>
      <c r="AF173" s="43" t="e">
        <f>INDEX(LINEST(R172:R174,O172:O174),2)</f>
        <v>#VALUE!</v>
      </c>
      <c r="AG173" s="42" t="e">
        <f>LINEST(U172:U174,O172:O174)</f>
        <v>#VALUE!</v>
      </c>
      <c r="AH173" s="42" t="e">
        <f>INDEX(LINEST(U172:U174,O172:O174),2)</f>
        <v>#VALUE!</v>
      </c>
      <c r="AI173" s="43" t="e">
        <f>LINEST(Q172:Q174,O172:O174)</f>
        <v>#VALUE!</v>
      </c>
      <c r="AJ173" s="42" t="e">
        <f>INDEX(LINEST(Q172:Q174,O172:O174),2)</f>
        <v>#VALUE!</v>
      </c>
      <c r="AK173" s="43" t="e">
        <f>LINEST(W172:W174,O172:O174)</f>
        <v>#VALUE!</v>
      </c>
      <c r="AL173" s="42" t="e">
        <f>INDEX(LINEST(W172:W174,O172:O174),2)</f>
        <v>#VALUE!</v>
      </c>
      <c r="AM173" s="43" t="e">
        <f>AE173*O173+AF173</f>
        <v>#VALUE!</v>
      </c>
      <c r="AN173" s="42" t="e">
        <f>AG173*O173+AH173</f>
        <v>#VALUE!</v>
      </c>
      <c r="AO173" s="42" t="e">
        <f>AI173*O173+AJ173</f>
        <v>#VALUE!</v>
      </c>
      <c r="AP173" s="42" t="e">
        <f>AK173*O173+AL173</f>
        <v>#VALUE!</v>
      </c>
      <c r="AQ173" s="76" t="e">
        <f>AP173/AN173</f>
        <v>#VALUE!</v>
      </c>
      <c r="AR173" s="76" t="e">
        <f>AK167*AO173*AG173/AN173</f>
        <v>#VALUE!</v>
      </c>
      <c r="AS173" s="76" t="e">
        <f>AQ173-AR173</f>
        <v>#VALUE!</v>
      </c>
      <c r="AT173" s="76" t="e">
        <f>AS173-AM173</f>
        <v>#VALUE!</v>
      </c>
      <c r="AU173" s="76" t="e">
        <f>AS173-AK167*AI173</f>
        <v>#VALUE!</v>
      </c>
      <c r="AV173" s="61"/>
      <c r="AW173" s="61"/>
      <c r="AX173" s="61"/>
      <c r="AY173" s="61"/>
      <c r="AZ173" s="61"/>
      <c r="BL173" s="41"/>
      <c r="BM173" s="41"/>
      <c r="BN173" s="41"/>
      <c r="BO173" s="41"/>
      <c r="BP173" s="41"/>
    </row>
    <row r="174" spans="1:68" ht="13" customHeight="1">
      <c r="A174" s="897" t="s">
        <v>61</v>
      </c>
      <c r="B174" s="202">
        <v>50</v>
      </c>
      <c r="C174" s="879" t="s">
        <v>174</v>
      </c>
      <c r="D174" s="203"/>
      <c r="E174" s="879" t="s">
        <v>198</v>
      </c>
      <c r="F174" s="203"/>
      <c r="G174" s="203"/>
      <c r="H174" s="203"/>
      <c r="I174" s="203"/>
      <c r="J174" s="213"/>
      <c r="K174" s="203"/>
      <c r="L174" s="213"/>
      <c r="M174" s="203"/>
      <c r="N174" s="917"/>
      <c r="O174" s="130">
        <f t="shared" si="122"/>
        <v>100</v>
      </c>
      <c r="P174" s="131" t="str">
        <f t="shared" si="123"/>
        <v>bg 100</v>
      </c>
      <c r="Q174" s="131" t="str">
        <f t="shared" si="124"/>
        <v>glu 100</v>
      </c>
      <c r="R174" s="131" t="str">
        <f t="shared" si="125"/>
        <v>gir 100</v>
      </c>
      <c r="S174" s="131" t="str">
        <f t="shared" si="126"/>
        <v>[3H dry]</v>
      </c>
      <c r="T174" s="131" t="str">
        <f>+H179</f>
        <v>[3H wet]</v>
      </c>
      <c r="U174" s="72" t="e">
        <f t="shared" si="118"/>
        <v>#VALUE!</v>
      </c>
      <c r="V174" s="888"/>
      <c r="W174" s="72" t="e">
        <f t="shared" si="127"/>
        <v>#DIV/0!</v>
      </c>
      <c r="X174" s="72" t="e">
        <f t="shared" si="119"/>
        <v>#DIV/0!</v>
      </c>
      <c r="Y174" s="72" t="e">
        <f t="shared" si="120"/>
        <v>#DIV/0!</v>
      </c>
      <c r="Z174" s="72" t="e">
        <f t="shared" si="121"/>
        <v>#DIV/0!</v>
      </c>
      <c r="AA174" s="72" t="e">
        <f>(T174/0.4-(S174))*$I175/100*10</f>
        <v>#VALUE!</v>
      </c>
      <c r="AB174" s="74"/>
      <c r="AC174" s="74"/>
      <c r="AD174" s="74"/>
      <c r="AE174" s="43" t="e">
        <f>LINEST(R173:R175,O173:O175)</f>
        <v>#VALUE!</v>
      </c>
      <c r="AF174" s="43" t="e">
        <f>INDEX(LINEST(R173:R175,O173:O175),2)</f>
        <v>#VALUE!</v>
      </c>
      <c r="AG174" s="42" t="e">
        <f>LINEST(U173:U175,O173:O175)</f>
        <v>#VALUE!</v>
      </c>
      <c r="AH174" s="42" t="e">
        <f>INDEX(LINEST(U173:U175,O173:O175),2)</f>
        <v>#VALUE!</v>
      </c>
      <c r="AI174" s="43" t="e">
        <f>LINEST(Q173:Q175,O173:O175)</f>
        <v>#VALUE!</v>
      </c>
      <c r="AJ174" s="42" t="e">
        <f>INDEX(LINEST(Q173:Q175,O173:O175),2)</f>
        <v>#VALUE!</v>
      </c>
      <c r="AK174" s="43" t="e">
        <f>LINEST(W173:W175,O173:O175)</f>
        <v>#VALUE!</v>
      </c>
      <c r="AL174" s="42" t="e">
        <f>INDEX(LINEST(W173:W175,O173:O175),2)</f>
        <v>#VALUE!</v>
      </c>
      <c r="AM174" s="43" t="e">
        <f>AE174*O174+AF174</f>
        <v>#VALUE!</v>
      </c>
      <c r="AN174" s="42" t="e">
        <f>AG174*O174+AH174</f>
        <v>#VALUE!</v>
      </c>
      <c r="AO174" s="42" t="e">
        <f>AI174*O174+AJ174</f>
        <v>#VALUE!</v>
      </c>
      <c r="AP174" s="42" t="e">
        <f>AK174*O174+AL174</f>
        <v>#VALUE!</v>
      </c>
      <c r="AQ174" s="76" t="e">
        <f>AP174/AN174</f>
        <v>#VALUE!</v>
      </c>
      <c r="AR174" s="76" t="e">
        <f>AK167*AO174*AG174/AN174</f>
        <v>#VALUE!</v>
      </c>
      <c r="AS174" s="76" t="e">
        <f>AQ174-AR174</f>
        <v>#VALUE!</v>
      </c>
      <c r="AT174" s="76" t="e">
        <f>AS174-AM174</f>
        <v>#VALUE!</v>
      </c>
      <c r="AU174" s="76" t="e">
        <f>AS174-AK167*AI174</f>
        <v>#VALUE!</v>
      </c>
      <c r="AV174" s="61"/>
      <c r="AW174" s="61"/>
      <c r="AX174" s="61"/>
      <c r="AY174" s="61"/>
      <c r="AZ174" s="61"/>
      <c r="BL174" s="41"/>
      <c r="BM174" s="41"/>
      <c r="BN174" s="41"/>
      <c r="BO174" s="41"/>
      <c r="BP174" s="41"/>
    </row>
    <row r="175" spans="1:68" ht="13" customHeight="1" thickBot="1">
      <c r="A175" s="897" t="s">
        <v>315</v>
      </c>
      <c r="B175" s="202">
        <v>60</v>
      </c>
      <c r="C175" s="879" t="s">
        <v>175</v>
      </c>
      <c r="D175" s="203"/>
      <c r="E175" s="879" t="s">
        <v>199</v>
      </c>
      <c r="F175" s="203"/>
      <c r="G175" s="203"/>
      <c r="H175" s="203"/>
      <c r="I175" s="216" t="e">
        <f>I173/J173</f>
        <v>#DIV/0!</v>
      </c>
      <c r="J175" s="217" t="s">
        <v>14</v>
      </c>
      <c r="K175" s="216" t="e">
        <f>K173/L173</f>
        <v>#DIV/0!</v>
      </c>
      <c r="L175" s="217" t="s">
        <v>14</v>
      </c>
      <c r="M175" s="218"/>
      <c r="N175" s="917"/>
      <c r="O175" s="130">
        <f t="shared" ref="O175" si="128">+B181</f>
        <v>120</v>
      </c>
      <c r="P175" s="131" t="str">
        <f t="shared" ref="P175" si="129">+C181</f>
        <v>bg 120</v>
      </c>
      <c r="Q175" s="131" t="str">
        <f t="shared" ref="Q175" si="130">+D181</f>
        <v>glu 120</v>
      </c>
      <c r="R175" s="131" t="str">
        <f t="shared" ref="R175" si="131">+E181</f>
        <v>gir 120</v>
      </c>
      <c r="S175" s="131" t="str">
        <f t="shared" ref="S175" si="132">+F181</f>
        <v>[3H dry]</v>
      </c>
      <c r="T175" s="131" t="str">
        <f t="shared" ref="T175" si="133">+H181</f>
        <v>[3H wet]</v>
      </c>
      <c r="U175" s="72" t="e">
        <f t="shared" si="118"/>
        <v>#VALUE!</v>
      </c>
      <c r="V175" s="888"/>
      <c r="W175" s="72" t="e">
        <f t="shared" si="127"/>
        <v>#DIV/0!</v>
      </c>
      <c r="X175" s="72" t="e">
        <f t="shared" si="119"/>
        <v>#DIV/0!</v>
      </c>
      <c r="Y175" s="72" t="e">
        <f t="shared" si="120"/>
        <v>#DIV/0!</v>
      </c>
      <c r="Z175" s="72" t="e">
        <f t="shared" si="121"/>
        <v>#DIV/0!</v>
      </c>
      <c r="AA175" s="72" t="e">
        <f>(T175/0.4-(S175))*$I175/100*10</f>
        <v>#VALUE!</v>
      </c>
      <c r="AB175" s="74"/>
      <c r="AC175" s="74"/>
      <c r="AD175" s="74"/>
      <c r="AE175" s="43"/>
      <c r="AQ175" s="42"/>
      <c r="AV175" s="61"/>
      <c r="AW175" s="61"/>
      <c r="AX175" s="61"/>
      <c r="AY175" s="61"/>
      <c r="AZ175" s="61"/>
      <c r="BL175" s="41"/>
      <c r="BM175" s="41"/>
      <c r="BN175" s="41"/>
      <c r="BO175" s="41"/>
      <c r="BP175" s="41"/>
    </row>
    <row r="176" spans="1:68" ht="13" customHeight="1" thickBot="1">
      <c r="A176" s="897">
        <v>1</v>
      </c>
      <c r="B176" s="202">
        <v>70</v>
      </c>
      <c r="C176" s="879" t="s">
        <v>176</v>
      </c>
      <c r="D176" s="203"/>
      <c r="E176" s="879" t="s">
        <v>200</v>
      </c>
      <c r="F176" s="203"/>
      <c r="G176" s="203"/>
      <c r="H176" s="203"/>
      <c r="I176" s="203"/>
      <c r="J176" s="213"/>
      <c r="K176" s="203"/>
      <c r="L176" s="203"/>
      <c r="M176" s="203"/>
      <c r="N176" s="917"/>
      <c r="O176" s="148" t="s">
        <v>55</v>
      </c>
      <c r="P176" s="153" t="e">
        <f t="shared" ref="P176:Z176" si="134">AVERAGE(P172:P175)</f>
        <v>#DIV/0!</v>
      </c>
      <c r="Q176" s="228" t="e">
        <f t="shared" si="134"/>
        <v>#DIV/0!</v>
      </c>
      <c r="R176" s="153" t="e">
        <f t="shared" si="134"/>
        <v>#DIV/0!</v>
      </c>
      <c r="S176" s="154" t="e">
        <f t="shared" si="134"/>
        <v>#DIV/0!</v>
      </c>
      <c r="T176" s="153" t="e">
        <f t="shared" si="134"/>
        <v>#DIV/0!</v>
      </c>
      <c r="U176" s="153" t="e">
        <f t="shared" si="134"/>
        <v>#VALUE!</v>
      </c>
      <c r="V176" s="1075" t="e">
        <f t="shared" si="134"/>
        <v>#DIV/0!</v>
      </c>
      <c r="W176" s="153" t="e">
        <f t="shared" si="134"/>
        <v>#DIV/0!</v>
      </c>
      <c r="X176" s="153" t="e">
        <f t="shared" si="134"/>
        <v>#DIV/0!</v>
      </c>
      <c r="Y176" s="155" t="e">
        <f t="shared" si="134"/>
        <v>#DIV/0!</v>
      </c>
      <c r="Z176" s="229" t="e">
        <f t="shared" si="134"/>
        <v>#DIV/0!</v>
      </c>
      <c r="AA176" s="230"/>
      <c r="AB176" s="74"/>
      <c r="AC176" s="74"/>
      <c r="AD176" s="74"/>
      <c r="AR176" s="1034" t="s">
        <v>110</v>
      </c>
      <c r="AS176" s="1034" t="e">
        <f>AVERAGE(AS173:AS174)</f>
        <v>#VALUE!</v>
      </c>
      <c r="AT176" s="1034" t="e">
        <f>AVERAGE(AT173:AT174)</f>
        <v>#VALUE!</v>
      </c>
      <c r="AU176" s="1034" t="e">
        <f>AVERAGE(AU173:AU174)</f>
        <v>#VALUE!</v>
      </c>
      <c r="AV176" s="61"/>
      <c r="AW176" s="61"/>
      <c r="AX176" s="61"/>
      <c r="AY176" s="61"/>
      <c r="AZ176" s="61"/>
      <c r="BL176" s="41"/>
      <c r="BM176" s="41"/>
      <c r="BN176" s="41"/>
      <c r="BO176" s="41"/>
      <c r="BP176" s="41"/>
    </row>
    <row r="177" spans="1:68" ht="13" customHeight="1">
      <c r="A177" s="897" t="s">
        <v>316</v>
      </c>
      <c r="B177" s="202">
        <v>80</v>
      </c>
      <c r="C177" s="879" t="s">
        <v>177</v>
      </c>
      <c r="D177" s="879" t="s">
        <v>188</v>
      </c>
      <c r="E177" s="879" t="s">
        <v>201</v>
      </c>
      <c r="F177" s="879" t="s">
        <v>156</v>
      </c>
      <c r="G177" s="203"/>
      <c r="H177" s="879" t="s">
        <v>158</v>
      </c>
      <c r="I177" s="203"/>
      <c r="J177" s="219"/>
      <c r="K177" s="220"/>
      <c r="L177" s="220"/>
      <c r="M177" s="220"/>
      <c r="N177" s="917"/>
      <c r="O177" s="1026" t="s">
        <v>95</v>
      </c>
      <c r="P177" s="79" t="e">
        <f>AVERAGE(P170:P171)</f>
        <v>#DIV/0!</v>
      </c>
      <c r="Q177" s="158" t="e">
        <f>AVERAGE(P172/Q172,P173/Q173,P174/Q174,P175/Q175)</f>
        <v>#VALUE!</v>
      </c>
      <c r="R177" s="159" t="e">
        <f>AVERAGE(P170/Q170,P171/Q171)</f>
        <v>#VALUE!</v>
      </c>
      <c r="V177" s="1076"/>
      <c r="W177" s="79"/>
      <c r="X177" s="79"/>
      <c r="Y177" s="79"/>
      <c r="Z177" s="231"/>
      <c r="AA177" s="60" t="s">
        <v>79</v>
      </c>
      <c r="AB177" s="74"/>
      <c r="AC177" s="74"/>
      <c r="AD177" s="74"/>
      <c r="AV177" s="61"/>
      <c r="AW177" s="61"/>
      <c r="AX177" s="61"/>
      <c r="AY177" s="61"/>
      <c r="AZ177" s="61"/>
      <c r="BL177" s="41"/>
      <c r="BM177" s="41"/>
      <c r="BN177" s="41"/>
      <c r="BO177" s="41"/>
      <c r="BP177" s="41"/>
    </row>
    <row r="178" spans="1:68" ht="13" customHeight="1" thickBot="1">
      <c r="A178" s="1097" t="s">
        <v>220</v>
      </c>
      <c r="B178" s="202">
        <v>90</v>
      </c>
      <c r="C178" s="879" t="s">
        <v>178</v>
      </c>
      <c r="D178" s="879" t="s">
        <v>189</v>
      </c>
      <c r="E178" s="879" t="s">
        <v>202</v>
      </c>
      <c r="F178" s="879" t="s">
        <v>156</v>
      </c>
      <c r="G178" s="203"/>
      <c r="H178" s="879" t="s">
        <v>158</v>
      </c>
      <c r="I178" s="221"/>
      <c r="J178" s="217"/>
      <c r="K178" s="218"/>
      <c r="L178" s="218"/>
      <c r="M178" s="218"/>
      <c r="N178" s="917"/>
      <c r="O178" s="54" t="s">
        <v>83</v>
      </c>
      <c r="P178" s="945"/>
      <c r="Q178" s="162" t="e">
        <f>STDEV(P172/Q172,P173/Q173,P174/Q174,P175/Q175)</f>
        <v>#VALUE!</v>
      </c>
      <c r="R178" s="163" t="e">
        <f>STDEV(P170/Q170,P171/Q171)</f>
        <v>#VALUE!</v>
      </c>
      <c r="V178" s="1076"/>
      <c r="W178" s="79"/>
      <c r="X178" s="79"/>
      <c r="Y178" s="79"/>
      <c r="Z178" s="164" t="s">
        <v>92</v>
      </c>
      <c r="AA178" s="165" t="e">
        <f>SLOPE(AA170:AA171,O170:O171)</f>
        <v>#VALUE!</v>
      </c>
      <c r="AB178" s="74"/>
      <c r="AC178" s="74"/>
      <c r="AD178" s="74"/>
      <c r="AV178" s="61"/>
      <c r="AW178" s="61"/>
      <c r="AX178" s="61"/>
      <c r="AY178" s="61"/>
      <c r="AZ178" s="61"/>
      <c r="BL178" s="41"/>
      <c r="BM178" s="41"/>
      <c r="BN178" s="41"/>
      <c r="BO178" s="41"/>
      <c r="BP178" s="41"/>
    </row>
    <row r="179" spans="1:68" ht="13" customHeight="1" thickBot="1">
      <c r="A179" s="1132" t="s">
        <v>337</v>
      </c>
      <c r="B179" s="202">
        <v>100</v>
      </c>
      <c r="C179" s="879" t="s">
        <v>179</v>
      </c>
      <c r="D179" s="879" t="s">
        <v>190</v>
      </c>
      <c r="E179" s="879" t="s">
        <v>203</v>
      </c>
      <c r="F179" s="879" t="s">
        <v>156</v>
      </c>
      <c r="G179" s="203"/>
      <c r="H179" s="879" t="s">
        <v>158</v>
      </c>
      <c r="I179" s="222"/>
      <c r="J179" s="223"/>
      <c r="K179" s="203"/>
      <c r="L179" s="203"/>
      <c r="M179" s="879" t="s">
        <v>211</v>
      </c>
      <c r="N179" s="1066"/>
      <c r="O179" s="35"/>
      <c r="P179" s="54"/>
      <c r="Q179" s="232" t="s">
        <v>93</v>
      </c>
      <c r="R179" s="233" t="s">
        <v>94</v>
      </c>
      <c r="V179" s="1076"/>
      <c r="W179" s="79"/>
      <c r="X179" s="79"/>
      <c r="Y179" s="79"/>
      <c r="Z179" s="167" t="s">
        <v>80</v>
      </c>
      <c r="AA179" s="168" t="e">
        <f>SLOPE(AA172:AA175,O172:O175)</f>
        <v>#VALUE!</v>
      </c>
      <c r="AB179" s="74"/>
      <c r="AC179" s="74"/>
      <c r="AD179" s="74"/>
      <c r="AV179" s="61"/>
      <c r="AW179" s="61"/>
      <c r="AX179" s="61"/>
      <c r="AY179" s="61"/>
      <c r="AZ179" s="61"/>
      <c r="BL179" s="41"/>
      <c r="BM179" s="41"/>
      <c r="BN179" s="41"/>
      <c r="BO179" s="41"/>
      <c r="BP179" s="41"/>
    </row>
    <row r="180" spans="1:68" ht="13" customHeight="1">
      <c r="A180" s="1097" t="s">
        <v>219</v>
      </c>
      <c r="B180" s="202">
        <v>110</v>
      </c>
      <c r="C180" s="879" t="s">
        <v>180</v>
      </c>
      <c r="D180" s="203"/>
      <c r="E180" s="879" t="s">
        <v>204</v>
      </c>
      <c r="F180" s="203"/>
      <c r="G180" s="203"/>
      <c r="H180" s="203"/>
      <c r="I180" s="224" t="s">
        <v>9</v>
      </c>
      <c r="J180" s="225"/>
      <c r="K180" s="1227"/>
      <c r="L180" s="1228"/>
      <c r="M180" s="226"/>
      <c r="N180" s="1066"/>
      <c r="V180" s="1076"/>
      <c r="AB180" s="79"/>
      <c r="AC180" s="79"/>
      <c r="AD180" s="79"/>
      <c r="AV180" s="61"/>
      <c r="AW180" s="61"/>
      <c r="AX180" s="61"/>
      <c r="AY180" s="61"/>
      <c r="AZ180" s="61"/>
      <c r="BL180" s="41"/>
      <c r="BM180" s="41"/>
      <c r="BN180" s="41"/>
      <c r="BO180" s="41"/>
      <c r="BP180" s="41"/>
    </row>
    <row r="181" spans="1:68" ht="13" customHeight="1">
      <c r="A181" s="1132" t="s">
        <v>338</v>
      </c>
      <c r="B181" s="202">
        <v>120</v>
      </c>
      <c r="C181" s="879" t="s">
        <v>181</v>
      </c>
      <c r="D181" s="879" t="s">
        <v>191</v>
      </c>
      <c r="E181" s="879" t="s">
        <v>205</v>
      </c>
      <c r="F181" s="879" t="s">
        <v>156</v>
      </c>
      <c r="G181" s="203"/>
      <c r="H181" s="879" t="s">
        <v>158</v>
      </c>
      <c r="I181" s="227" t="e">
        <f>((G183+G182)/2)*(B183-B182)</f>
        <v>#VALUE!</v>
      </c>
      <c r="J181" s="217"/>
      <c r="K181" s="1229"/>
      <c r="L181" s="1230"/>
      <c r="M181" s="879" t="s">
        <v>212</v>
      </c>
      <c r="N181" s="917"/>
      <c r="V181" s="1076"/>
      <c r="AB181" s="79"/>
      <c r="AC181" s="79"/>
      <c r="AD181" s="79"/>
      <c r="AV181" s="61"/>
      <c r="AW181" s="61"/>
      <c r="AX181" s="61"/>
      <c r="AY181" s="61"/>
      <c r="AZ181" s="61"/>
      <c r="BL181" s="41"/>
      <c r="BM181" s="41"/>
      <c r="BN181" s="41"/>
      <c r="BO181" s="41"/>
      <c r="BP181" s="41"/>
    </row>
    <row r="182" spans="1:68" ht="13" customHeight="1">
      <c r="A182" s="897"/>
      <c r="B182" s="202">
        <v>2</v>
      </c>
      <c r="C182" s="879" t="s">
        <v>182</v>
      </c>
      <c r="D182" s="203"/>
      <c r="E182" s="879" t="s">
        <v>206</v>
      </c>
      <c r="F182" s="203"/>
      <c r="G182" s="879" t="s">
        <v>157</v>
      </c>
      <c r="H182" s="203"/>
      <c r="I182" s="227" t="e">
        <f>((G184+G183)/2)*(B184-B183)</f>
        <v>#VALUE!</v>
      </c>
      <c r="J182" s="217"/>
      <c r="K182" s="1229"/>
      <c r="L182" s="1230"/>
      <c r="M182" s="226"/>
      <c r="N182" s="917"/>
      <c r="V182" s="1076"/>
      <c r="AV182" s="61"/>
      <c r="AW182" s="61"/>
      <c r="AX182" s="61"/>
      <c r="AY182" s="61"/>
      <c r="AZ182" s="61"/>
      <c r="BL182" s="41"/>
      <c r="BM182" s="41"/>
      <c r="BN182" s="41"/>
      <c r="BO182" s="41"/>
      <c r="BP182" s="41"/>
    </row>
    <row r="183" spans="1:68" ht="13" customHeight="1">
      <c r="A183" s="943" t="s">
        <v>317</v>
      </c>
      <c r="B183" s="202">
        <v>5</v>
      </c>
      <c r="C183" s="879" t="s">
        <v>183</v>
      </c>
      <c r="D183" s="203"/>
      <c r="E183" s="879" t="s">
        <v>207</v>
      </c>
      <c r="F183" s="203"/>
      <c r="G183" s="879" t="s">
        <v>157</v>
      </c>
      <c r="H183" s="203"/>
      <c r="I183" s="227" t="e">
        <f>((G185+G184)/2)*(B185-B184)</f>
        <v>#VALUE!</v>
      </c>
      <c r="J183" s="217"/>
      <c r="K183" s="1229"/>
      <c r="L183" s="1230"/>
      <c r="M183" s="226"/>
      <c r="N183" s="917"/>
      <c r="V183" s="1076"/>
      <c r="AV183" s="61"/>
      <c r="AW183" s="61"/>
      <c r="AX183" s="61"/>
      <c r="AY183" s="61"/>
      <c r="AZ183" s="61"/>
      <c r="BL183" s="41"/>
      <c r="BM183" s="41"/>
      <c r="BN183" s="41"/>
      <c r="BO183" s="41"/>
      <c r="BP183" s="41"/>
    </row>
    <row r="184" spans="1:68" ht="13" customHeight="1">
      <c r="A184" s="1098"/>
      <c r="B184" s="202">
        <v>10</v>
      </c>
      <c r="C184" s="879" t="s">
        <v>170</v>
      </c>
      <c r="D184" s="203"/>
      <c r="E184" s="879" t="s">
        <v>194</v>
      </c>
      <c r="F184" s="203"/>
      <c r="G184" s="879" t="s">
        <v>157</v>
      </c>
      <c r="H184" s="203"/>
      <c r="I184" s="227" t="e">
        <f>((G186+G185)/2)*(B186-B185)</f>
        <v>#VALUE!</v>
      </c>
      <c r="J184" s="217"/>
      <c r="K184" s="1229"/>
      <c r="L184" s="1230"/>
      <c r="M184" s="226"/>
      <c r="N184" s="917"/>
      <c r="V184" s="1076"/>
      <c r="AV184" s="61"/>
      <c r="AW184" s="61"/>
      <c r="AX184" s="61"/>
      <c r="AY184" s="61"/>
      <c r="AZ184" s="61"/>
      <c r="BL184" s="41"/>
      <c r="BM184" s="41"/>
      <c r="BN184" s="41"/>
      <c r="BO184" s="41"/>
      <c r="BP184" s="41"/>
    </row>
    <row r="185" spans="1:68" ht="13" customHeight="1" thickBot="1">
      <c r="A185" s="1098"/>
      <c r="B185" s="202">
        <v>15</v>
      </c>
      <c r="C185" s="879" t="s">
        <v>184</v>
      </c>
      <c r="D185" s="203"/>
      <c r="E185" s="879" t="s">
        <v>208</v>
      </c>
      <c r="F185" s="203"/>
      <c r="G185" s="879" t="s">
        <v>157</v>
      </c>
      <c r="H185" s="203"/>
      <c r="I185" s="234" t="e">
        <f>SUM(I181:I184)/(B186-B182)*220</f>
        <v>#VALUE!</v>
      </c>
      <c r="J185" s="234" t="s">
        <v>10</v>
      </c>
      <c r="K185" s="1231"/>
      <c r="L185" s="1232"/>
      <c r="M185" s="226"/>
      <c r="N185" s="917"/>
      <c r="O185" s="35"/>
      <c r="P185" s="54"/>
      <c r="Q185" s="54"/>
      <c r="V185" s="1076"/>
      <c r="W185" s="79"/>
      <c r="X185" s="79"/>
      <c r="Y185" s="79"/>
      <c r="Z185" s="871"/>
      <c r="AA185" s="171"/>
      <c r="AV185" s="61"/>
      <c r="AW185" s="61"/>
      <c r="AX185" s="61"/>
      <c r="AY185" s="61"/>
      <c r="AZ185" s="61"/>
      <c r="BL185" s="41"/>
      <c r="BM185" s="41"/>
      <c r="BN185" s="41"/>
      <c r="BO185" s="41"/>
      <c r="BP185" s="41"/>
    </row>
    <row r="186" spans="1:68" ht="13" customHeight="1" thickBot="1">
      <c r="A186" s="1098"/>
      <c r="B186" s="202">
        <v>25</v>
      </c>
      <c r="C186" s="879" t="s">
        <v>185</v>
      </c>
      <c r="D186" s="203"/>
      <c r="E186" s="879" t="s">
        <v>209</v>
      </c>
      <c r="F186" s="203"/>
      <c r="G186" s="879" t="s">
        <v>157</v>
      </c>
      <c r="H186" s="203"/>
      <c r="I186" s="235"/>
      <c r="J186" s="236"/>
      <c r="K186" s="220"/>
      <c r="L186" s="220"/>
      <c r="M186" s="226"/>
      <c r="N186" s="917"/>
      <c r="O186" s="41"/>
      <c r="V186" s="1076"/>
      <c r="W186" s="79"/>
      <c r="X186" s="79"/>
      <c r="Z186" s="95" t="s">
        <v>14</v>
      </c>
      <c r="AV186" s="61"/>
      <c r="AW186" s="61"/>
      <c r="AX186" s="61"/>
      <c r="AY186" s="61"/>
      <c r="AZ186" s="61"/>
      <c r="BL186" s="41"/>
      <c r="BM186" s="41"/>
      <c r="BN186" s="41"/>
      <c r="BO186" s="41"/>
      <c r="BP186" s="41"/>
    </row>
    <row r="187" spans="1:68" ht="13" customHeight="1" thickBot="1">
      <c r="A187" s="1099" t="s">
        <v>218</v>
      </c>
      <c r="B187" s="237" t="s">
        <v>11</v>
      </c>
      <c r="C187" s="238" t="e">
        <f>AVERAGE(C182:C186)</f>
        <v>#DIV/0!</v>
      </c>
      <c r="D187" s="239"/>
      <c r="E187" s="238" t="e">
        <f>AVERAGE(E177:E181)</f>
        <v>#DIV/0!</v>
      </c>
      <c r="F187" s="239"/>
      <c r="G187" s="881" t="s">
        <v>159</v>
      </c>
      <c r="H187" s="240" t="s">
        <v>8</v>
      </c>
      <c r="I187" s="56"/>
      <c r="J187" s="241"/>
      <c r="K187" s="239"/>
      <c r="L187" s="239"/>
      <c r="M187" s="242" t="e">
        <f>AVERAGE(M179:M181)</f>
        <v>#DIV/0!</v>
      </c>
      <c r="N187" s="243" t="s">
        <v>58</v>
      </c>
      <c r="O187" s="96" t="str">
        <f>A189</f>
        <v>MP-9</v>
      </c>
      <c r="P187" s="97">
        <f>B189</f>
        <v>0</v>
      </c>
      <c r="Q187" s="61"/>
      <c r="S187" s="92"/>
      <c r="T187" s="92"/>
      <c r="V187" s="1076"/>
      <c r="W187" s="79"/>
      <c r="X187" s="79"/>
      <c r="Z187" s="98"/>
      <c r="AA187" s="99"/>
      <c r="AB187" s="100"/>
      <c r="AC187" s="100"/>
      <c r="AD187" s="101"/>
      <c r="AE187" s="51" t="str">
        <f>+O187</f>
        <v>MP-9</v>
      </c>
      <c r="AF187" s="50" t="s">
        <v>116</v>
      </c>
      <c r="AG187" s="77"/>
      <c r="AH187" s="77"/>
      <c r="AI187" s="102" t="s">
        <v>115</v>
      </c>
      <c r="AJ187" s="77"/>
      <c r="AK187" s="49">
        <v>1.3</v>
      </c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  <c r="AV187" s="61"/>
      <c r="AW187" s="61"/>
      <c r="AX187" s="61"/>
      <c r="AY187" s="61"/>
      <c r="AZ187" s="61"/>
      <c r="BL187" s="41"/>
      <c r="BM187" s="41"/>
      <c r="BN187" s="41"/>
      <c r="BO187" s="41"/>
      <c r="BP187" s="41"/>
    </row>
    <row r="188" spans="1:68" ht="13" customHeight="1">
      <c r="A188" s="1092">
        <v>9</v>
      </c>
      <c r="B188" s="103">
        <v>-10</v>
      </c>
      <c r="C188" s="878" t="s">
        <v>168</v>
      </c>
      <c r="D188" s="878" t="s">
        <v>186</v>
      </c>
      <c r="E188" s="878" t="s">
        <v>192</v>
      </c>
      <c r="F188" s="880" t="s">
        <v>156</v>
      </c>
      <c r="G188" s="117"/>
      <c r="H188" s="880" t="s">
        <v>158</v>
      </c>
      <c r="I188" s="104"/>
      <c r="J188" s="105"/>
      <c r="K188" s="106"/>
      <c r="L188" s="106"/>
      <c r="M188" s="941" t="s">
        <v>210</v>
      </c>
      <c r="N188" s="913"/>
      <c r="O188" s="107" t="s">
        <v>2</v>
      </c>
      <c r="P188" s="108" t="s">
        <v>344</v>
      </c>
      <c r="Q188" s="108" t="s">
        <v>345</v>
      </c>
      <c r="R188" s="93" t="s">
        <v>46</v>
      </c>
      <c r="S188" s="109" t="s">
        <v>71</v>
      </c>
      <c r="T188" s="109" t="s">
        <v>72</v>
      </c>
      <c r="U188" s="109" t="s">
        <v>17</v>
      </c>
      <c r="V188" s="1073" t="s">
        <v>28</v>
      </c>
      <c r="W188" s="109" t="s">
        <v>25</v>
      </c>
      <c r="X188" s="93" t="s">
        <v>18</v>
      </c>
      <c r="Y188" s="110" t="s">
        <v>20</v>
      </c>
      <c r="Z188" s="111" t="s">
        <v>56</v>
      </c>
      <c r="AA188" s="112" t="s">
        <v>74</v>
      </c>
      <c r="AB188" s="113" t="s">
        <v>81</v>
      </c>
      <c r="AC188" s="113" t="s">
        <v>82</v>
      </c>
      <c r="AD188" s="114" t="s">
        <v>86</v>
      </c>
      <c r="AE188" s="48"/>
      <c r="AF188" s="48"/>
      <c r="AG188" s="48"/>
      <c r="AH188" s="48"/>
      <c r="AI188" s="48"/>
      <c r="AJ188" s="48"/>
      <c r="AK188" s="48"/>
      <c r="AL188" s="48"/>
      <c r="AM188" s="48" t="s">
        <v>117</v>
      </c>
      <c r="AN188" s="48" t="s">
        <v>117</v>
      </c>
      <c r="AO188" s="48" t="s">
        <v>117</v>
      </c>
      <c r="AP188" s="48" t="s">
        <v>117</v>
      </c>
      <c r="AQ188" s="48" t="s">
        <v>118</v>
      </c>
      <c r="AR188" s="48" t="s">
        <v>119</v>
      </c>
      <c r="AS188" s="48" t="s">
        <v>120</v>
      </c>
      <c r="AT188" s="48" t="s">
        <v>121</v>
      </c>
      <c r="AU188" s="48"/>
      <c r="AV188" s="61"/>
      <c r="AW188" s="61"/>
      <c r="AX188" s="61"/>
      <c r="AY188" s="61"/>
      <c r="AZ188" s="61"/>
      <c r="BL188" s="41"/>
      <c r="BM188" s="41"/>
      <c r="BN188" s="41"/>
      <c r="BO188" s="41"/>
      <c r="BP188" s="41"/>
    </row>
    <row r="189" spans="1:68" ht="13" customHeight="1" thickBot="1">
      <c r="A189" s="904" t="s">
        <v>145</v>
      </c>
      <c r="B189" s="115">
        <v>0</v>
      </c>
      <c r="C189" s="879" t="s">
        <v>169</v>
      </c>
      <c r="D189" s="879" t="s">
        <v>187</v>
      </c>
      <c r="E189" s="879" t="s">
        <v>193</v>
      </c>
      <c r="F189" s="879" t="s">
        <v>156</v>
      </c>
      <c r="G189" s="117"/>
      <c r="H189" s="879" t="s">
        <v>158</v>
      </c>
      <c r="I189" s="879"/>
      <c r="J189" s="883"/>
      <c r="K189" s="937"/>
      <c r="L189" s="938"/>
      <c r="M189" s="117"/>
      <c r="N189" s="914"/>
      <c r="O189" s="118" t="s">
        <v>26</v>
      </c>
      <c r="P189" s="119" t="s">
        <v>99</v>
      </c>
      <c r="Q189" s="119" t="s">
        <v>99</v>
      </c>
      <c r="R189" s="119" t="s">
        <v>16</v>
      </c>
      <c r="S189" s="94" t="s">
        <v>70</v>
      </c>
      <c r="T189" s="94" t="s">
        <v>73</v>
      </c>
      <c r="U189" s="120" t="s">
        <v>84</v>
      </c>
      <c r="V189" s="1074" t="s">
        <v>350</v>
      </c>
      <c r="W189" s="119" t="s">
        <v>88</v>
      </c>
      <c r="X189" s="119" t="s">
        <v>16</v>
      </c>
      <c r="Y189" s="121" t="s">
        <v>16</v>
      </c>
      <c r="Z189" s="122"/>
      <c r="AA189" s="123" t="s">
        <v>75</v>
      </c>
      <c r="AB189" s="124"/>
      <c r="AC189" s="124"/>
      <c r="AD189" s="125"/>
      <c r="AE189" s="48" t="s">
        <v>122</v>
      </c>
      <c r="AF189" s="48" t="s">
        <v>123</v>
      </c>
      <c r="AG189" s="48" t="s">
        <v>124</v>
      </c>
      <c r="AH189" s="48" t="s">
        <v>125</v>
      </c>
      <c r="AI189" s="48" t="s">
        <v>341</v>
      </c>
      <c r="AJ189" s="48" t="s">
        <v>342</v>
      </c>
      <c r="AK189" s="48" t="s">
        <v>339</v>
      </c>
      <c r="AL189" s="48" t="s">
        <v>340</v>
      </c>
      <c r="AM189" s="48" t="s">
        <v>46</v>
      </c>
      <c r="AN189" s="48" t="s">
        <v>17</v>
      </c>
      <c r="AO189" s="48" t="s">
        <v>343</v>
      </c>
      <c r="AP189" s="48" t="s">
        <v>25</v>
      </c>
      <c r="AQ189" s="48" t="s">
        <v>127</v>
      </c>
      <c r="AR189" s="48" t="s">
        <v>127</v>
      </c>
      <c r="AS189" s="48" t="s">
        <v>127</v>
      </c>
      <c r="AT189" s="48" t="s">
        <v>127</v>
      </c>
      <c r="AU189" s="48" t="s">
        <v>128</v>
      </c>
      <c r="AV189" s="61"/>
      <c r="AW189" s="61"/>
      <c r="AX189" s="61"/>
      <c r="AY189" s="61"/>
      <c r="AZ189" s="61"/>
      <c r="BL189" s="41"/>
      <c r="BM189" s="41"/>
      <c r="BN189" s="41"/>
      <c r="BO189" s="41"/>
      <c r="BP189" s="41"/>
    </row>
    <row r="190" spans="1:68" ht="13" customHeight="1">
      <c r="A190" s="896" t="s">
        <v>151</v>
      </c>
      <c r="B190" s="115">
        <v>10</v>
      </c>
      <c r="C190" s="879" t="s">
        <v>170</v>
      </c>
      <c r="D190" s="117"/>
      <c r="E190" s="879" t="s">
        <v>194</v>
      </c>
      <c r="F190" s="117"/>
      <c r="G190" s="117"/>
      <c r="H190" s="117"/>
      <c r="I190" s="879"/>
      <c r="J190" s="883"/>
      <c r="K190" s="888"/>
      <c r="L190" s="939"/>
      <c r="M190" s="117"/>
      <c r="N190" s="915"/>
      <c r="O190" s="126">
        <f t="shared" ref="O190:O191" si="135">+B188</f>
        <v>-10</v>
      </c>
      <c r="P190" s="127" t="str">
        <f t="shared" ref="P190:P191" si="136">+C188</f>
        <v>bg -10</v>
      </c>
      <c r="Q190" s="127" t="str">
        <f t="shared" ref="Q190:Q191" si="137">+D188</f>
        <v>glu -10</v>
      </c>
      <c r="R190" s="127" t="str">
        <f t="shared" ref="R190:R191" si="138">+E188</f>
        <v>gir -10</v>
      </c>
      <c r="S190" s="127" t="str">
        <f t="shared" ref="S190:S191" si="139">+F188</f>
        <v>[3H dry]</v>
      </c>
      <c r="T190" s="127" t="str">
        <f>+H188</f>
        <v>[3H wet]</v>
      </c>
      <c r="U190" s="128" t="e">
        <f t="shared" ref="U190:U195" si="140">S190/Q190</f>
        <v>#VALUE!</v>
      </c>
      <c r="V190" s="905">
        <v>3</v>
      </c>
      <c r="W190" s="128" t="e">
        <f>V191*I193*200/10/(A190)</f>
        <v>#DIV/0!</v>
      </c>
      <c r="X190" s="128" t="e">
        <f t="shared" ref="X190:X195" si="141">W190/U190</f>
        <v>#DIV/0!</v>
      </c>
      <c r="Y190" s="128" t="e">
        <f t="shared" ref="Y190:Y195" si="142">X190-R190</f>
        <v>#DIV/0!</v>
      </c>
      <c r="Z190" s="129" t="e">
        <f t="shared" ref="Z190:Z195" si="143">(X190/P190)*100</f>
        <v>#DIV/0!</v>
      </c>
      <c r="AA190" s="65" t="e">
        <f>(T190/0.4-(S190))*I195/100*10</f>
        <v>#VALUE!</v>
      </c>
      <c r="AB190" s="65" t="e">
        <f>700*AA198/AVERAGE(U190:U191)</f>
        <v>#VALUE!</v>
      </c>
      <c r="AC190" s="65" t="e">
        <f>AVERAGE(X190:X191)-AB190</f>
        <v>#DIV/0!</v>
      </c>
      <c r="AD190" s="65" t="e">
        <f>AC190/AVERAGE(X190:X191)*100</f>
        <v>#DIV/0!</v>
      </c>
      <c r="AE190" s="43" t="e">
        <f>LINEST(R190:R191,O190:O191)</f>
        <v>#VALUE!</v>
      </c>
      <c r="AF190" s="43" t="e">
        <f>INDEX(LINEST(R190:R191,O190:O191),2)</f>
        <v>#VALUE!</v>
      </c>
      <c r="AG190" s="42" t="e">
        <f>LINEST(U190:U191,O190:O191)</f>
        <v>#VALUE!</v>
      </c>
      <c r="AH190" s="42" t="e">
        <f>INDEX(LINEST(U190:U191,O190:O191),2)</f>
        <v>#VALUE!</v>
      </c>
      <c r="AI190" s="43" t="e">
        <f>LINEST(Q190:Q191,O190:O191)</f>
        <v>#VALUE!</v>
      </c>
      <c r="AJ190" s="42" t="e">
        <f>INDEX(LINEST(Q190:Q191,O190:O191),2)</f>
        <v>#VALUE!</v>
      </c>
      <c r="AK190" s="43" t="e">
        <f>LINEST(W190:W191,O190:O191)</f>
        <v>#VALUE!</v>
      </c>
      <c r="AL190" s="42" t="e">
        <f>INDEX(LINEST(W190:W191,O190:O191),2)</f>
        <v>#VALUE!</v>
      </c>
      <c r="AM190" s="43" t="e">
        <f>AE190*AVERAGE(O190:O191)+AF190</f>
        <v>#VALUE!</v>
      </c>
      <c r="AN190" s="42" t="e">
        <f>AG190*AVERAGE(O190:O191)+AH190</f>
        <v>#VALUE!</v>
      </c>
      <c r="AO190" s="42" t="e">
        <f>AI190*AVERAGE(O190:O191)+AJ190</f>
        <v>#VALUE!</v>
      </c>
      <c r="AP190" s="42" t="e">
        <f>AK190*AVERAGE(O190:O191)+AL190</f>
        <v>#VALUE!</v>
      </c>
      <c r="AQ190" s="76" t="e">
        <f>AP190/AN190</f>
        <v>#VALUE!</v>
      </c>
      <c r="AR190" s="76" t="e">
        <f>AK187*AO190*AG190/AN190</f>
        <v>#VALUE!</v>
      </c>
      <c r="AS190" s="1034" t="e">
        <f>AQ190-AR190</f>
        <v>#VALUE!</v>
      </c>
      <c r="AT190" s="1034" t="e">
        <f>AS190-AM190</f>
        <v>#VALUE!</v>
      </c>
      <c r="AU190" s="1034" t="e">
        <f>AS190-AK187*AI190</f>
        <v>#VALUE!</v>
      </c>
      <c r="AV190" s="36" t="s">
        <v>97</v>
      </c>
      <c r="AW190" s="61"/>
      <c r="AX190" s="61"/>
      <c r="AY190" s="61"/>
      <c r="AZ190" s="61"/>
      <c r="BL190" s="41"/>
      <c r="BM190" s="41"/>
      <c r="BN190" s="41"/>
      <c r="BO190" s="41"/>
      <c r="BP190" s="41"/>
    </row>
    <row r="191" spans="1:68" ht="13" customHeight="1">
      <c r="A191" s="896" t="str">
        <f>A171</f>
        <v>Lipid#1</v>
      </c>
      <c r="B191" s="115">
        <v>20</v>
      </c>
      <c r="C191" s="879" t="s">
        <v>171</v>
      </c>
      <c r="D191" s="117"/>
      <c r="E191" s="879" t="s">
        <v>195</v>
      </c>
      <c r="F191" s="117"/>
      <c r="G191" s="117"/>
      <c r="H191" s="117"/>
      <c r="I191" s="879"/>
      <c r="J191" s="883"/>
      <c r="K191" s="937"/>
      <c r="L191" s="940"/>
      <c r="M191" s="117"/>
      <c r="N191" s="914"/>
      <c r="O191" s="130">
        <f t="shared" si="135"/>
        <v>0</v>
      </c>
      <c r="P191" s="131" t="str">
        <f t="shared" si="136"/>
        <v>bg 0</v>
      </c>
      <c r="Q191" s="131" t="str">
        <f t="shared" si="137"/>
        <v>glu 0</v>
      </c>
      <c r="R191" s="131" t="str">
        <f t="shared" si="138"/>
        <v>gir 0</v>
      </c>
      <c r="S191" s="131" t="str">
        <f t="shared" si="139"/>
        <v>[3H dry]</v>
      </c>
      <c r="T191" s="131" t="str">
        <f>+H189</f>
        <v>[3H wet]</v>
      </c>
      <c r="U191" s="72" t="e">
        <f t="shared" si="140"/>
        <v>#VALUE!</v>
      </c>
      <c r="V191" s="888">
        <v>3</v>
      </c>
      <c r="W191" s="72" t="e">
        <f>V191*I193*200/10/(A190)</f>
        <v>#DIV/0!</v>
      </c>
      <c r="X191" s="72" t="e">
        <f t="shared" si="141"/>
        <v>#DIV/0!</v>
      </c>
      <c r="Y191" s="72" t="e">
        <f t="shared" si="142"/>
        <v>#DIV/0!</v>
      </c>
      <c r="Z191" s="132" t="e">
        <f t="shared" si="143"/>
        <v>#DIV/0!</v>
      </c>
      <c r="AA191" s="72" t="e">
        <f>(T191/0.4-(S191))*$I195/100*10</f>
        <v>#VALUE!</v>
      </c>
      <c r="AB191" s="72" t="e">
        <f>700*AA199/AVERAGE(U192:U195)</f>
        <v>#VALUE!</v>
      </c>
      <c r="AC191" s="72" t="e">
        <f>X196-AB191</f>
        <v>#DIV/0!</v>
      </c>
      <c r="AD191" s="65" t="e">
        <f>AC191/AVERAGE(X192:X195)*100</f>
        <v>#DIV/0!</v>
      </c>
      <c r="AE191" s="43"/>
      <c r="AF191" s="43"/>
      <c r="AG191" s="42"/>
      <c r="AH191" s="42"/>
      <c r="AI191" s="43"/>
      <c r="AJ191" s="42"/>
      <c r="AK191" s="42"/>
      <c r="AL191" s="42"/>
      <c r="AM191" s="43"/>
      <c r="AN191" s="42"/>
      <c r="AO191" s="42"/>
      <c r="AP191" s="42"/>
      <c r="AQ191" s="76"/>
      <c r="AR191" s="76"/>
      <c r="AS191" s="76"/>
      <c r="AT191" s="42"/>
      <c r="AU191" s="42"/>
      <c r="AV191" s="61"/>
      <c r="AW191" s="61"/>
      <c r="AX191" s="61"/>
      <c r="AY191" s="61"/>
      <c r="AZ191" s="61"/>
      <c r="BL191" s="41"/>
      <c r="BM191" s="41"/>
      <c r="BN191" s="41"/>
      <c r="BO191" s="41"/>
      <c r="BP191" s="41"/>
    </row>
    <row r="192" spans="1:68" ht="13" customHeight="1">
      <c r="A192" s="896" t="str">
        <f>A172</f>
        <v>[diet A]</v>
      </c>
      <c r="B192" s="115">
        <v>30</v>
      </c>
      <c r="C192" s="879" t="s">
        <v>172</v>
      </c>
      <c r="D192" s="117"/>
      <c r="E192" s="879" t="s">
        <v>196</v>
      </c>
      <c r="F192" s="117"/>
      <c r="G192" s="117"/>
      <c r="H192" s="117"/>
      <c r="I192" s="117"/>
      <c r="J192" s="133"/>
      <c r="K192" s="117"/>
      <c r="L192" s="117"/>
      <c r="M192" s="117"/>
      <c r="N192" s="914"/>
      <c r="O192" s="130">
        <f t="shared" ref="O192:O194" si="144">+B197</f>
        <v>80</v>
      </c>
      <c r="P192" s="131" t="str">
        <f t="shared" ref="P192:P194" si="145">+C197</f>
        <v>bg 80</v>
      </c>
      <c r="Q192" s="131" t="str">
        <f t="shared" ref="Q192:Q194" si="146">+D197</f>
        <v>glu 80</v>
      </c>
      <c r="R192" s="131" t="str">
        <f t="shared" ref="R192:R194" si="147">+E197</f>
        <v>gir 80</v>
      </c>
      <c r="S192" s="131" t="str">
        <f t="shared" ref="S192:S194" si="148">+F197</f>
        <v>[3H dry]</v>
      </c>
      <c r="T192" s="131" t="str">
        <f>+H197</f>
        <v>[3H wet]</v>
      </c>
      <c r="U192" s="72" t="e">
        <f t="shared" si="140"/>
        <v>#VALUE!</v>
      </c>
      <c r="V192" s="888"/>
      <c r="W192" s="72" t="e">
        <f>V192*K193*200/10/(A190)</f>
        <v>#DIV/0!</v>
      </c>
      <c r="X192" s="72" t="e">
        <f t="shared" si="141"/>
        <v>#DIV/0!</v>
      </c>
      <c r="Y192" s="72" t="e">
        <f t="shared" si="142"/>
        <v>#DIV/0!</v>
      </c>
      <c r="Z192" s="132" t="e">
        <f t="shared" si="143"/>
        <v>#DIV/0!</v>
      </c>
      <c r="AA192" s="72" t="e">
        <f>(T192/0.4-(S192))*$I195/100*10</f>
        <v>#VALUE!</v>
      </c>
      <c r="AE192" s="43"/>
      <c r="AF192" s="43"/>
      <c r="AG192" s="42"/>
      <c r="AH192" s="42"/>
      <c r="AI192" s="43"/>
      <c r="AJ192" s="42"/>
      <c r="AK192" s="42"/>
      <c r="AL192" s="42"/>
      <c r="AM192" s="43"/>
      <c r="AN192" s="42"/>
      <c r="AO192" s="42"/>
      <c r="AP192" s="42"/>
      <c r="AQ192" s="76"/>
      <c r="AR192" s="76"/>
      <c r="AS192" s="76"/>
      <c r="AT192" s="42"/>
      <c r="AU192" s="42"/>
      <c r="AV192" s="61"/>
      <c r="AW192" s="61"/>
      <c r="AX192" s="61"/>
      <c r="AY192" s="61"/>
      <c r="AZ192" s="61"/>
      <c r="BL192" s="41"/>
      <c r="BM192" s="41"/>
      <c r="BN192" s="41"/>
      <c r="BO192" s="41"/>
      <c r="BP192" s="41"/>
    </row>
    <row r="193" spans="1:68" ht="13" customHeight="1">
      <c r="A193" s="896" t="str">
        <f>A173</f>
        <v>[treatment A]</v>
      </c>
      <c r="B193" s="115">
        <v>40</v>
      </c>
      <c r="C193" s="879" t="s">
        <v>173</v>
      </c>
      <c r="D193" s="117"/>
      <c r="E193" s="879" t="s">
        <v>197</v>
      </c>
      <c r="F193" s="117"/>
      <c r="G193" s="117"/>
      <c r="H193" s="117"/>
      <c r="I193" s="134" t="e">
        <f>AVERAGE(I189:I191)</f>
        <v>#DIV/0!</v>
      </c>
      <c r="J193" s="135" t="e">
        <f>AVERAGE(J189:J191)</f>
        <v>#DIV/0!</v>
      </c>
      <c r="K193" s="134" t="e">
        <f>AVERAGE(K189:K191)</f>
        <v>#DIV/0!</v>
      </c>
      <c r="L193" s="135" t="e">
        <f>AVERAGE(L189:L191)</f>
        <v>#DIV/0!</v>
      </c>
      <c r="M193" s="117"/>
      <c r="N193" s="914"/>
      <c r="O193" s="130">
        <f t="shared" si="144"/>
        <v>90</v>
      </c>
      <c r="P193" s="131" t="str">
        <f t="shared" si="145"/>
        <v>bg 90</v>
      </c>
      <c r="Q193" s="131" t="str">
        <f t="shared" si="146"/>
        <v>glu 90</v>
      </c>
      <c r="R193" s="131" t="str">
        <f t="shared" si="147"/>
        <v>gir 90</v>
      </c>
      <c r="S193" s="131" t="str">
        <f t="shared" si="148"/>
        <v>[3H dry]</v>
      </c>
      <c r="T193" s="131" t="str">
        <f>+H198</f>
        <v>[3H wet]</v>
      </c>
      <c r="U193" s="72" t="e">
        <f t="shared" si="140"/>
        <v>#VALUE!</v>
      </c>
      <c r="V193" s="888"/>
      <c r="W193" s="72" t="e">
        <f t="shared" ref="W193:W195" si="149">W192*V193/V192</f>
        <v>#DIV/0!</v>
      </c>
      <c r="X193" s="72" t="e">
        <f t="shared" si="141"/>
        <v>#DIV/0!</v>
      </c>
      <c r="Y193" s="72" t="e">
        <f t="shared" si="142"/>
        <v>#DIV/0!</v>
      </c>
      <c r="Z193" s="132" t="e">
        <f t="shared" si="143"/>
        <v>#DIV/0!</v>
      </c>
      <c r="AA193" s="72" t="e">
        <f>(T193/0.4-(S193))*$I195/100*10</f>
        <v>#VALUE!</v>
      </c>
      <c r="AE193" s="43" t="e">
        <f>LINEST(R192:R194,O192:O194)</f>
        <v>#VALUE!</v>
      </c>
      <c r="AF193" s="43" t="e">
        <f>INDEX(LINEST(R192:R194,O192:O194),2)</f>
        <v>#VALUE!</v>
      </c>
      <c r="AG193" s="42" t="e">
        <f>LINEST(U192:U194,O192:O194)</f>
        <v>#VALUE!</v>
      </c>
      <c r="AH193" s="42" t="e">
        <f>INDEX(LINEST(U192:U194,O192:O194),2)</f>
        <v>#VALUE!</v>
      </c>
      <c r="AI193" s="43" t="e">
        <f>LINEST(Q192:Q194,O192:O194)</f>
        <v>#VALUE!</v>
      </c>
      <c r="AJ193" s="42" t="e">
        <f>INDEX(LINEST(Q192:Q194,O192:O194),2)</f>
        <v>#VALUE!</v>
      </c>
      <c r="AK193" s="43" t="e">
        <f>LINEST(W192:W194,O192:O194)</f>
        <v>#VALUE!</v>
      </c>
      <c r="AL193" s="42" t="e">
        <f>INDEX(LINEST(W192:W194,O192:O194),2)</f>
        <v>#VALUE!</v>
      </c>
      <c r="AM193" s="43" t="e">
        <f>AE193*O193+AF193</f>
        <v>#VALUE!</v>
      </c>
      <c r="AN193" s="42" t="e">
        <f>AG193*O193+AH193</f>
        <v>#VALUE!</v>
      </c>
      <c r="AO193" s="42" t="e">
        <f>AI193*O193+AJ193</f>
        <v>#VALUE!</v>
      </c>
      <c r="AP193" s="42" t="e">
        <f>AK193*O193+AL193</f>
        <v>#VALUE!</v>
      </c>
      <c r="AQ193" s="76" t="e">
        <f>AP193/AN193</f>
        <v>#VALUE!</v>
      </c>
      <c r="AR193" s="76" t="e">
        <f>AK187*AO193*AG193/AN193</f>
        <v>#VALUE!</v>
      </c>
      <c r="AS193" s="76" t="e">
        <f>AQ193-AR193</f>
        <v>#VALUE!</v>
      </c>
      <c r="AT193" s="76" t="e">
        <f>AS193-AM193</f>
        <v>#VALUE!</v>
      </c>
      <c r="AU193" s="76" t="e">
        <f>AS193-AK187*AI193</f>
        <v>#VALUE!</v>
      </c>
      <c r="AV193" s="61"/>
      <c r="AW193" s="61"/>
      <c r="AX193" s="61"/>
      <c r="AY193" s="61"/>
      <c r="AZ193" s="61"/>
      <c r="BL193" s="41"/>
      <c r="BM193" s="41"/>
      <c r="BN193" s="41"/>
      <c r="BO193" s="41"/>
      <c r="BP193" s="41"/>
    </row>
    <row r="194" spans="1:68" ht="13" customHeight="1">
      <c r="A194" s="896" t="s">
        <v>61</v>
      </c>
      <c r="B194" s="115">
        <v>50</v>
      </c>
      <c r="C194" s="879" t="s">
        <v>174</v>
      </c>
      <c r="D194" s="117"/>
      <c r="E194" s="879" t="s">
        <v>198</v>
      </c>
      <c r="F194" s="117"/>
      <c r="G194" s="117"/>
      <c r="H194" s="117"/>
      <c r="I194" s="117"/>
      <c r="J194" s="133"/>
      <c r="K194" s="117"/>
      <c r="L194" s="133"/>
      <c r="M194" s="117"/>
      <c r="N194" s="914"/>
      <c r="O194" s="130">
        <f t="shared" si="144"/>
        <v>100</v>
      </c>
      <c r="P194" s="131" t="str">
        <f t="shared" si="145"/>
        <v>bg 100</v>
      </c>
      <c r="Q194" s="131" t="str">
        <f t="shared" si="146"/>
        <v>glu 100</v>
      </c>
      <c r="R194" s="131" t="str">
        <f t="shared" si="147"/>
        <v>gir 100</v>
      </c>
      <c r="S194" s="131" t="str">
        <f t="shared" si="148"/>
        <v>[3H dry]</v>
      </c>
      <c r="T194" s="131" t="str">
        <f>+H199</f>
        <v>[3H wet]</v>
      </c>
      <c r="U194" s="72" t="e">
        <f t="shared" si="140"/>
        <v>#VALUE!</v>
      </c>
      <c r="V194" s="888"/>
      <c r="W194" s="72" t="e">
        <f t="shared" si="149"/>
        <v>#DIV/0!</v>
      </c>
      <c r="X194" s="72" t="e">
        <f t="shared" si="141"/>
        <v>#DIV/0!</v>
      </c>
      <c r="Y194" s="72" t="e">
        <f t="shared" si="142"/>
        <v>#DIV/0!</v>
      </c>
      <c r="Z194" s="132" t="e">
        <f t="shared" si="143"/>
        <v>#DIV/0!</v>
      </c>
      <c r="AA194" s="72" t="e">
        <f>(T194/0.4-(S194))*$I195/100*10</f>
        <v>#VALUE!</v>
      </c>
      <c r="AE194" s="43" t="e">
        <f>LINEST(R193:R195,O193:O195)</f>
        <v>#VALUE!</v>
      </c>
      <c r="AF194" s="43" t="e">
        <f>INDEX(LINEST(R193:R195,O193:O195),2)</f>
        <v>#VALUE!</v>
      </c>
      <c r="AG194" s="42" t="e">
        <f>LINEST(U193:U195,O193:O195)</f>
        <v>#VALUE!</v>
      </c>
      <c r="AH194" s="42" t="e">
        <f>INDEX(LINEST(U193:U195,O193:O195),2)</f>
        <v>#VALUE!</v>
      </c>
      <c r="AI194" s="43" t="e">
        <f>LINEST(Q193:Q195,O193:O195)</f>
        <v>#VALUE!</v>
      </c>
      <c r="AJ194" s="42" t="e">
        <f>INDEX(LINEST(Q193:Q195,O193:O195),2)</f>
        <v>#VALUE!</v>
      </c>
      <c r="AK194" s="43" t="e">
        <f>LINEST(W193:W195,O193:O195)</f>
        <v>#VALUE!</v>
      </c>
      <c r="AL194" s="42" t="e">
        <f>INDEX(LINEST(W193:W195,O193:O195),2)</f>
        <v>#VALUE!</v>
      </c>
      <c r="AM194" s="43" t="e">
        <f>AE194*O194+AF194</f>
        <v>#VALUE!</v>
      </c>
      <c r="AN194" s="42" t="e">
        <f>AG194*O194+AH194</f>
        <v>#VALUE!</v>
      </c>
      <c r="AO194" s="42" t="e">
        <f>AI194*O194+AJ194</f>
        <v>#VALUE!</v>
      </c>
      <c r="AP194" s="42" t="e">
        <f>AK194*O194+AL194</f>
        <v>#VALUE!</v>
      </c>
      <c r="AQ194" s="76" t="e">
        <f>AP194/AN194</f>
        <v>#VALUE!</v>
      </c>
      <c r="AR194" s="76" t="e">
        <f>AK187*AO194*AG194/AN194</f>
        <v>#VALUE!</v>
      </c>
      <c r="AS194" s="76" t="e">
        <f>AQ194-AR194</f>
        <v>#VALUE!</v>
      </c>
      <c r="AT194" s="76" t="e">
        <f>AS194-AM194</f>
        <v>#VALUE!</v>
      </c>
      <c r="AU194" s="76" t="e">
        <f>AS194-AK187*AI194</f>
        <v>#VALUE!</v>
      </c>
      <c r="AV194" s="61"/>
      <c r="AW194" s="61"/>
      <c r="AX194" s="61"/>
      <c r="AY194" s="61"/>
      <c r="AZ194" s="61"/>
      <c r="BL194" s="41"/>
      <c r="BM194" s="41"/>
      <c r="BN194" s="41"/>
      <c r="BO194" s="41"/>
      <c r="BP194" s="41"/>
    </row>
    <row r="195" spans="1:68" ht="13" customHeight="1" thickBot="1">
      <c r="A195" s="896" t="s">
        <v>315</v>
      </c>
      <c r="B195" s="115">
        <v>60</v>
      </c>
      <c r="C195" s="879" t="s">
        <v>175</v>
      </c>
      <c r="D195" s="117"/>
      <c r="E195" s="879" t="s">
        <v>199</v>
      </c>
      <c r="F195" s="117"/>
      <c r="G195" s="117"/>
      <c r="H195" s="117"/>
      <c r="I195" s="136" t="e">
        <f>I193/J193</f>
        <v>#DIV/0!</v>
      </c>
      <c r="J195" s="137" t="s">
        <v>14</v>
      </c>
      <c r="K195" s="136" t="e">
        <f>K193/L193</f>
        <v>#DIV/0!</v>
      </c>
      <c r="L195" s="137" t="s">
        <v>14</v>
      </c>
      <c r="M195" s="138"/>
      <c r="N195" s="914"/>
      <c r="O195" s="130">
        <f t="shared" ref="O195" si="150">+B201</f>
        <v>120</v>
      </c>
      <c r="P195" s="131" t="str">
        <f t="shared" ref="P195" si="151">+C201</f>
        <v>bg 120</v>
      </c>
      <c r="Q195" s="131" t="str">
        <f t="shared" ref="Q195" si="152">+D201</f>
        <v>glu 120</v>
      </c>
      <c r="R195" s="131" t="str">
        <f t="shared" ref="R195" si="153">+E201</f>
        <v>gir 120</v>
      </c>
      <c r="S195" s="131" t="str">
        <f t="shared" ref="S195" si="154">+F201</f>
        <v>[3H dry]</v>
      </c>
      <c r="T195" s="131" t="str">
        <f t="shared" ref="T195" si="155">+H201</f>
        <v>[3H wet]</v>
      </c>
      <c r="U195" s="72" t="e">
        <f t="shared" si="140"/>
        <v>#VALUE!</v>
      </c>
      <c r="V195" s="888"/>
      <c r="W195" s="72" t="e">
        <f t="shared" si="149"/>
        <v>#DIV/0!</v>
      </c>
      <c r="X195" s="72" t="e">
        <f t="shared" si="141"/>
        <v>#DIV/0!</v>
      </c>
      <c r="Y195" s="72" t="e">
        <f t="shared" si="142"/>
        <v>#DIV/0!</v>
      </c>
      <c r="Z195" s="132" t="e">
        <f t="shared" si="143"/>
        <v>#DIV/0!</v>
      </c>
      <c r="AA195" s="72" t="e">
        <f>(T195/0.4-(S195))*$I195/100*10</f>
        <v>#VALUE!</v>
      </c>
      <c r="AE195" s="43"/>
      <c r="AQ195" s="42"/>
      <c r="AV195" s="61"/>
      <c r="AW195" s="61"/>
      <c r="AX195" s="61"/>
      <c r="AY195" s="61"/>
      <c r="AZ195" s="61"/>
      <c r="BL195" s="41"/>
      <c r="BM195" s="41"/>
      <c r="BN195" s="41"/>
      <c r="BO195" s="41"/>
      <c r="BP195" s="41"/>
    </row>
    <row r="196" spans="1:68" ht="13" customHeight="1" thickBot="1">
      <c r="A196" s="896">
        <v>1</v>
      </c>
      <c r="B196" s="115">
        <v>70</v>
      </c>
      <c r="C196" s="879" t="s">
        <v>176</v>
      </c>
      <c r="D196" s="117"/>
      <c r="E196" s="879" t="s">
        <v>200</v>
      </c>
      <c r="F196" s="874"/>
      <c r="G196" s="117"/>
      <c r="H196" s="117"/>
      <c r="I196" s="117"/>
      <c r="J196" s="133"/>
      <c r="K196" s="117"/>
      <c r="L196" s="117"/>
      <c r="M196" s="117"/>
      <c r="N196" s="914"/>
      <c r="O196" s="148" t="s">
        <v>55</v>
      </c>
      <c r="P196" s="149" t="e">
        <f t="shared" ref="P196:Z196" si="156">AVERAGE(P192:P195)</f>
        <v>#DIV/0!</v>
      </c>
      <c r="Q196" s="150" t="e">
        <f t="shared" si="156"/>
        <v>#DIV/0!</v>
      </c>
      <c r="R196" s="151" t="e">
        <f t="shared" si="156"/>
        <v>#DIV/0!</v>
      </c>
      <c r="S196" s="152" t="e">
        <f t="shared" si="156"/>
        <v>#DIV/0!</v>
      </c>
      <c r="T196" s="153" t="e">
        <f t="shared" si="156"/>
        <v>#DIV/0!</v>
      </c>
      <c r="U196" s="153" t="e">
        <f t="shared" si="156"/>
        <v>#VALUE!</v>
      </c>
      <c r="V196" s="1075" t="e">
        <f t="shared" si="156"/>
        <v>#DIV/0!</v>
      </c>
      <c r="W196" s="153" t="e">
        <f t="shared" si="156"/>
        <v>#DIV/0!</v>
      </c>
      <c r="X196" s="153" t="e">
        <f t="shared" si="156"/>
        <v>#DIV/0!</v>
      </c>
      <c r="Y196" s="153" t="e">
        <f t="shared" si="156"/>
        <v>#DIV/0!</v>
      </c>
      <c r="Z196" s="155" t="e">
        <f t="shared" si="156"/>
        <v>#DIV/0!</v>
      </c>
      <c r="AA196" s="156"/>
      <c r="AR196" s="1034" t="s">
        <v>110</v>
      </c>
      <c r="AS196" s="1034" t="e">
        <f>AVERAGE(AS193:AS194)</f>
        <v>#VALUE!</v>
      </c>
      <c r="AT196" s="1034" t="e">
        <f>AVERAGE(AT193:AT194)</f>
        <v>#VALUE!</v>
      </c>
      <c r="AU196" s="1034" t="e">
        <f>AVERAGE(AU193:AU194)</f>
        <v>#VALUE!</v>
      </c>
      <c r="AV196" s="61"/>
      <c r="AW196" s="61"/>
      <c r="AX196" s="61"/>
      <c r="AY196" s="61"/>
      <c r="AZ196" s="61"/>
      <c r="BL196" s="41"/>
      <c r="BM196" s="41"/>
      <c r="BN196" s="41"/>
      <c r="BO196" s="41"/>
      <c r="BP196" s="41"/>
    </row>
    <row r="197" spans="1:68" ht="13" customHeight="1">
      <c r="A197" s="896" t="s">
        <v>316</v>
      </c>
      <c r="B197" s="115">
        <v>80</v>
      </c>
      <c r="C197" s="879" t="s">
        <v>177</v>
      </c>
      <c r="D197" s="879" t="s">
        <v>188</v>
      </c>
      <c r="E197" s="879" t="s">
        <v>201</v>
      </c>
      <c r="F197" s="879" t="s">
        <v>156</v>
      </c>
      <c r="G197" s="117"/>
      <c r="H197" s="879" t="s">
        <v>158</v>
      </c>
      <c r="I197" s="117"/>
      <c r="J197" s="139"/>
      <c r="K197" s="140"/>
      <c r="L197" s="140"/>
      <c r="M197" s="140"/>
      <c r="N197" s="914"/>
      <c r="O197" s="1026" t="s">
        <v>95</v>
      </c>
      <c r="P197" s="79" t="e">
        <f>AVERAGE(P190:P191)</f>
        <v>#DIV/0!</v>
      </c>
      <c r="Q197" s="158" t="e">
        <f>AVERAGE(P192/Q192,P193/Q193,P194/Q194,P195/Q195)</f>
        <v>#VALUE!</v>
      </c>
      <c r="R197" s="159" t="e">
        <f>AVERAGE(P190/Q190,P191/Q191)</f>
        <v>#VALUE!</v>
      </c>
      <c r="V197" s="1076"/>
      <c r="W197" s="79"/>
      <c r="X197" s="79"/>
      <c r="Y197" s="79"/>
      <c r="Z197" s="160"/>
      <c r="AA197" s="59" t="s">
        <v>79</v>
      </c>
      <c r="AV197" s="61"/>
      <c r="AW197" s="61"/>
      <c r="AX197" s="61"/>
      <c r="AY197" s="61"/>
      <c r="AZ197" s="61"/>
      <c r="BL197" s="41"/>
      <c r="BM197" s="41"/>
      <c r="BN197" s="41"/>
      <c r="BO197" s="41"/>
      <c r="BP197" s="41"/>
    </row>
    <row r="198" spans="1:68" ht="13" customHeight="1" thickBot="1">
      <c r="A198" s="1093" t="s">
        <v>220</v>
      </c>
      <c r="B198" s="115">
        <v>90</v>
      </c>
      <c r="C198" s="879" t="s">
        <v>178</v>
      </c>
      <c r="D198" s="879" t="s">
        <v>189</v>
      </c>
      <c r="E198" s="879" t="s">
        <v>202</v>
      </c>
      <c r="F198" s="879" t="s">
        <v>156</v>
      </c>
      <c r="G198" s="117"/>
      <c r="H198" s="879" t="s">
        <v>158</v>
      </c>
      <c r="I198" s="141"/>
      <c r="J198" s="137"/>
      <c r="K198" s="138"/>
      <c r="L198" s="138"/>
      <c r="M198" s="138"/>
      <c r="N198" s="914"/>
      <c r="O198" s="54" t="s">
        <v>83</v>
      </c>
      <c r="P198" s="945"/>
      <c r="Q198" s="162" t="e">
        <f>STDEV(P192/Q192,P193/Q193,P194/Q194,P195/Q195)</f>
        <v>#VALUE!</v>
      </c>
      <c r="R198" s="163" t="e">
        <f>STDEV(P190/Q190,P191/Q191)</f>
        <v>#VALUE!</v>
      </c>
      <c r="V198" s="1076"/>
      <c r="W198" s="79"/>
      <c r="X198" s="79"/>
      <c r="Y198" s="79"/>
      <c r="Z198" s="164" t="s">
        <v>89</v>
      </c>
      <c r="AA198" s="165" t="e">
        <f>SLOPE(AA190:AA191,O190:O191)</f>
        <v>#VALUE!</v>
      </c>
      <c r="AV198" s="61"/>
      <c r="AW198" s="61"/>
      <c r="AX198" s="61"/>
      <c r="AY198" s="61"/>
      <c r="AZ198" s="61"/>
      <c r="BL198" s="41"/>
      <c r="BM198" s="41"/>
      <c r="BN198" s="41"/>
      <c r="BO198" s="41"/>
      <c r="BP198" s="41"/>
    </row>
    <row r="199" spans="1:68" ht="13" customHeight="1" thickBot="1">
      <c r="A199" s="1132" t="s">
        <v>337</v>
      </c>
      <c r="B199" s="115">
        <v>100</v>
      </c>
      <c r="C199" s="879" t="s">
        <v>179</v>
      </c>
      <c r="D199" s="879" t="s">
        <v>190</v>
      </c>
      <c r="E199" s="879" t="s">
        <v>203</v>
      </c>
      <c r="F199" s="879" t="s">
        <v>156</v>
      </c>
      <c r="G199" s="117"/>
      <c r="H199" s="879" t="s">
        <v>158</v>
      </c>
      <c r="I199" s="142"/>
      <c r="J199" s="143"/>
      <c r="K199" s="117"/>
      <c r="L199" s="117"/>
      <c r="M199" s="879" t="s">
        <v>211</v>
      </c>
      <c r="N199" s="1065"/>
      <c r="O199" s="35"/>
      <c r="P199" s="54"/>
      <c r="Q199" s="166" t="s">
        <v>93</v>
      </c>
      <c r="R199" s="62" t="s">
        <v>94</v>
      </c>
      <c r="V199" s="1076"/>
      <c r="W199" s="79"/>
      <c r="X199" s="79"/>
      <c r="Y199" s="79"/>
      <c r="Z199" s="167" t="s">
        <v>80</v>
      </c>
      <c r="AA199" s="168" t="e">
        <f>SLOPE(AA192:AA195,O192:O195)</f>
        <v>#VALUE!</v>
      </c>
      <c r="AV199" s="61"/>
      <c r="AW199" s="61"/>
      <c r="AX199" s="61"/>
      <c r="AY199" s="61"/>
      <c r="AZ199" s="61"/>
      <c r="BL199" s="41"/>
      <c r="BM199" s="41"/>
      <c r="BN199" s="41"/>
      <c r="BO199" s="41"/>
      <c r="BP199" s="41"/>
    </row>
    <row r="200" spans="1:68" ht="13" customHeight="1">
      <c r="A200" s="1093" t="s">
        <v>219</v>
      </c>
      <c r="B200" s="115">
        <v>110</v>
      </c>
      <c r="C200" s="879" t="s">
        <v>180</v>
      </c>
      <c r="D200" s="117"/>
      <c r="E200" s="879" t="s">
        <v>204</v>
      </c>
      <c r="F200" s="117"/>
      <c r="G200" s="117"/>
      <c r="H200" s="117"/>
      <c r="I200" s="144" t="s">
        <v>9</v>
      </c>
      <c r="J200" s="145"/>
      <c r="K200" s="1221"/>
      <c r="L200" s="1222"/>
      <c r="M200" s="146"/>
      <c r="N200" s="1065"/>
      <c r="V200" s="1076"/>
      <c r="AV200" s="61"/>
      <c r="AW200" s="61"/>
      <c r="AX200" s="61"/>
      <c r="AY200" s="61"/>
      <c r="AZ200" s="61"/>
      <c r="BL200" s="41"/>
      <c r="BM200" s="41"/>
      <c r="BN200" s="41"/>
      <c r="BO200" s="41"/>
      <c r="BP200" s="41"/>
    </row>
    <row r="201" spans="1:68" ht="13" customHeight="1">
      <c r="A201" s="1132" t="s">
        <v>338</v>
      </c>
      <c r="B201" s="115">
        <v>120</v>
      </c>
      <c r="C201" s="879" t="s">
        <v>181</v>
      </c>
      <c r="D201" s="879" t="s">
        <v>191</v>
      </c>
      <c r="E201" s="879" t="s">
        <v>205</v>
      </c>
      <c r="F201" s="879" t="s">
        <v>156</v>
      </c>
      <c r="G201" s="117"/>
      <c r="H201" s="879" t="s">
        <v>158</v>
      </c>
      <c r="I201" s="147" t="e">
        <f>((G203+G202)/2)*(B203-B202)</f>
        <v>#VALUE!</v>
      </c>
      <c r="J201" s="137"/>
      <c r="K201" s="1223"/>
      <c r="L201" s="1224"/>
      <c r="M201" s="879" t="s">
        <v>212</v>
      </c>
      <c r="N201" s="914"/>
      <c r="V201" s="1076"/>
      <c r="AV201" s="61"/>
      <c r="AW201" s="61"/>
      <c r="AX201" s="61"/>
      <c r="AY201" s="61"/>
      <c r="AZ201" s="61"/>
      <c r="BL201" s="41"/>
      <c r="BM201" s="41"/>
      <c r="BN201" s="41"/>
      <c r="BO201" s="41"/>
      <c r="BP201" s="41"/>
    </row>
    <row r="202" spans="1:68" ht="13" customHeight="1">
      <c r="A202" s="896"/>
      <c r="B202" s="115">
        <v>2</v>
      </c>
      <c r="C202" s="879" t="s">
        <v>182</v>
      </c>
      <c r="D202" s="117"/>
      <c r="E202" s="879" t="s">
        <v>206</v>
      </c>
      <c r="F202" s="117"/>
      <c r="G202" s="879" t="s">
        <v>157</v>
      </c>
      <c r="H202" s="117"/>
      <c r="I202" s="147" t="e">
        <f>((G204+G203)/2)*(B204-B203)</f>
        <v>#VALUE!</v>
      </c>
      <c r="J202" s="137"/>
      <c r="K202" s="1223"/>
      <c r="L202" s="1224"/>
      <c r="M202" s="146"/>
      <c r="N202" s="914"/>
      <c r="V202" s="1076"/>
      <c r="AV202" s="61"/>
      <c r="AW202" s="61"/>
      <c r="AX202" s="61"/>
      <c r="AY202" s="61"/>
      <c r="AZ202" s="61"/>
      <c r="BL202" s="41"/>
      <c r="BM202" s="41"/>
      <c r="BN202" s="41"/>
      <c r="BO202" s="41"/>
      <c r="BP202" s="41"/>
    </row>
    <row r="203" spans="1:68" ht="13" customHeight="1">
      <c r="A203" s="943" t="s">
        <v>317</v>
      </c>
      <c r="B203" s="115">
        <v>5</v>
      </c>
      <c r="C203" s="879" t="s">
        <v>183</v>
      </c>
      <c r="D203" s="117"/>
      <c r="E203" s="879" t="s">
        <v>207</v>
      </c>
      <c r="F203" s="117"/>
      <c r="G203" s="879" t="s">
        <v>157</v>
      </c>
      <c r="H203" s="117"/>
      <c r="I203" s="147" t="e">
        <f>((G205+G204)/2)*(B205-B204)</f>
        <v>#VALUE!</v>
      </c>
      <c r="J203" s="137"/>
      <c r="K203" s="1223"/>
      <c r="L203" s="1224"/>
      <c r="M203" s="146"/>
      <c r="N203" s="914"/>
      <c r="V203" s="1076"/>
      <c r="AV203" s="61"/>
      <c r="AW203" s="61"/>
      <c r="AX203" s="61"/>
      <c r="AY203" s="61"/>
      <c r="AZ203" s="61"/>
      <c r="BL203" s="41"/>
      <c r="BM203" s="41"/>
      <c r="BN203" s="41"/>
      <c r="BO203" s="41"/>
      <c r="BP203" s="41"/>
    </row>
    <row r="204" spans="1:68" ht="13" customHeight="1">
      <c r="A204" s="1094"/>
      <c r="B204" s="115">
        <v>10</v>
      </c>
      <c r="C204" s="879" t="s">
        <v>170</v>
      </c>
      <c r="D204" s="117"/>
      <c r="E204" s="879" t="s">
        <v>194</v>
      </c>
      <c r="F204" s="117"/>
      <c r="G204" s="879" t="s">
        <v>157</v>
      </c>
      <c r="H204" s="117"/>
      <c r="I204" s="147" t="e">
        <f>((G206+G205)/2)*(B206-B205)</f>
        <v>#VALUE!</v>
      </c>
      <c r="J204" s="137"/>
      <c r="K204" s="1223"/>
      <c r="L204" s="1224"/>
      <c r="M204" s="146"/>
      <c r="N204" s="914"/>
      <c r="V204" s="1076"/>
      <c r="AV204" s="61"/>
      <c r="AW204" s="61"/>
      <c r="AX204" s="61"/>
      <c r="AY204" s="61"/>
      <c r="AZ204" s="61"/>
      <c r="BL204" s="41"/>
      <c r="BM204" s="41"/>
      <c r="BN204" s="41"/>
      <c r="BO204" s="41"/>
      <c r="BP204" s="41"/>
    </row>
    <row r="205" spans="1:68" ht="13" customHeight="1" thickBot="1">
      <c r="A205" s="1094"/>
      <c r="B205" s="115">
        <v>15</v>
      </c>
      <c r="C205" s="879" t="s">
        <v>184</v>
      </c>
      <c r="D205" s="117"/>
      <c r="E205" s="879" t="s">
        <v>208</v>
      </c>
      <c r="F205" s="117"/>
      <c r="G205" s="879" t="s">
        <v>157</v>
      </c>
      <c r="H205" s="117"/>
      <c r="I205" s="169" t="e">
        <f>SUM(I201:I204)/(B206-B202)*220</f>
        <v>#VALUE!</v>
      </c>
      <c r="J205" s="170" t="s">
        <v>10</v>
      </c>
      <c r="K205" s="1225"/>
      <c r="L205" s="1226"/>
      <c r="M205" s="146"/>
      <c r="N205" s="914"/>
      <c r="O205" s="35"/>
      <c r="P205" s="54"/>
      <c r="Q205" s="54"/>
      <c r="V205" s="1076"/>
      <c r="W205" s="79"/>
      <c r="X205" s="79"/>
      <c r="Y205" s="79"/>
      <c r="Z205" s="871"/>
      <c r="AA205" s="171"/>
      <c r="AV205" s="61"/>
      <c r="AW205" s="61"/>
      <c r="AX205" s="61"/>
      <c r="AY205" s="61"/>
      <c r="AZ205" s="61"/>
      <c r="BL205" s="41"/>
      <c r="BM205" s="41"/>
      <c r="BN205" s="41"/>
      <c r="BO205" s="41"/>
      <c r="BP205" s="41"/>
    </row>
    <row r="206" spans="1:68" ht="13" customHeight="1" thickBot="1">
      <c r="A206" s="1094"/>
      <c r="B206" s="115">
        <v>25</v>
      </c>
      <c r="C206" s="879" t="s">
        <v>185</v>
      </c>
      <c r="D206" s="117"/>
      <c r="E206" s="879" t="s">
        <v>209</v>
      </c>
      <c r="F206" s="117"/>
      <c r="G206" s="879" t="s">
        <v>157</v>
      </c>
      <c r="H206" s="117"/>
      <c r="I206" s="172"/>
      <c r="J206" s="173"/>
      <c r="K206" s="140"/>
      <c r="L206" s="140"/>
      <c r="M206" s="146"/>
      <c r="N206" s="914"/>
      <c r="O206" s="174"/>
      <c r="V206" s="1076"/>
      <c r="W206" s="79"/>
      <c r="X206" s="79"/>
      <c r="Y206" s="79"/>
      <c r="Z206" s="175" t="s">
        <v>14</v>
      </c>
      <c r="AV206" s="61"/>
      <c r="AW206" s="61"/>
      <c r="AX206" s="61"/>
      <c r="AY206" s="61"/>
      <c r="AZ206" s="61"/>
      <c r="BL206" s="41"/>
      <c r="BM206" s="41"/>
      <c r="BN206" s="41"/>
      <c r="BO206" s="41"/>
      <c r="BP206" s="41"/>
    </row>
    <row r="207" spans="1:68" ht="13" customHeight="1" thickBot="1">
      <c r="A207" s="1095" t="s">
        <v>218</v>
      </c>
      <c r="B207" s="176" t="s">
        <v>11</v>
      </c>
      <c r="C207" s="177" t="e">
        <f>AVERAGE(C202:C206)</f>
        <v>#DIV/0!</v>
      </c>
      <c r="D207" s="178"/>
      <c r="E207" s="177" t="e">
        <f>AVERAGE(E197:E201)</f>
        <v>#DIV/0!</v>
      </c>
      <c r="F207" s="178"/>
      <c r="G207" s="881" t="s">
        <v>159</v>
      </c>
      <c r="H207" s="179" t="s">
        <v>8</v>
      </c>
      <c r="I207" s="55"/>
      <c r="J207" s="180"/>
      <c r="K207" s="178"/>
      <c r="L207" s="178"/>
      <c r="M207" s="181" t="e">
        <f>AVERAGE(M199:M201)</f>
        <v>#DIV/0!</v>
      </c>
      <c r="N207" s="182" t="s">
        <v>58</v>
      </c>
      <c r="O207" s="183" t="str">
        <f>A209</f>
        <v>MP-10</v>
      </c>
      <c r="P207" s="184"/>
      <c r="Q207" s="61"/>
      <c r="S207" s="92"/>
      <c r="T207" s="92"/>
      <c r="V207" s="1076"/>
      <c r="W207" s="79"/>
      <c r="X207" s="79"/>
      <c r="Z207" s="98"/>
      <c r="AA207" s="185"/>
      <c r="AB207" s="183"/>
      <c r="AC207" s="183"/>
      <c r="AD207" s="186"/>
      <c r="AE207" s="1139" t="str">
        <f>+O207</f>
        <v>MP-10</v>
      </c>
      <c r="AF207" s="57" t="s">
        <v>116</v>
      </c>
      <c r="AG207" s="188"/>
      <c r="AH207" s="188"/>
      <c r="AI207" s="187" t="s">
        <v>115</v>
      </c>
      <c r="AJ207" s="188"/>
      <c r="AK207" s="1135">
        <v>1.3</v>
      </c>
      <c r="AL207" s="188"/>
      <c r="AM207" s="188"/>
      <c r="AN207" s="188"/>
      <c r="AO207" s="188"/>
      <c r="AP207" s="188"/>
      <c r="AQ207" s="188"/>
      <c r="AR207" s="188"/>
      <c r="AS207" s="188"/>
      <c r="AT207" s="188"/>
      <c r="AU207" s="188"/>
      <c r="AV207" s="61"/>
      <c r="AW207" s="61"/>
      <c r="AX207" s="61"/>
      <c r="AY207" s="61"/>
      <c r="AZ207" s="61"/>
      <c r="BL207" s="41"/>
      <c r="BM207" s="41"/>
      <c r="BN207" s="41"/>
      <c r="BO207" s="41"/>
      <c r="BP207" s="41"/>
    </row>
    <row r="208" spans="1:68" ht="13" customHeight="1">
      <c r="A208" s="1096">
        <v>10</v>
      </c>
      <c r="B208" s="189">
        <v>-10</v>
      </c>
      <c r="C208" s="878" t="s">
        <v>168</v>
      </c>
      <c r="D208" s="878" t="s">
        <v>186</v>
      </c>
      <c r="E208" s="878" t="s">
        <v>192</v>
      </c>
      <c r="F208" s="880" t="s">
        <v>156</v>
      </c>
      <c r="G208" s="203"/>
      <c r="H208" s="880" t="s">
        <v>158</v>
      </c>
      <c r="I208" s="190"/>
      <c r="J208" s="191"/>
      <c r="K208" s="192"/>
      <c r="L208" s="192"/>
      <c r="M208" s="941" t="s">
        <v>210</v>
      </c>
      <c r="N208" s="916"/>
      <c r="O208" s="193" t="s">
        <v>2</v>
      </c>
      <c r="P208" s="194" t="s">
        <v>344</v>
      </c>
      <c r="Q208" s="194" t="s">
        <v>345</v>
      </c>
      <c r="R208" s="195" t="s">
        <v>46</v>
      </c>
      <c r="S208" s="196" t="s">
        <v>71</v>
      </c>
      <c r="T208" s="196" t="s">
        <v>72</v>
      </c>
      <c r="U208" s="196" t="s">
        <v>17</v>
      </c>
      <c r="V208" s="1077" t="s">
        <v>28</v>
      </c>
      <c r="W208" s="196" t="s">
        <v>25</v>
      </c>
      <c r="X208" s="195" t="s">
        <v>18</v>
      </c>
      <c r="Y208" s="197" t="s">
        <v>20</v>
      </c>
      <c r="Z208" s="198" t="s">
        <v>56</v>
      </c>
      <c r="AA208" s="199" t="s">
        <v>74</v>
      </c>
      <c r="AB208" s="200" t="s">
        <v>81</v>
      </c>
      <c r="AC208" s="200" t="s">
        <v>82</v>
      </c>
      <c r="AD208" s="201" t="s">
        <v>86</v>
      </c>
      <c r="AE208" s="58"/>
      <c r="AF208" s="58"/>
      <c r="AG208" s="58"/>
      <c r="AH208" s="58"/>
      <c r="AI208" s="58"/>
      <c r="AJ208" s="58"/>
      <c r="AK208" s="58"/>
      <c r="AL208" s="58"/>
      <c r="AM208" s="58" t="s">
        <v>117</v>
      </c>
      <c r="AN208" s="58" t="s">
        <v>117</v>
      </c>
      <c r="AO208" s="58" t="s">
        <v>117</v>
      </c>
      <c r="AP208" s="58" t="s">
        <v>117</v>
      </c>
      <c r="AQ208" s="58" t="s">
        <v>118</v>
      </c>
      <c r="AR208" s="58" t="s">
        <v>119</v>
      </c>
      <c r="AS208" s="58" t="s">
        <v>120</v>
      </c>
      <c r="AT208" s="58" t="s">
        <v>121</v>
      </c>
      <c r="AU208" s="58"/>
      <c r="AV208" s="61"/>
      <c r="AW208" s="61"/>
      <c r="AX208" s="61"/>
      <c r="AY208" s="61"/>
      <c r="AZ208" s="61"/>
      <c r="BL208" s="41"/>
      <c r="BM208" s="41"/>
      <c r="BN208" s="41"/>
      <c r="BO208" s="41"/>
      <c r="BP208" s="41"/>
    </row>
    <row r="209" spans="1:68" ht="13" customHeight="1" thickBot="1">
      <c r="A209" s="909" t="s">
        <v>146</v>
      </c>
      <c r="B209" s="202">
        <v>0</v>
      </c>
      <c r="C209" s="879" t="s">
        <v>169</v>
      </c>
      <c r="D209" s="879" t="s">
        <v>187</v>
      </c>
      <c r="E209" s="879" t="s">
        <v>193</v>
      </c>
      <c r="F209" s="879" t="s">
        <v>156</v>
      </c>
      <c r="G209" s="203"/>
      <c r="H209" s="879" t="s">
        <v>158</v>
      </c>
      <c r="I209" s="879"/>
      <c r="J209" s="883"/>
      <c r="K209" s="879"/>
      <c r="L209" s="879"/>
      <c r="M209" s="203"/>
      <c r="N209" s="917"/>
      <c r="O209" s="204" t="s">
        <v>26</v>
      </c>
      <c r="P209" s="205" t="s">
        <v>99</v>
      </c>
      <c r="Q209" s="205" t="s">
        <v>99</v>
      </c>
      <c r="R209" s="205" t="s">
        <v>16</v>
      </c>
      <c r="S209" s="206" t="s">
        <v>70</v>
      </c>
      <c r="T209" s="206" t="s">
        <v>73</v>
      </c>
      <c r="U209" s="207" t="s">
        <v>84</v>
      </c>
      <c r="V209" s="1078" t="s">
        <v>350</v>
      </c>
      <c r="W209" s="205" t="s">
        <v>88</v>
      </c>
      <c r="X209" s="205" t="s">
        <v>16</v>
      </c>
      <c r="Y209" s="208" t="s">
        <v>16</v>
      </c>
      <c r="Z209" s="209"/>
      <c r="AA209" s="210" t="s">
        <v>75</v>
      </c>
      <c r="AB209" s="211"/>
      <c r="AC209" s="211"/>
      <c r="AD209" s="212"/>
      <c r="AE209" s="58" t="s">
        <v>122</v>
      </c>
      <c r="AF209" s="58" t="s">
        <v>123</v>
      </c>
      <c r="AG209" s="58" t="s">
        <v>124</v>
      </c>
      <c r="AH209" s="58" t="s">
        <v>125</v>
      </c>
      <c r="AI209" s="58" t="s">
        <v>341</v>
      </c>
      <c r="AJ209" s="58" t="s">
        <v>342</v>
      </c>
      <c r="AK209" s="58" t="s">
        <v>339</v>
      </c>
      <c r="AL209" s="58" t="s">
        <v>340</v>
      </c>
      <c r="AM209" s="58" t="s">
        <v>46</v>
      </c>
      <c r="AN209" s="58" t="s">
        <v>17</v>
      </c>
      <c r="AO209" s="58" t="s">
        <v>343</v>
      </c>
      <c r="AP209" s="58" t="s">
        <v>25</v>
      </c>
      <c r="AQ209" s="58" t="s">
        <v>127</v>
      </c>
      <c r="AR209" s="58" t="s">
        <v>127</v>
      </c>
      <c r="AS209" s="58" t="s">
        <v>127</v>
      </c>
      <c r="AT209" s="58" t="s">
        <v>127</v>
      </c>
      <c r="AU209" s="58" t="s">
        <v>128</v>
      </c>
      <c r="AV209" s="61"/>
      <c r="AW209" s="61"/>
      <c r="AX209" s="61"/>
      <c r="AY209" s="61"/>
      <c r="AZ209" s="61"/>
      <c r="BL209" s="41"/>
      <c r="BM209" s="41"/>
      <c r="BN209" s="41"/>
      <c r="BO209" s="41"/>
      <c r="BP209" s="41"/>
    </row>
    <row r="210" spans="1:68" ht="13" customHeight="1">
      <c r="A210" s="897" t="s">
        <v>151</v>
      </c>
      <c r="B210" s="202">
        <v>10</v>
      </c>
      <c r="C210" s="879" t="s">
        <v>170</v>
      </c>
      <c r="D210" s="203"/>
      <c r="E210" s="879" t="s">
        <v>194</v>
      </c>
      <c r="F210" s="203"/>
      <c r="G210" s="203"/>
      <c r="H210" s="203"/>
      <c r="I210" s="879"/>
      <c r="J210" s="883"/>
      <c r="K210" s="879"/>
      <c r="L210" s="879"/>
      <c r="M210" s="203"/>
      <c r="N210" s="918"/>
      <c r="O210" s="126">
        <f t="shared" ref="O210:O211" si="157">+B208</f>
        <v>-10</v>
      </c>
      <c r="P210" s="127" t="str">
        <f t="shared" ref="P210:P211" si="158">+C208</f>
        <v>bg -10</v>
      </c>
      <c r="Q210" s="127" t="str">
        <f t="shared" ref="Q210:Q211" si="159">+D208</f>
        <v>glu -10</v>
      </c>
      <c r="R210" s="127" t="str">
        <f t="shared" ref="R210:R211" si="160">+E208</f>
        <v>gir -10</v>
      </c>
      <c r="S210" s="127" t="str">
        <f t="shared" ref="S210:S211" si="161">+F208</f>
        <v>[3H dry]</v>
      </c>
      <c r="T210" s="127" t="str">
        <f>+H208</f>
        <v>[3H wet]</v>
      </c>
      <c r="U210" s="128" t="e">
        <f t="shared" ref="U210:U215" si="162">S210/Q210</f>
        <v>#VALUE!</v>
      </c>
      <c r="V210" s="905">
        <v>3</v>
      </c>
      <c r="W210" s="128" t="e">
        <f>V211*I213*200/10/(A210)</f>
        <v>#DIV/0!</v>
      </c>
      <c r="X210" s="128" t="e">
        <f t="shared" ref="X210:X215" si="163">W210/U210</f>
        <v>#DIV/0!</v>
      </c>
      <c r="Y210" s="128" t="e">
        <f t="shared" ref="Y210:Y215" si="164">X210-R210</f>
        <v>#DIV/0!</v>
      </c>
      <c r="Z210" s="128" t="e">
        <f t="shared" ref="Z210:Z215" si="165">(X210/P210)*100</f>
        <v>#DIV/0!</v>
      </c>
      <c r="AA210" s="65" t="e">
        <f>(T210/0.4-(S210))*I215/100*10</f>
        <v>#VALUE!</v>
      </c>
      <c r="AB210" s="65" t="e">
        <f>700*AA218/AVERAGE(U210:U211)</f>
        <v>#VALUE!</v>
      </c>
      <c r="AC210" s="65" t="e">
        <f>AVERAGE(X210:X211)-AB210</f>
        <v>#DIV/0!</v>
      </c>
      <c r="AD210" s="65" t="e">
        <f>AC210/AVERAGE(X210:X211)*100</f>
        <v>#DIV/0!</v>
      </c>
      <c r="AE210" s="43" t="e">
        <f>LINEST(R210:R211,O210:O211)</f>
        <v>#VALUE!</v>
      </c>
      <c r="AF210" s="43" t="e">
        <f>INDEX(LINEST(R210:R211,O210:O211),2)</f>
        <v>#VALUE!</v>
      </c>
      <c r="AG210" s="42" t="e">
        <f>LINEST(U210:U211,O210:O211)</f>
        <v>#VALUE!</v>
      </c>
      <c r="AH210" s="42" t="e">
        <f>INDEX(LINEST(U210:U211,O210:O211),2)</f>
        <v>#VALUE!</v>
      </c>
      <c r="AI210" s="43" t="e">
        <f>LINEST(Q210:Q211,O210:O211)</f>
        <v>#VALUE!</v>
      </c>
      <c r="AJ210" s="42" t="e">
        <f>INDEX(LINEST(Q210:Q211,O210:O211),2)</f>
        <v>#VALUE!</v>
      </c>
      <c r="AK210" s="43" t="e">
        <f>LINEST(W210:W211,O210:O211)</f>
        <v>#VALUE!</v>
      </c>
      <c r="AL210" s="42" t="e">
        <f>INDEX(LINEST(W210:W211,O210:O211),2)</f>
        <v>#VALUE!</v>
      </c>
      <c r="AM210" s="43" t="e">
        <f>AE210*AVERAGE(O210:O211)+AF210</f>
        <v>#VALUE!</v>
      </c>
      <c r="AN210" s="42" t="e">
        <f>AG210*AVERAGE(O210:O211)+AH210</f>
        <v>#VALUE!</v>
      </c>
      <c r="AO210" s="42" t="e">
        <f>AI210*AVERAGE(O210:O211)+AJ210</f>
        <v>#VALUE!</v>
      </c>
      <c r="AP210" s="42" t="e">
        <f>AK210*AVERAGE(O210:O211)+AL210</f>
        <v>#VALUE!</v>
      </c>
      <c r="AQ210" s="76" t="e">
        <f>AP210/AN210</f>
        <v>#VALUE!</v>
      </c>
      <c r="AR210" s="76" t="e">
        <f>AK207*AO210*AG210/AN210</f>
        <v>#VALUE!</v>
      </c>
      <c r="AS210" s="1034" t="e">
        <f>AQ210-AR210</f>
        <v>#VALUE!</v>
      </c>
      <c r="AT210" s="1034" t="e">
        <f>AS210-AM210</f>
        <v>#VALUE!</v>
      </c>
      <c r="AU210" s="1034" t="e">
        <f>AS210-AK207*AI210</f>
        <v>#VALUE!</v>
      </c>
      <c r="AV210" s="36" t="s">
        <v>97</v>
      </c>
      <c r="AW210" s="61"/>
      <c r="AX210" s="61"/>
      <c r="AY210" s="61"/>
      <c r="AZ210" s="61"/>
      <c r="BL210" s="41"/>
      <c r="BM210" s="41"/>
      <c r="BN210" s="41"/>
      <c r="BO210" s="41"/>
      <c r="BP210" s="41"/>
    </row>
    <row r="211" spans="1:68" ht="13" customHeight="1">
      <c r="A211" s="897" t="str">
        <f>A191</f>
        <v>Lipid#1</v>
      </c>
      <c r="B211" s="202">
        <v>20</v>
      </c>
      <c r="C211" s="879" t="s">
        <v>171</v>
      </c>
      <c r="D211" s="203"/>
      <c r="E211" s="879" t="s">
        <v>195</v>
      </c>
      <c r="F211" s="203"/>
      <c r="G211" s="203"/>
      <c r="H211" s="203"/>
      <c r="I211" s="879"/>
      <c r="J211" s="883"/>
      <c r="K211" s="879"/>
      <c r="L211" s="879"/>
      <c r="M211" s="203"/>
      <c r="N211" s="917"/>
      <c r="O211" s="130">
        <f t="shared" si="157"/>
        <v>0</v>
      </c>
      <c r="P211" s="131" t="str">
        <f t="shared" si="158"/>
        <v>bg 0</v>
      </c>
      <c r="Q211" s="131" t="str">
        <f t="shared" si="159"/>
        <v>glu 0</v>
      </c>
      <c r="R211" s="131" t="str">
        <f t="shared" si="160"/>
        <v>gir 0</v>
      </c>
      <c r="S211" s="131" t="str">
        <f t="shared" si="161"/>
        <v>[3H dry]</v>
      </c>
      <c r="T211" s="131" t="str">
        <f>+H209</f>
        <v>[3H wet]</v>
      </c>
      <c r="U211" s="72" t="e">
        <f t="shared" si="162"/>
        <v>#VALUE!</v>
      </c>
      <c r="V211" s="888">
        <v>3</v>
      </c>
      <c r="W211" s="72" t="e">
        <f>V211*I213*200/10/(A210)</f>
        <v>#DIV/0!</v>
      </c>
      <c r="X211" s="72" t="e">
        <f t="shared" si="163"/>
        <v>#DIV/0!</v>
      </c>
      <c r="Y211" s="72" t="e">
        <f t="shared" si="164"/>
        <v>#DIV/0!</v>
      </c>
      <c r="Z211" s="72" t="e">
        <f t="shared" si="165"/>
        <v>#DIV/0!</v>
      </c>
      <c r="AA211" s="72" t="e">
        <f>(T211/0.4-(S211))*$I215/100*10</f>
        <v>#VALUE!</v>
      </c>
      <c r="AB211" s="72" t="e">
        <f>700*AA219/AVERAGE(U212:U215)</f>
        <v>#VALUE!</v>
      </c>
      <c r="AC211" s="72" t="e">
        <f>X216-AB211</f>
        <v>#DIV/0!</v>
      </c>
      <c r="AD211" s="65" t="e">
        <f>AC211/AVERAGE(X212:X215)*100</f>
        <v>#DIV/0!</v>
      </c>
      <c r="AE211" s="43"/>
      <c r="AF211" s="43"/>
      <c r="AG211" s="42"/>
      <c r="AH211" s="42"/>
      <c r="AI211" s="43"/>
      <c r="AJ211" s="42"/>
      <c r="AK211" s="42"/>
      <c r="AL211" s="42"/>
      <c r="AM211" s="43"/>
      <c r="AN211" s="42"/>
      <c r="AO211" s="42"/>
      <c r="AP211" s="42"/>
      <c r="AQ211" s="76"/>
      <c r="AR211" s="76"/>
      <c r="AS211" s="76"/>
      <c r="AT211" s="42"/>
      <c r="AU211" s="42"/>
      <c r="AV211" s="61"/>
      <c r="AW211" s="61"/>
      <c r="AX211" s="61"/>
      <c r="AY211" s="61"/>
      <c r="AZ211" s="61"/>
      <c r="BL211" s="41"/>
      <c r="BM211" s="41"/>
      <c r="BN211" s="41"/>
      <c r="BO211" s="41"/>
      <c r="BP211" s="41"/>
    </row>
    <row r="212" spans="1:68" ht="13" customHeight="1">
      <c r="A212" s="897" t="str">
        <f>A192</f>
        <v>[diet A]</v>
      </c>
      <c r="B212" s="202">
        <v>30</v>
      </c>
      <c r="C212" s="879" t="s">
        <v>172</v>
      </c>
      <c r="D212" s="203"/>
      <c r="E212" s="879" t="s">
        <v>196</v>
      </c>
      <c r="F212" s="203"/>
      <c r="G212" s="203"/>
      <c r="H212" s="203"/>
      <c r="I212" s="203"/>
      <c r="J212" s="213"/>
      <c r="K212" s="203"/>
      <c r="L212" s="203"/>
      <c r="M212" s="203"/>
      <c r="N212" s="917"/>
      <c r="O212" s="130">
        <f t="shared" ref="O212:O214" si="166">+B217</f>
        <v>80</v>
      </c>
      <c r="P212" s="131" t="str">
        <f t="shared" ref="P212:P214" si="167">+C217</f>
        <v>bg 80</v>
      </c>
      <c r="Q212" s="131" t="str">
        <f t="shared" ref="Q212:Q214" si="168">+D217</f>
        <v>glu 80</v>
      </c>
      <c r="R212" s="131" t="str">
        <f t="shared" ref="R212:R214" si="169">+E217</f>
        <v>gir 80</v>
      </c>
      <c r="S212" s="131" t="str">
        <f t="shared" ref="S212:S214" si="170">+F217</f>
        <v>[3H dry]</v>
      </c>
      <c r="T212" s="131" t="str">
        <f>+H217</f>
        <v>[3H wet]</v>
      </c>
      <c r="U212" s="72" t="e">
        <f t="shared" si="162"/>
        <v>#VALUE!</v>
      </c>
      <c r="V212" s="888"/>
      <c r="W212" s="72" t="e">
        <f>V212*K213*200/10/(A210)</f>
        <v>#DIV/0!</v>
      </c>
      <c r="X212" s="72" t="e">
        <f t="shared" si="163"/>
        <v>#DIV/0!</v>
      </c>
      <c r="Y212" s="72" t="e">
        <f t="shared" si="164"/>
        <v>#DIV/0!</v>
      </c>
      <c r="Z212" s="72" t="e">
        <f t="shared" si="165"/>
        <v>#DIV/0!</v>
      </c>
      <c r="AA212" s="65" t="e">
        <f>(T212/0.4-(S212))*$I215/100*10</f>
        <v>#VALUE!</v>
      </c>
      <c r="AB212" s="74"/>
      <c r="AC212" s="74"/>
      <c r="AD212" s="74"/>
      <c r="AE212" s="43"/>
      <c r="AF212" s="43"/>
      <c r="AG212" s="42"/>
      <c r="AH212" s="42"/>
      <c r="AI212" s="43"/>
      <c r="AJ212" s="42"/>
      <c r="AK212" s="42"/>
      <c r="AL212" s="42"/>
      <c r="AM212" s="43"/>
      <c r="AN212" s="42"/>
      <c r="AO212" s="42"/>
      <c r="AP212" s="42"/>
      <c r="AQ212" s="76"/>
      <c r="AR212" s="76"/>
      <c r="AS212" s="76"/>
      <c r="AT212" s="42"/>
      <c r="AU212" s="42"/>
      <c r="AV212" s="61"/>
      <c r="AW212" s="61"/>
      <c r="AX212" s="61"/>
      <c r="AY212" s="61"/>
      <c r="AZ212" s="61"/>
      <c r="BL212" s="41"/>
      <c r="BM212" s="41"/>
      <c r="BN212" s="41"/>
      <c r="BO212" s="41"/>
      <c r="BP212" s="41"/>
    </row>
    <row r="213" spans="1:68" ht="13" customHeight="1">
      <c r="A213" s="897" t="str">
        <f>A193</f>
        <v>[treatment A]</v>
      </c>
      <c r="B213" s="202">
        <v>40</v>
      </c>
      <c r="C213" s="879" t="s">
        <v>173</v>
      </c>
      <c r="D213" s="203"/>
      <c r="E213" s="879" t="s">
        <v>197</v>
      </c>
      <c r="F213" s="203"/>
      <c r="G213" s="203"/>
      <c r="H213" s="203"/>
      <c r="I213" s="214" t="e">
        <f>AVERAGE(I209:I211)</f>
        <v>#DIV/0!</v>
      </c>
      <c r="J213" s="215" t="e">
        <f>AVERAGE(J209:J211)</f>
        <v>#DIV/0!</v>
      </c>
      <c r="K213" s="214" t="e">
        <f>AVERAGE(K209:K211)</f>
        <v>#DIV/0!</v>
      </c>
      <c r="L213" s="215" t="e">
        <f>AVERAGE(L209:L211)</f>
        <v>#DIV/0!</v>
      </c>
      <c r="M213" s="203"/>
      <c r="N213" s="917"/>
      <c r="O213" s="130">
        <f t="shared" si="166"/>
        <v>90</v>
      </c>
      <c r="P213" s="131" t="str">
        <f t="shared" si="167"/>
        <v>bg 90</v>
      </c>
      <c r="Q213" s="131" t="str">
        <f t="shared" si="168"/>
        <v>glu 90</v>
      </c>
      <c r="R213" s="131" t="str">
        <f t="shared" si="169"/>
        <v>gir 90</v>
      </c>
      <c r="S213" s="131" t="str">
        <f t="shared" si="170"/>
        <v>[3H dry]</v>
      </c>
      <c r="T213" s="131" t="str">
        <f>+H218</f>
        <v>[3H wet]</v>
      </c>
      <c r="U213" s="72" t="e">
        <f t="shared" si="162"/>
        <v>#VALUE!</v>
      </c>
      <c r="V213" s="888"/>
      <c r="W213" s="72" t="e">
        <f t="shared" ref="W213:W215" si="171">W212*V213/V212</f>
        <v>#DIV/0!</v>
      </c>
      <c r="X213" s="72" t="e">
        <f t="shared" si="163"/>
        <v>#DIV/0!</v>
      </c>
      <c r="Y213" s="72" t="e">
        <f t="shared" si="164"/>
        <v>#DIV/0!</v>
      </c>
      <c r="Z213" s="72" t="e">
        <f t="shared" si="165"/>
        <v>#DIV/0!</v>
      </c>
      <c r="AA213" s="72" t="e">
        <f>(T213/0.4-(S213))*$I215/100*10</f>
        <v>#VALUE!</v>
      </c>
      <c r="AB213" s="74"/>
      <c r="AC213" s="74"/>
      <c r="AD213" s="74"/>
      <c r="AE213" s="43" t="e">
        <f>LINEST(R212:R214,O212:O214)</f>
        <v>#VALUE!</v>
      </c>
      <c r="AF213" s="43" t="e">
        <f>INDEX(LINEST(R212:R214,O212:O214),2)</f>
        <v>#VALUE!</v>
      </c>
      <c r="AG213" s="42" t="e">
        <f>LINEST(U212:U214,O212:O214)</f>
        <v>#VALUE!</v>
      </c>
      <c r="AH213" s="42" t="e">
        <f>INDEX(LINEST(U212:U214,O212:O214),2)</f>
        <v>#VALUE!</v>
      </c>
      <c r="AI213" s="43" t="e">
        <f>LINEST(Q212:Q214,O212:O214)</f>
        <v>#VALUE!</v>
      </c>
      <c r="AJ213" s="42" t="e">
        <f>INDEX(LINEST(Q212:Q214,O212:O214),2)</f>
        <v>#VALUE!</v>
      </c>
      <c r="AK213" s="43" t="e">
        <f>LINEST(W212:W214,O212:O214)</f>
        <v>#VALUE!</v>
      </c>
      <c r="AL213" s="42" t="e">
        <f>INDEX(LINEST(W212:W214,O212:O214),2)</f>
        <v>#VALUE!</v>
      </c>
      <c r="AM213" s="43" t="e">
        <f>AE213*O213+AF213</f>
        <v>#VALUE!</v>
      </c>
      <c r="AN213" s="42" t="e">
        <f>AG213*O213+AH213</f>
        <v>#VALUE!</v>
      </c>
      <c r="AO213" s="42" t="e">
        <f>AI213*O213+AJ213</f>
        <v>#VALUE!</v>
      </c>
      <c r="AP213" s="42" t="e">
        <f>AK213*O213+AL213</f>
        <v>#VALUE!</v>
      </c>
      <c r="AQ213" s="76" t="e">
        <f>AP213/AN213</f>
        <v>#VALUE!</v>
      </c>
      <c r="AR213" s="76" t="e">
        <f>AK207*AO213*AG213/AN213</f>
        <v>#VALUE!</v>
      </c>
      <c r="AS213" s="76" t="e">
        <f>AQ213-AR213</f>
        <v>#VALUE!</v>
      </c>
      <c r="AT213" s="76" t="e">
        <f>AS213-AM213</f>
        <v>#VALUE!</v>
      </c>
      <c r="AU213" s="76" t="e">
        <f>AS213-AK207*AI213</f>
        <v>#VALUE!</v>
      </c>
      <c r="AV213" s="61"/>
      <c r="AW213" s="61"/>
      <c r="AX213" s="61"/>
      <c r="AY213" s="61"/>
      <c r="AZ213" s="61"/>
      <c r="BL213" s="41"/>
      <c r="BM213" s="41"/>
      <c r="BN213" s="41"/>
      <c r="BO213" s="41"/>
      <c r="BP213" s="41"/>
    </row>
    <row r="214" spans="1:68" ht="13" customHeight="1">
      <c r="A214" s="897" t="s">
        <v>61</v>
      </c>
      <c r="B214" s="202">
        <v>50</v>
      </c>
      <c r="C214" s="879" t="s">
        <v>174</v>
      </c>
      <c r="D214" s="203"/>
      <c r="E214" s="879" t="s">
        <v>198</v>
      </c>
      <c r="F214" s="203"/>
      <c r="G214" s="203"/>
      <c r="H214" s="203"/>
      <c r="I214" s="203"/>
      <c r="J214" s="213"/>
      <c r="K214" s="203"/>
      <c r="L214" s="213"/>
      <c r="M214" s="203"/>
      <c r="N214" s="917"/>
      <c r="O214" s="130">
        <f t="shared" si="166"/>
        <v>100</v>
      </c>
      <c r="P214" s="131" t="str">
        <f t="shared" si="167"/>
        <v>bg 100</v>
      </c>
      <c r="Q214" s="131" t="str">
        <f t="shared" si="168"/>
        <v>glu 100</v>
      </c>
      <c r="R214" s="131" t="str">
        <f t="shared" si="169"/>
        <v>gir 100</v>
      </c>
      <c r="S214" s="131" t="str">
        <f t="shared" si="170"/>
        <v>[3H dry]</v>
      </c>
      <c r="T214" s="131" t="str">
        <f>+H219</f>
        <v>[3H wet]</v>
      </c>
      <c r="U214" s="72" t="e">
        <f t="shared" si="162"/>
        <v>#VALUE!</v>
      </c>
      <c r="V214" s="888"/>
      <c r="W214" s="72" t="e">
        <f t="shared" si="171"/>
        <v>#DIV/0!</v>
      </c>
      <c r="X214" s="72" t="e">
        <f t="shared" si="163"/>
        <v>#DIV/0!</v>
      </c>
      <c r="Y214" s="72" t="e">
        <f t="shared" si="164"/>
        <v>#DIV/0!</v>
      </c>
      <c r="Z214" s="72" t="e">
        <f t="shared" si="165"/>
        <v>#DIV/0!</v>
      </c>
      <c r="AA214" s="72" t="e">
        <f>(T214/0.4-(S214))*$I215/100*10</f>
        <v>#VALUE!</v>
      </c>
      <c r="AB214" s="74"/>
      <c r="AC214" s="74"/>
      <c r="AD214" s="74"/>
      <c r="AE214" s="43" t="e">
        <f>LINEST(R213:R215,O213:O215)</f>
        <v>#VALUE!</v>
      </c>
      <c r="AF214" s="43" t="e">
        <f>INDEX(LINEST(R213:R215,O213:O215),2)</f>
        <v>#VALUE!</v>
      </c>
      <c r="AG214" s="42" t="e">
        <f>LINEST(U213:U215,O213:O215)</f>
        <v>#VALUE!</v>
      </c>
      <c r="AH214" s="42" t="e">
        <f>INDEX(LINEST(U213:U215,O213:O215),2)</f>
        <v>#VALUE!</v>
      </c>
      <c r="AI214" s="43" t="e">
        <f>LINEST(Q213:Q215,O213:O215)</f>
        <v>#VALUE!</v>
      </c>
      <c r="AJ214" s="42" t="e">
        <f>INDEX(LINEST(Q213:Q215,O213:O215),2)</f>
        <v>#VALUE!</v>
      </c>
      <c r="AK214" s="43" t="e">
        <f>LINEST(W213:W215,O213:O215)</f>
        <v>#VALUE!</v>
      </c>
      <c r="AL214" s="42" t="e">
        <f>INDEX(LINEST(W213:W215,O213:O215),2)</f>
        <v>#VALUE!</v>
      </c>
      <c r="AM214" s="43" t="e">
        <f>AE214*O214+AF214</f>
        <v>#VALUE!</v>
      </c>
      <c r="AN214" s="42" t="e">
        <f>AG214*O214+AH214</f>
        <v>#VALUE!</v>
      </c>
      <c r="AO214" s="42" t="e">
        <f>AI214*O214+AJ214</f>
        <v>#VALUE!</v>
      </c>
      <c r="AP214" s="42" t="e">
        <f>AK214*O214+AL214</f>
        <v>#VALUE!</v>
      </c>
      <c r="AQ214" s="76" t="e">
        <f>AP214/AN214</f>
        <v>#VALUE!</v>
      </c>
      <c r="AR214" s="76" t="e">
        <f>AK207*AO214*AG214/AN214</f>
        <v>#VALUE!</v>
      </c>
      <c r="AS214" s="76" t="e">
        <f>AQ214-AR214</f>
        <v>#VALUE!</v>
      </c>
      <c r="AT214" s="76" t="e">
        <f>AS214-AM214</f>
        <v>#VALUE!</v>
      </c>
      <c r="AU214" s="76" t="e">
        <f>AS214-AK207*AI214</f>
        <v>#VALUE!</v>
      </c>
      <c r="AV214" s="61"/>
      <c r="AW214" s="61"/>
      <c r="AX214" s="61"/>
      <c r="AY214" s="61"/>
      <c r="AZ214" s="61"/>
      <c r="BL214" s="41"/>
      <c r="BM214" s="41"/>
      <c r="BN214" s="41"/>
      <c r="BO214" s="41"/>
      <c r="BP214" s="41"/>
    </row>
    <row r="215" spans="1:68" ht="13" customHeight="1" thickBot="1">
      <c r="A215" s="897" t="s">
        <v>315</v>
      </c>
      <c r="B215" s="202">
        <v>60</v>
      </c>
      <c r="C215" s="879" t="s">
        <v>175</v>
      </c>
      <c r="D215" s="203"/>
      <c r="E215" s="879" t="s">
        <v>199</v>
      </c>
      <c r="F215" s="203"/>
      <c r="G215" s="203"/>
      <c r="H215" s="203"/>
      <c r="I215" s="216" t="e">
        <f>I213/J213</f>
        <v>#DIV/0!</v>
      </c>
      <c r="J215" s="217" t="s">
        <v>14</v>
      </c>
      <c r="K215" s="216" t="e">
        <f>K213/L213</f>
        <v>#DIV/0!</v>
      </c>
      <c r="L215" s="217" t="s">
        <v>14</v>
      </c>
      <c r="M215" s="218"/>
      <c r="N215" s="917"/>
      <c r="O215" s="130">
        <f t="shared" ref="O215" si="172">+B221</f>
        <v>120</v>
      </c>
      <c r="P215" s="131" t="str">
        <f t="shared" ref="P215" si="173">+C221</f>
        <v>bg 120</v>
      </c>
      <c r="Q215" s="131" t="str">
        <f t="shared" ref="Q215" si="174">+D221</f>
        <v>glu 120</v>
      </c>
      <c r="R215" s="131" t="str">
        <f t="shared" ref="R215" si="175">+E221</f>
        <v>gir 120</v>
      </c>
      <c r="S215" s="131" t="str">
        <f t="shared" ref="S215" si="176">+F221</f>
        <v>[3H dry]</v>
      </c>
      <c r="T215" s="131" t="str">
        <f t="shared" ref="T215" si="177">+H221</f>
        <v>[3H wet]</v>
      </c>
      <c r="U215" s="72" t="e">
        <f t="shared" si="162"/>
        <v>#VALUE!</v>
      </c>
      <c r="V215" s="888"/>
      <c r="W215" s="72" t="e">
        <f t="shared" si="171"/>
        <v>#DIV/0!</v>
      </c>
      <c r="X215" s="72" t="e">
        <f t="shared" si="163"/>
        <v>#DIV/0!</v>
      </c>
      <c r="Y215" s="72" t="e">
        <f t="shared" si="164"/>
        <v>#DIV/0!</v>
      </c>
      <c r="Z215" s="72" t="e">
        <f t="shared" si="165"/>
        <v>#DIV/0!</v>
      </c>
      <c r="AA215" s="72" t="e">
        <f>(T215/0.4-(S215))*$I215/100*10</f>
        <v>#VALUE!</v>
      </c>
      <c r="AB215" s="74"/>
      <c r="AC215" s="74"/>
      <c r="AD215" s="74"/>
      <c r="AE215" s="43"/>
      <c r="AQ215" s="42"/>
      <c r="AV215" s="61"/>
      <c r="AW215" s="61"/>
      <c r="AX215" s="61"/>
      <c r="AY215" s="61"/>
      <c r="AZ215" s="61"/>
      <c r="BL215" s="41"/>
      <c r="BM215" s="41"/>
      <c r="BN215" s="41"/>
      <c r="BO215" s="41"/>
      <c r="BP215" s="41"/>
    </row>
    <row r="216" spans="1:68" ht="13" customHeight="1" thickBot="1">
      <c r="A216" s="897">
        <v>1</v>
      </c>
      <c r="B216" s="202">
        <v>70</v>
      </c>
      <c r="C216" s="879" t="s">
        <v>176</v>
      </c>
      <c r="D216" s="203"/>
      <c r="E216" s="879" t="s">
        <v>200</v>
      </c>
      <c r="F216" s="203"/>
      <c r="G216" s="203"/>
      <c r="H216" s="203"/>
      <c r="I216" s="203"/>
      <c r="J216" s="213"/>
      <c r="K216" s="203"/>
      <c r="L216" s="203"/>
      <c r="M216" s="203"/>
      <c r="N216" s="917"/>
      <c r="O216" s="148" t="s">
        <v>55</v>
      </c>
      <c r="P216" s="153" t="e">
        <f t="shared" ref="P216:Z216" si="178">AVERAGE(P212:P215)</f>
        <v>#DIV/0!</v>
      </c>
      <c r="Q216" s="228" t="e">
        <f t="shared" si="178"/>
        <v>#DIV/0!</v>
      </c>
      <c r="R216" s="153" t="e">
        <f t="shared" si="178"/>
        <v>#DIV/0!</v>
      </c>
      <c r="S216" s="154" t="e">
        <f t="shared" si="178"/>
        <v>#DIV/0!</v>
      </c>
      <c r="T216" s="153" t="e">
        <f t="shared" si="178"/>
        <v>#DIV/0!</v>
      </c>
      <c r="U216" s="153" t="e">
        <f t="shared" si="178"/>
        <v>#VALUE!</v>
      </c>
      <c r="V216" s="1075" t="e">
        <f t="shared" si="178"/>
        <v>#DIV/0!</v>
      </c>
      <c r="W216" s="153" t="e">
        <f t="shared" si="178"/>
        <v>#DIV/0!</v>
      </c>
      <c r="X216" s="153" t="e">
        <f t="shared" si="178"/>
        <v>#DIV/0!</v>
      </c>
      <c r="Y216" s="155" t="e">
        <f t="shared" si="178"/>
        <v>#DIV/0!</v>
      </c>
      <c r="Z216" s="229" t="e">
        <f t="shared" si="178"/>
        <v>#DIV/0!</v>
      </c>
      <c r="AA216" s="230"/>
      <c r="AB216" s="74"/>
      <c r="AC216" s="74"/>
      <c r="AD216" s="74"/>
      <c r="AR216" s="1034" t="s">
        <v>110</v>
      </c>
      <c r="AS216" s="1034" t="e">
        <f>AVERAGE(AS213:AS214)</f>
        <v>#VALUE!</v>
      </c>
      <c r="AT216" s="1034" t="e">
        <f>AVERAGE(AT213:AT214)</f>
        <v>#VALUE!</v>
      </c>
      <c r="AU216" s="1034" t="e">
        <f>AVERAGE(AU213:AU214)</f>
        <v>#VALUE!</v>
      </c>
      <c r="AV216" s="61"/>
      <c r="AW216" s="61"/>
      <c r="AX216" s="61"/>
      <c r="AY216" s="61"/>
      <c r="AZ216" s="61"/>
      <c r="BL216" s="41"/>
      <c r="BM216" s="41"/>
      <c r="BN216" s="41"/>
      <c r="BO216" s="41"/>
      <c r="BP216" s="41"/>
    </row>
    <row r="217" spans="1:68" ht="13" customHeight="1">
      <c r="A217" s="897" t="s">
        <v>316</v>
      </c>
      <c r="B217" s="202">
        <v>80</v>
      </c>
      <c r="C217" s="879" t="s">
        <v>177</v>
      </c>
      <c r="D217" s="879" t="s">
        <v>188</v>
      </c>
      <c r="E217" s="879" t="s">
        <v>201</v>
      </c>
      <c r="F217" s="879" t="s">
        <v>156</v>
      </c>
      <c r="G217" s="203"/>
      <c r="H217" s="879" t="s">
        <v>158</v>
      </c>
      <c r="I217" s="203"/>
      <c r="J217" s="219"/>
      <c r="K217" s="220"/>
      <c r="L217" s="220"/>
      <c r="M217" s="220"/>
      <c r="N217" s="917"/>
      <c r="O217" s="1026" t="s">
        <v>95</v>
      </c>
      <c r="P217" s="79" t="e">
        <f>AVERAGE(P210:P211)</f>
        <v>#DIV/0!</v>
      </c>
      <c r="Q217" s="158" t="e">
        <f>AVERAGE(P212/Q212,P213/Q213,P214/Q214,P215/Q215)</f>
        <v>#VALUE!</v>
      </c>
      <c r="R217" s="159" t="e">
        <f>AVERAGE(P210/Q210,P211/Q211)</f>
        <v>#VALUE!</v>
      </c>
      <c r="V217" s="1076"/>
      <c r="W217" s="79"/>
      <c r="X217" s="79"/>
      <c r="Y217" s="79"/>
      <c r="Z217" s="231"/>
      <c r="AA217" s="60" t="s">
        <v>79</v>
      </c>
      <c r="AB217" s="74"/>
      <c r="AC217" s="74"/>
      <c r="AD217" s="74"/>
      <c r="AV217" s="61"/>
      <c r="AW217" s="61"/>
      <c r="AX217" s="61"/>
      <c r="AY217" s="61"/>
      <c r="AZ217" s="61"/>
      <c r="BL217" s="41"/>
      <c r="BM217" s="41"/>
      <c r="BN217" s="41"/>
      <c r="BO217" s="41"/>
      <c r="BP217" s="41"/>
    </row>
    <row r="218" spans="1:68" ht="13" customHeight="1" thickBot="1">
      <c r="A218" s="1097" t="s">
        <v>220</v>
      </c>
      <c r="B218" s="202">
        <v>90</v>
      </c>
      <c r="C218" s="879" t="s">
        <v>178</v>
      </c>
      <c r="D218" s="879" t="s">
        <v>189</v>
      </c>
      <c r="E218" s="879" t="s">
        <v>202</v>
      </c>
      <c r="F218" s="879" t="s">
        <v>156</v>
      </c>
      <c r="G218" s="203"/>
      <c r="H218" s="879" t="s">
        <v>158</v>
      </c>
      <c r="I218" s="221"/>
      <c r="J218" s="217"/>
      <c r="K218" s="218"/>
      <c r="L218" s="218"/>
      <c r="M218" s="218"/>
      <c r="N218" s="917"/>
      <c r="O218" s="54" t="s">
        <v>83</v>
      </c>
      <c r="P218" s="945"/>
      <c r="Q218" s="162" t="e">
        <f>STDEV(P212/Q212,P213/Q213,P214/Q214,P215/Q215)</f>
        <v>#VALUE!</v>
      </c>
      <c r="R218" s="163" t="e">
        <f>STDEV(P210/Q210,P211/Q211)</f>
        <v>#VALUE!</v>
      </c>
      <c r="V218" s="1076"/>
      <c r="W218" s="79"/>
      <c r="X218" s="79"/>
      <c r="Y218" s="79"/>
      <c r="Z218" s="164" t="s">
        <v>92</v>
      </c>
      <c r="AA218" s="165" t="e">
        <f>SLOPE(AA210:AA211,O210:O211)</f>
        <v>#VALUE!</v>
      </c>
      <c r="AB218" s="74"/>
      <c r="AC218" s="74"/>
      <c r="AD218" s="74"/>
      <c r="AV218" s="61"/>
      <c r="AW218" s="61"/>
      <c r="AX218" s="61"/>
      <c r="AY218" s="61"/>
      <c r="AZ218" s="61"/>
      <c r="BL218" s="41"/>
      <c r="BM218" s="41"/>
      <c r="BN218" s="41"/>
      <c r="BO218" s="41"/>
      <c r="BP218" s="41"/>
    </row>
    <row r="219" spans="1:68" ht="13" customHeight="1" thickBot="1">
      <c r="A219" s="1132" t="s">
        <v>337</v>
      </c>
      <c r="B219" s="202">
        <v>100</v>
      </c>
      <c r="C219" s="879" t="s">
        <v>179</v>
      </c>
      <c r="D219" s="879" t="s">
        <v>190</v>
      </c>
      <c r="E219" s="879" t="s">
        <v>203</v>
      </c>
      <c r="F219" s="879" t="s">
        <v>156</v>
      </c>
      <c r="G219" s="203"/>
      <c r="H219" s="879" t="s">
        <v>158</v>
      </c>
      <c r="I219" s="222"/>
      <c r="J219" s="223"/>
      <c r="K219" s="203"/>
      <c r="L219" s="203"/>
      <c r="M219" s="879" t="s">
        <v>211</v>
      </c>
      <c r="N219" s="1066"/>
      <c r="O219" s="35"/>
      <c r="P219" s="54"/>
      <c r="Q219" s="232" t="s">
        <v>93</v>
      </c>
      <c r="R219" s="233" t="s">
        <v>94</v>
      </c>
      <c r="V219" s="1076"/>
      <c r="W219" s="79"/>
      <c r="X219" s="79"/>
      <c r="Y219" s="79"/>
      <c r="Z219" s="167" t="s">
        <v>80</v>
      </c>
      <c r="AA219" s="168" t="e">
        <f>SLOPE(AA212:AA215,O212:O215)</f>
        <v>#VALUE!</v>
      </c>
      <c r="AB219" s="74"/>
      <c r="AC219" s="74"/>
      <c r="AD219" s="74"/>
      <c r="AV219" s="61"/>
      <c r="AW219" s="61"/>
      <c r="AX219" s="61"/>
      <c r="AY219" s="61"/>
      <c r="AZ219" s="61"/>
      <c r="BL219" s="41"/>
      <c r="BM219" s="41"/>
      <c r="BN219" s="41"/>
      <c r="BO219" s="41"/>
      <c r="BP219" s="41"/>
    </row>
    <row r="220" spans="1:68" ht="13" customHeight="1">
      <c r="A220" s="1097" t="s">
        <v>219</v>
      </c>
      <c r="B220" s="202">
        <v>110</v>
      </c>
      <c r="C220" s="879" t="s">
        <v>180</v>
      </c>
      <c r="D220" s="203"/>
      <c r="E220" s="879" t="s">
        <v>204</v>
      </c>
      <c r="F220" s="203"/>
      <c r="G220" s="203"/>
      <c r="H220" s="203"/>
      <c r="I220" s="224" t="s">
        <v>9</v>
      </c>
      <c r="J220" s="225"/>
      <c r="K220" s="1227"/>
      <c r="L220" s="1228"/>
      <c r="M220" s="226"/>
      <c r="N220" s="1066"/>
      <c r="V220" s="1076"/>
      <c r="AB220" s="79"/>
      <c r="AC220" s="79"/>
      <c r="AD220" s="79"/>
      <c r="AV220" s="61"/>
      <c r="AW220" s="61"/>
      <c r="AX220" s="61"/>
      <c r="AY220" s="61"/>
      <c r="AZ220" s="61"/>
      <c r="BL220" s="41"/>
      <c r="BM220" s="41"/>
      <c r="BN220" s="41"/>
      <c r="BO220" s="41"/>
      <c r="BP220" s="41"/>
    </row>
    <row r="221" spans="1:68" ht="13" customHeight="1">
      <c r="A221" s="1132" t="s">
        <v>338</v>
      </c>
      <c r="B221" s="202">
        <v>120</v>
      </c>
      <c r="C221" s="879" t="s">
        <v>181</v>
      </c>
      <c r="D221" s="879" t="s">
        <v>191</v>
      </c>
      <c r="E221" s="879" t="s">
        <v>205</v>
      </c>
      <c r="F221" s="879" t="s">
        <v>156</v>
      </c>
      <c r="G221" s="203"/>
      <c r="H221" s="879" t="s">
        <v>158</v>
      </c>
      <c r="I221" s="227" t="e">
        <f>((G223+G222)/2)*(B223-B222)</f>
        <v>#VALUE!</v>
      </c>
      <c r="J221" s="217"/>
      <c r="K221" s="1229"/>
      <c r="L221" s="1230"/>
      <c r="M221" s="879" t="s">
        <v>212</v>
      </c>
      <c r="N221" s="917"/>
      <c r="V221" s="1076"/>
      <c r="AB221" s="79"/>
      <c r="AC221" s="79"/>
      <c r="AD221" s="79"/>
      <c r="AV221" s="61"/>
      <c r="AW221" s="61"/>
      <c r="AX221" s="61"/>
      <c r="AY221" s="61"/>
      <c r="AZ221" s="61"/>
      <c r="BL221" s="41"/>
      <c r="BM221" s="41"/>
      <c r="BN221" s="41"/>
      <c r="BO221" s="41"/>
      <c r="BP221" s="41"/>
    </row>
    <row r="222" spans="1:68" ht="13" customHeight="1">
      <c r="A222" s="897"/>
      <c r="B222" s="202">
        <v>2</v>
      </c>
      <c r="C222" s="879" t="s">
        <v>182</v>
      </c>
      <c r="D222" s="203"/>
      <c r="E222" s="879" t="s">
        <v>206</v>
      </c>
      <c r="F222" s="203"/>
      <c r="G222" s="879" t="s">
        <v>157</v>
      </c>
      <c r="H222" s="203"/>
      <c r="I222" s="227" t="e">
        <f>((G224+G223)/2)*(B224-B223)</f>
        <v>#VALUE!</v>
      </c>
      <c r="J222" s="217"/>
      <c r="K222" s="1229"/>
      <c r="L222" s="1230"/>
      <c r="M222" s="226"/>
      <c r="N222" s="917"/>
      <c r="V222" s="1076"/>
      <c r="AV222" s="61"/>
      <c r="AW222" s="61"/>
      <c r="AX222" s="61"/>
      <c r="AY222" s="61"/>
      <c r="AZ222" s="61"/>
      <c r="BL222" s="41"/>
      <c r="BM222" s="41"/>
      <c r="BN222" s="41"/>
      <c r="BO222" s="41"/>
      <c r="BP222" s="41"/>
    </row>
    <row r="223" spans="1:68" ht="13" customHeight="1">
      <c r="A223" s="943" t="s">
        <v>317</v>
      </c>
      <c r="B223" s="202">
        <v>5</v>
      </c>
      <c r="C223" s="879" t="s">
        <v>183</v>
      </c>
      <c r="D223" s="203"/>
      <c r="E223" s="879" t="s">
        <v>207</v>
      </c>
      <c r="F223" s="203"/>
      <c r="G223" s="879" t="s">
        <v>157</v>
      </c>
      <c r="H223" s="203"/>
      <c r="I223" s="227" t="e">
        <f>((G225+G224)/2)*(B225-B224)</f>
        <v>#VALUE!</v>
      </c>
      <c r="J223" s="217"/>
      <c r="K223" s="1229"/>
      <c r="L223" s="1230"/>
      <c r="M223" s="226"/>
      <c r="N223" s="917"/>
      <c r="V223" s="1076"/>
      <c r="AV223" s="61"/>
      <c r="AW223" s="61"/>
      <c r="AX223" s="61"/>
      <c r="AY223" s="61"/>
      <c r="AZ223" s="61"/>
      <c r="BL223" s="41"/>
      <c r="BM223" s="41"/>
      <c r="BN223" s="41"/>
      <c r="BO223" s="41"/>
      <c r="BP223" s="41"/>
    </row>
    <row r="224" spans="1:68" ht="13" customHeight="1">
      <c r="A224" s="1098"/>
      <c r="B224" s="202">
        <v>10</v>
      </c>
      <c r="C224" s="879" t="s">
        <v>170</v>
      </c>
      <c r="D224" s="203"/>
      <c r="E224" s="879" t="s">
        <v>194</v>
      </c>
      <c r="F224" s="203"/>
      <c r="G224" s="879" t="s">
        <v>157</v>
      </c>
      <c r="H224" s="203"/>
      <c r="I224" s="227" t="e">
        <f>((G226+G225)/2)*(B226-B225)</f>
        <v>#VALUE!</v>
      </c>
      <c r="J224" s="217"/>
      <c r="K224" s="1229"/>
      <c r="L224" s="1230"/>
      <c r="M224" s="226"/>
      <c r="N224" s="917"/>
      <c r="V224" s="1076"/>
      <c r="AV224" s="61"/>
      <c r="AW224" s="61"/>
      <c r="AX224" s="61"/>
      <c r="AY224" s="61"/>
      <c r="AZ224" s="61"/>
      <c r="BL224" s="41"/>
      <c r="BM224" s="41"/>
      <c r="BN224" s="41"/>
      <c r="BO224" s="41"/>
      <c r="BP224" s="41"/>
    </row>
    <row r="225" spans="1:68" ht="13" customHeight="1" thickBot="1">
      <c r="A225" s="1098"/>
      <c r="B225" s="202">
        <v>15</v>
      </c>
      <c r="C225" s="879" t="s">
        <v>184</v>
      </c>
      <c r="D225" s="203"/>
      <c r="E225" s="879" t="s">
        <v>208</v>
      </c>
      <c r="F225" s="203"/>
      <c r="G225" s="879" t="s">
        <v>157</v>
      </c>
      <c r="H225" s="203"/>
      <c r="I225" s="234" t="e">
        <f>SUM(I221:I224)/(B226-B222)*220</f>
        <v>#VALUE!</v>
      </c>
      <c r="J225" s="234" t="s">
        <v>10</v>
      </c>
      <c r="K225" s="1231"/>
      <c r="L225" s="1232"/>
      <c r="M225" s="226"/>
      <c r="N225" s="917"/>
      <c r="O225" s="35"/>
      <c r="P225" s="54"/>
      <c r="Q225" s="54"/>
      <c r="V225" s="1076"/>
      <c r="W225" s="79"/>
      <c r="X225" s="79"/>
      <c r="Y225" s="79"/>
      <c r="Z225" s="871"/>
      <c r="AA225" s="171"/>
      <c r="AB225" s="61"/>
      <c r="AV225" s="61"/>
      <c r="AW225" s="61"/>
      <c r="AX225" s="61"/>
      <c r="AY225" s="61"/>
      <c r="AZ225" s="61"/>
      <c r="BL225" s="41"/>
      <c r="BM225" s="41"/>
      <c r="BN225" s="41"/>
      <c r="BO225" s="41"/>
      <c r="BP225" s="41"/>
    </row>
    <row r="226" spans="1:68" ht="13" customHeight="1" thickBot="1">
      <c r="A226" s="1098"/>
      <c r="B226" s="202">
        <v>25</v>
      </c>
      <c r="C226" s="879" t="s">
        <v>185</v>
      </c>
      <c r="D226" s="203"/>
      <c r="E226" s="879" t="s">
        <v>209</v>
      </c>
      <c r="F226" s="203"/>
      <c r="G226" s="879" t="s">
        <v>157</v>
      </c>
      <c r="H226" s="203"/>
      <c r="I226" s="235"/>
      <c r="J226" s="236"/>
      <c r="K226" s="220"/>
      <c r="L226" s="220"/>
      <c r="M226" s="226"/>
      <c r="N226" s="917"/>
      <c r="O226" s="41"/>
      <c r="V226" s="1076"/>
      <c r="W226" s="79"/>
      <c r="X226" s="79"/>
      <c r="Z226" s="95" t="s">
        <v>14</v>
      </c>
      <c r="AV226" s="61"/>
      <c r="AW226" s="61"/>
      <c r="AX226" s="61"/>
      <c r="AY226" s="61"/>
      <c r="AZ226" s="61"/>
      <c r="BL226" s="41"/>
      <c r="BM226" s="41"/>
      <c r="BN226" s="41"/>
      <c r="BO226" s="41"/>
      <c r="BP226" s="41"/>
    </row>
    <row r="227" spans="1:68" ht="13" customHeight="1" thickBot="1">
      <c r="A227" s="1099" t="s">
        <v>218</v>
      </c>
      <c r="B227" s="237" t="s">
        <v>11</v>
      </c>
      <c r="C227" s="238" t="e">
        <f>AVERAGE(C222:C226)</f>
        <v>#DIV/0!</v>
      </c>
      <c r="D227" s="239"/>
      <c r="E227" s="238" t="e">
        <f>AVERAGE(E217:E221)</f>
        <v>#DIV/0!</v>
      </c>
      <c r="F227" s="239"/>
      <c r="G227" s="881" t="s">
        <v>159</v>
      </c>
      <c r="H227" s="240" t="s">
        <v>8</v>
      </c>
      <c r="I227" s="56"/>
      <c r="J227" s="241"/>
      <c r="K227" s="239"/>
      <c r="L227" s="239"/>
      <c r="M227" s="242" t="e">
        <f>AVERAGE(M219:M221)</f>
        <v>#DIV/0!</v>
      </c>
      <c r="N227" s="243" t="s">
        <v>58</v>
      </c>
      <c r="O227" s="96" t="str">
        <f>A229</f>
        <v>MP-11</v>
      </c>
      <c r="P227" s="97"/>
      <c r="Q227" s="61"/>
      <c r="S227" s="92"/>
      <c r="T227" s="92"/>
      <c r="V227" s="1076"/>
      <c r="W227" s="79"/>
      <c r="X227" s="79"/>
      <c r="Z227" s="98"/>
      <c r="AA227" s="99"/>
      <c r="AB227" s="100"/>
      <c r="AC227" s="100"/>
      <c r="AD227" s="101"/>
      <c r="AE227" s="51" t="str">
        <f>+O227</f>
        <v>MP-11</v>
      </c>
      <c r="AF227" s="50" t="s">
        <v>116</v>
      </c>
      <c r="AG227" s="77"/>
      <c r="AH227" s="77"/>
      <c r="AI227" s="102" t="s">
        <v>115</v>
      </c>
      <c r="AJ227" s="77"/>
      <c r="AK227" s="49">
        <v>1.3</v>
      </c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  <c r="AV227" s="61"/>
      <c r="AW227" s="61"/>
      <c r="AX227" s="61"/>
      <c r="AY227" s="61"/>
      <c r="AZ227" s="61"/>
      <c r="BL227" s="41"/>
      <c r="BM227" s="41"/>
      <c r="BN227" s="41"/>
      <c r="BO227" s="41"/>
      <c r="BP227" s="41"/>
    </row>
    <row r="228" spans="1:68" ht="13" customHeight="1">
      <c r="A228" s="1092">
        <v>11</v>
      </c>
      <c r="B228" s="103">
        <v>-10</v>
      </c>
      <c r="C228" s="878" t="s">
        <v>168</v>
      </c>
      <c r="D228" s="878" t="s">
        <v>186</v>
      </c>
      <c r="E228" s="878" t="s">
        <v>192</v>
      </c>
      <c r="F228" s="880" t="s">
        <v>156</v>
      </c>
      <c r="G228" s="117"/>
      <c r="H228" s="880" t="s">
        <v>158</v>
      </c>
      <c r="I228" s="104"/>
      <c r="J228" s="105"/>
      <c r="K228" s="106"/>
      <c r="L228" s="106"/>
      <c r="M228" s="941" t="s">
        <v>210</v>
      </c>
      <c r="N228" s="913"/>
      <c r="O228" s="107" t="s">
        <v>2</v>
      </c>
      <c r="P228" s="108" t="s">
        <v>344</v>
      </c>
      <c r="Q228" s="108" t="s">
        <v>345</v>
      </c>
      <c r="R228" s="93" t="s">
        <v>46</v>
      </c>
      <c r="S228" s="109" t="s">
        <v>71</v>
      </c>
      <c r="T228" s="109" t="s">
        <v>72</v>
      </c>
      <c r="U228" s="109" t="s">
        <v>17</v>
      </c>
      <c r="V228" s="1073" t="s">
        <v>28</v>
      </c>
      <c r="W228" s="109" t="s">
        <v>25</v>
      </c>
      <c r="X228" s="93" t="s">
        <v>18</v>
      </c>
      <c r="Y228" s="110" t="s">
        <v>20</v>
      </c>
      <c r="Z228" s="111" t="s">
        <v>56</v>
      </c>
      <c r="AA228" s="112" t="s">
        <v>74</v>
      </c>
      <c r="AB228" s="113" t="s">
        <v>81</v>
      </c>
      <c r="AC228" s="113" t="s">
        <v>82</v>
      </c>
      <c r="AD228" s="114" t="s">
        <v>86</v>
      </c>
      <c r="AE228" s="48"/>
      <c r="AF228" s="48"/>
      <c r="AG228" s="48"/>
      <c r="AH228" s="48"/>
      <c r="AI228" s="48"/>
      <c r="AJ228" s="48"/>
      <c r="AK228" s="48"/>
      <c r="AL228" s="48"/>
      <c r="AM228" s="48" t="s">
        <v>117</v>
      </c>
      <c r="AN228" s="48" t="s">
        <v>117</v>
      </c>
      <c r="AO228" s="48" t="s">
        <v>117</v>
      </c>
      <c r="AP228" s="48" t="s">
        <v>117</v>
      </c>
      <c r="AQ228" s="48" t="s">
        <v>118</v>
      </c>
      <c r="AR228" s="48" t="s">
        <v>119</v>
      </c>
      <c r="AS228" s="48" t="s">
        <v>120</v>
      </c>
      <c r="AT228" s="48" t="s">
        <v>121</v>
      </c>
      <c r="AU228" s="48"/>
      <c r="AV228" s="61"/>
      <c r="AW228" s="61"/>
      <c r="AX228" s="61"/>
      <c r="AY228" s="61"/>
      <c r="AZ228" s="61"/>
      <c r="BL228" s="41"/>
      <c r="BM228" s="41"/>
      <c r="BN228" s="41"/>
      <c r="BO228" s="41"/>
      <c r="BP228" s="41"/>
    </row>
    <row r="229" spans="1:68" ht="13" customHeight="1" thickBot="1">
      <c r="A229" s="904" t="s">
        <v>147</v>
      </c>
      <c r="B229" s="115">
        <v>0</v>
      </c>
      <c r="C229" s="879" t="s">
        <v>169</v>
      </c>
      <c r="D229" s="879" t="s">
        <v>187</v>
      </c>
      <c r="E229" s="879" t="s">
        <v>193</v>
      </c>
      <c r="F229" s="879" t="s">
        <v>156</v>
      </c>
      <c r="G229" s="117"/>
      <c r="H229" s="879" t="s">
        <v>158</v>
      </c>
      <c r="I229" s="879"/>
      <c r="J229" s="883"/>
      <c r="K229" s="937"/>
      <c r="L229" s="938"/>
      <c r="M229" s="117"/>
      <c r="N229" s="914"/>
      <c r="O229" s="118" t="s">
        <v>26</v>
      </c>
      <c r="P229" s="119" t="s">
        <v>99</v>
      </c>
      <c r="Q229" s="119" t="s">
        <v>99</v>
      </c>
      <c r="R229" s="119" t="s">
        <v>16</v>
      </c>
      <c r="S229" s="94" t="s">
        <v>70</v>
      </c>
      <c r="T229" s="94" t="s">
        <v>73</v>
      </c>
      <c r="U229" s="120" t="s">
        <v>84</v>
      </c>
      <c r="V229" s="1074" t="s">
        <v>350</v>
      </c>
      <c r="W229" s="119" t="s">
        <v>88</v>
      </c>
      <c r="X229" s="119" t="s">
        <v>16</v>
      </c>
      <c r="Y229" s="121" t="s">
        <v>16</v>
      </c>
      <c r="Z229" s="122"/>
      <c r="AA229" s="123" t="s">
        <v>75</v>
      </c>
      <c r="AB229" s="124"/>
      <c r="AC229" s="124"/>
      <c r="AD229" s="125"/>
      <c r="AE229" s="48" t="s">
        <v>122</v>
      </c>
      <c r="AF229" s="48" t="s">
        <v>123</v>
      </c>
      <c r="AG229" s="48" t="s">
        <v>124</v>
      </c>
      <c r="AH229" s="48" t="s">
        <v>125</v>
      </c>
      <c r="AI229" s="48" t="s">
        <v>341</v>
      </c>
      <c r="AJ229" s="48" t="s">
        <v>342</v>
      </c>
      <c r="AK229" s="48" t="s">
        <v>339</v>
      </c>
      <c r="AL229" s="48" t="s">
        <v>340</v>
      </c>
      <c r="AM229" s="48" t="s">
        <v>46</v>
      </c>
      <c r="AN229" s="48" t="s">
        <v>17</v>
      </c>
      <c r="AO229" s="48" t="s">
        <v>343</v>
      </c>
      <c r="AP229" s="48" t="s">
        <v>25</v>
      </c>
      <c r="AQ229" s="48" t="s">
        <v>127</v>
      </c>
      <c r="AR229" s="48" t="s">
        <v>127</v>
      </c>
      <c r="AS229" s="48" t="s">
        <v>127</v>
      </c>
      <c r="AT229" s="48" t="s">
        <v>127</v>
      </c>
      <c r="AU229" s="48" t="s">
        <v>128</v>
      </c>
      <c r="AV229" s="61"/>
      <c r="AW229" s="61"/>
      <c r="AX229" s="61"/>
      <c r="AY229" s="61"/>
      <c r="AZ229" s="61"/>
      <c r="BL229" s="41"/>
      <c r="BM229" s="41"/>
      <c r="BN229" s="41"/>
      <c r="BO229" s="41"/>
      <c r="BP229" s="41"/>
    </row>
    <row r="230" spans="1:68" ht="13" customHeight="1">
      <c r="A230" s="896" t="s">
        <v>151</v>
      </c>
      <c r="B230" s="115">
        <v>10</v>
      </c>
      <c r="C230" s="879" t="s">
        <v>170</v>
      </c>
      <c r="D230" s="117"/>
      <c r="E230" s="879" t="s">
        <v>194</v>
      </c>
      <c r="F230" s="117"/>
      <c r="G230" s="117"/>
      <c r="H230" s="117"/>
      <c r="I230" s="879"/>
      <c r="J230" s="883"/>
      <c r="K230" s="888"/>
      <c r="L230" s="939"/>
      <c r="M230" s="117"/>
      <c r="N230" s="915"/>
      <c r="O230" s="126">
        <f t="shared" ref="O230:O231" si="179">+B228</f>
        <v>-10</v>
      </c>
      <c r="P230" s="127" t="str">
        <f t="shared" ref="P230:P231" si="180">+C228</f>
        <v>bg -10</v>
      </c>
      <c r="Q230" s="127" t="str">
        <f t="shared" ref="Q230:Q231" si="181">+D228</f>
        <v>glu -10</v>
      </c>
      <c r="R230" s="127" t="str">
        <f t="shared" ref="R230:R231" si="182">+E228</f>
        <v>gir -10</v>
      </c>
      <c r="S230" s="127" t="str">
        <f t="shared" ref="S230:S231" si="183">+F228</f>
        <v>[3H dry]</v>
      </c>
      <c r="T230" s="127" t="str">
        <f>+H228</f>
        <v>[3H wet]</v>
      </c>
      <c r="U230" s="128" t="e">
        <f t="shared" ref="U230:U235" si="184">S230/Q230</f>
        <v>#VALUE!</v>
      </c>
      <c r="V230" s="905">
        <v>3</v>
      </c>
      <c r="W230" s="128" t="e">
        <f>V231*I233*200/10/(A230)</f>
        <v>#DIV/0!</v>
      </c>
      <c r="X230" s="128" t="e">
        <f t="shared" ref="X230:X235" si="185">W230/U230</f>
        <v>#DIV/0!</v>
      </c>
      <c r="Y230" s="128" t="e">
        <f t="shared" ref="Y230:Y235" si="186">X230-R230</f>
        <v>#DIV/0!</v>
      </c>
      <c r="Z230" s="129" t="e">
        <f t="shared" ref="Z230:Z235" si="187">(X230/P230)*100</f>
        <v>#DIV/0!</v>
      </c>
      <c r="AA230" s="65" t="e">
        <f>(T230/0.4-(S230))*I235/100*10</f>
        <v>#VALUE!</v>
      </c>
      <c r="AB230" s="65" t="e">
        <f>700*AA238/AVERAGE(U230:U231)</f>
        <v>#VALUE!</v>
      </c>
      <c r="AC230" s="65" t="e">
        <f>AVERAGE(X230:X231)-AB230</f>
        <v>#DIV/0!</v>
      </c>
      <c r="AD230" s="65" t="e">
        <f>AC230/AVERAGE(X230:X231)*100</f>
        <v>#DIV/0!</v>
      </c>
      <c r="AE230" s="43" t="e">
        <f>LINEST(R230:R231,O230:O231)</f>
        <v>#VALUE!</v>
      </c>
      <c r="AF230" s="43" t="e">
        <f>INDEX(LINEST(R230:R231,O230:O231),2)</f>
        <v>#VALUE!</v>
      </c>
      <c r="AG230" s="42" t="e">
        <f>LINEST(U230:U231,O230:O231)</f>
        <v>#VALUE!</v>
      </c>
      <c r="AH230" s="42" t="e">
        <f>INDEX(LINEST(U230:U231,O230:O231),2)</f>
        <v>#VALUE!</v>
      </c>
      <c r="AI230" s="43" t="e">
        <f>LINEST(Q230:Q231,O230:O231)</f>
        <v>#VALUE!</v>
      </c>
      <c r="AJ230" s="42" t="e">
        <f>INDEX(LINEST(Q230:Q231,O230:O231),2)</f>
        <v>#VALUE!</v>
      </c>
      <c r="AK230" s="43" t="e">
        <f>LINEST(W230:W231,O230:O231)</f>
        <v>#VALUE!</v>
      </c>
      <c r="AL230" s="42" t="e">
        <f>INDEX(LINEST(W230:W231,O230:O231),2)</f>
        <v>#VALUE!</v>
      </c>
      <c r="AM230" s="43" t="e">
        <f>AE230*AVERAGE(O230:O231)+AF230</f>
        <v>#VALUE!</v>
      </c>
      <c r="AN230" s="42" t="e">
        <f>AG230*AVERAGE(O230:O231)+AH230</f>
        <v>#VALUE!</v>
      </c>
      <c r="AO230" s="42" t="e">
        <f>AI230*AVERAGE(O230:O231)+AJ230</f>
        <v>#VALUE!</v>
      </c>
      <c r="AP230" s="42" t="e">
        <f>AK230*AVERAGE(O230:O231)+AL230</f>
        <v>#VALUE!</v>
      </c>
      <c r="AQ230" s="76" t="e">
        <f>AP230/AN230</f>
        <v>#VALUE!</v>
      </c>
      <c r="AR230" s="76" t="e">
        <f>AK227*AO230*AG230/AN230</f>
        <v>#VALUE!</v>
      </c>
      <c r="AS230" s="1034" t="e">
        <f>AQ230-AR230</f>
        <v>#VALUE!</v>
      </c>
      <c r="AT230" s="1034" t="e">
        <f>AS230-AM230</f>
        <v>#VALUE!</v>
      </c>
      <c r="AU230" s="1034" t="e">
        <f>AS230-AK227*AI230</f>
        <v>#VALUE!</v>
      </c>
      <c r="AV230" s="36" t="s">
        <v>97</v>
      </c>
      <c r="AW230" s="61"/>
      <c r="AX230" s="61"/>
      <c r="AY230" s="61"/>
      <c r="AZ230" s="61"/>
      <c r="BL230" s="41"/>
      <c r="BM230" s="41"/>
      <c r="BN230" s="41"/>
      <c r="BO230" s="41"/>
      <c r="BP230" s="41"/>
    </row>
    <row r="231" spans="1:68" ht="13" customHeight="1">
      <c r="A231" s="896" t="str">
        <f>A211</f>
        <v>Lipid#1</v>
      </c>
      <c r="B231" s="115">
        <v>20</v>
      </c>
      <c r="C231" s="879" t="s">
        <v>171</v>
      </c>
      <c r="D231" s="117"/>
      <c r="E231" s="879" t="s">
        <v>195</v>
      </c>
      <c r="F231" s="117"/>
      <c r="G231" s="117"/>
      <c r="H231" s="117"/>
      <c r="I231" s="879"/>
      <c r="J231" s="883"/>
      <c r="K231" s="937"/>
      <c r="L231" s="940"/>
      <c r="M231" s="117"/>
      <c r="N231" s="914"/>
      <c r="O231" s="130">
        <f t="shared" si="179"/>
        <v>0</v>
      </c>
      <c r="P231" s="131" t="str">
        <f t="shared" si="180"/>
        <v>bg 0</v>
      </c>
      <c r="Q231" s="131" t="str">
        <f t="shared" si="181"/>
        <v>glu 0</v>
      </c>
      <c r="R231" s="131" t="str">
        <f t="shared" si="182"/>
        <v>gir 0</v>
      </c>
      <c r="S231" s="131" t="str">
        <f t="shared" si="183"/>
        <v>[3H dry]</v>
      </c>
      <c r="T231" s="131" t="str">
        <f>+H229</f>
        <v>[3H wet]</v>
      </c>
      <c r="U231" s="72" t="e">
        <f t="shared" si="184"/>
        <v>#VALUE!</v>
      </c>
      <c r="V231" s="888">
        <v>3</v>
      </c>
      <c r="W231" s="72" t="e">
        <f>V231*I233*200/10/(A230)</f>
        <v>#DIV/0!</v>
      </c>
      <c r="X231" s="72" t="e">
        <f t="shared" si="185"/>
        <v>#DIV/0!</v>
      </c>
      <c r="Y231" s="72" t="e">
        <f t="shared" si="186"/>
        <v>#DIV/0!</v>
      </c>
      <c r="Z231" s="132" t="e">
        <f t="shared" si="187"/>
        <v>#DIV/0!</v>
      </c>
      <c r="AA231" s="72" t="e">
        <f>(T231/0.4-(S231))*$I235/100*10</f>
        <v>#VALUE!</v>
      </c>
      <c r="AB231" s="72" t="e">
        <f>700*AA239/AVERAGE(U232:U235)</f>
        <v>#VALUE!</v>
      </c>
      <c r="AC231" s="72" t="e">
        <f>X236-AB231</f>
        <v>#DIV/0!</v>
      </c>
      <c r="AD231" s="65" t="e">
        <f>AC231/AVERAGE(X232:X235)*100</f>
        <v>#DIV/0!</v>
      </c>
      <c r="AE231" s="43"/>
      <c r="AF231" s="43"/>
      <c r="AG231" s="42"/>
      <c r="AH231" s="42"/>
      <c r="AI231" s="43"/>
      <c r="AJ231" s="42"/>
      <c r="AK231" s="42"/>
      <c r="AL231" s="42"/>
      <c r="AM231" s="43"/>
      <c r="AN231" s="42"/>
      <c r="AO231" s="42"/>
      <c r="AP231" s="42"/>
      <c r="AQ231" s="76"/>
      <c r="AR231" s="76"/>
      <c r="AS231" s="76"/>
      <c r="AT231" s="42"/>
      <c r="AU231" s="42"/>
      <c r="AV231" s="61"/>
      <c r="AW231" s="61"/>
      <c r="AX231" s="61"/>
      <c r="AY231" s="61"/>
      <c r="AZ231" s="61"/>
      <c r="BL231" s="41"/>
      <c r="BM231" s="41"/>
      <c r="BN231" s="41"/>
      <c r="BO231" s="41"/>
      <c r="BP231" s="41"/>
    </row>
    <row r="232" spans="1:68" ht="13" customHeight="1">
      <c r="A232" s="896" t="str">
        <f>A212</f>
        <v>[diet A]</v>
      </c>
      <c r="B232" s="115">
        <v>30</v>
      </c>
      <c r="C232" s="879" t="s">
        <v>172</v>
      </c>
      <c r="D232" s="117"/>
      <c r="E232" s="879" t="s">
        <v>196</v>
      </c>
      <c r="F232" s="117"/>
      <c r="G232" s="117"/>
      <c r="H232" s="117"/>
      <c r="I232" s="117"/>
      <c r="J232" s="133"/>
      <c r="K232" s="117"/>
      <c r="L232" s="117"/>
      <c r="M232" s="117"/>
      <c r="N232" s="914"/>
      <c r="O232" s="130">
        <f t="shared" ref="O232:O234" si="188">+B237</f>
        <v>80</v>
      </c>
      <c r="P232" s="131" t="str">
        <f t="shared" ref="P232:P234" si="189">+C237</f>
        <v>bg 80</v>
      </c>
      <c r="Q232" s="131" t="str">
        <f t="shared" ref="Q232:Q234" si="190">+D237</f>
        <v>glu 80</v>
      </c>
      <c r="R232" s="131" t="str">
        <f t="shared" ref="R232:R234" si="191">+E237</f>
        <v>gir 80</v>
      </c>
      <c r="S232" s="131" t="str">
        <f t="shared" ref="S232:S234" si="192">+F237</f>
        <v>[3H dry]</v>
      </c>
      <c r="T232" s="131" t="str">
        <f>+H237</f>
        <v>[3H wet]</v>
      </c>
      <c r="U232" s="72" t="e">
        <f t="shared" si="184"/>
        <v>#VALUE!</v>
      </c>
      <c r="V232" s="888"/>
      <c r="W232" s="72" t="e">
        <f>V232*K233*200/10/(A230)</f>
        <v>#DIV/0!</v>
      </c>
      <c r="X232" s="72" t="e">
        <f t="shared" si="185"/>
        <v>#DIV/0!</v>
      </c>
      <c r="Y232" s="72" t="e">
        <f t="shared" si="186"/>
        <v>#DIV/0!</v>
      </c>
      <c r="Z232" s="132" t="e">
        <f t="shared" si="187"/>
        <v>#DIV/0!</v>
      </c>
      <c r="AA232" s="72" t="e">
        <f>(T232/0.4-(S232))*$I235/100*10</f>
        <v>#VALUE!</v>
      </c>
      <c r="AE232" s="43"/>
      <c r="AF232" s="43"/>
      <c r="AG232" s="42"/>
      <c r="AH232" s="42"/>
      <c r="AI232" s="43"/>
      <c r="AJ232" s="42"/>
      <c r="AK232" s="42"/>
      <c r="AL232" s="42"/>
      <c r="AM232" s="43"/>
      <c r="AN232" s="42"/>
      <c r="AO232" s="42"/>
      <c r="AP232" s="42"/>
      <c r="AQ232" s="76"/>
      <c r="AR232" s="76"/>
      <c r="AS232" s="76"/>
      <c r="AT232" s="42"/>
      <c r="AU232" s="42"/>
      <c r="AV232" s="61"/>
      <c r="AW232" s="61"/>
      <c r="AX232" s="61"/>
      <c r="AY232" s="61"/>
      <c r="AZ232" s="61"/>
      <c r="BL232" s="41"/>
      <c r="BM232" s="41"/>
      <c r="BN232" s="41"/>
      <c r="BO232" s="41"/>
      <c r="BP232" s="41"/>
    </row>
    <row r="233" spans="1:68" ht="13" customHeight="1">
      <c r="A233" s="896" t="str">
        <f>A213</f>
        <v>[treatment A]</v>
      </c>
      <c r="B233" s="115">
        <v>40</v>
      </c>
      <c r="C233" s="879" t="s">
        <v>173</v>
      </c>
      <c r="D233" s="117"/>
      <c r="E233" s="879" t="s">
        <v>197</v>
      </c>
      <c r="F233" s="117"/>
      <c r="G233" s="117"/>
      <c r="H233" s="117"/>
      <c r="I233" s="134" t="e">
        <f>AVERAGE(I229:I231)</f>
        <v>#DIV/0!</v>
      </c>
      <c r="J233" s="135" t="e">
        <f>AVERAGE(J229:J231)</f>
        <v>#DIV/0!</v>
      </c>
      <c r="K233" s="134" t="e">
        <f>AVERAGE(K229:K231)</f>
        <v>#DIV/0!</v>
      </c>
      <c r="L233" s="135" t="e">
        <f>AVERAGE(L229:L231)</f>
        <v>#DIV/0!</v>
      </c>
      <c r="M233" s="117"/>
      <c r="N233" s="914"/>
      <c r="O233" s="130">
        <f t="shared" si="188"/>
        <v>90</v>
      </c>
      <c r="P233" s="131" t="str">
        <f t="shared" si="189"/>
        <v>bg 90</v>
      </c>
      <c r="Q233" s="131" t="str">
        <f t="shared" si="190"/>
        <v>glu 90</v>
      </c>
      <c r="R233" s="131" t="str">
        <f t="shared" si="191"/>
        <v>gir 90</v>
      </c>
      <c r="S233" s="131" t="str">
        <f t="shared" si="192"/>
        <v>[3H dry]</v>
      </c>
      <c r="T233" s="131" t="str">
        <f>+H238</f>
        <v>[3H wet]</v>
      </c>
      <c r="U233" s="72" t="e">
        <f t="shared" si="184"/>
        <v>#VALUE!</v>
      </c>
      <c r="V233" s="888"/>
      <c r="W233" s="72" t="e">
        <f t="shared" ref="W233:W235" si="193">W232*V233/V232</f>
        <v>#DIV/0!</v>
      </c>
      <c r="X233" s="72" t="e">
        <f t="shared" si="185"/>
        <v>#DIV/0!</v>
      </c>
      <c r="Y233" s="72" t="e">
        <f t="shared" si="186"/>
        <v>#DIV/0!</v>
      </c>
      <c r="Z233" s="132" t="e">
        <f t="shared" si="187"/>
        <v>#DIV/0!</v>
      </c>
      <c r="AA233" s="72" t="e">
        <f>(T233/0.4-(S233))*$I235/100*10</f>
        <v>#VALUE!</v>
      </c>
      <c r="AE233" s="43" t="e">
        <f>LINEST(R232:R234,O232:O234)</f>
        <v>#VALUE!</v>
      </c>
      <c r="AF233" s="43" t="e">
        <f>INDEX(LINEST(R232:R234,O232:O234),2)</f>
        <v>#VALUE!</v>
      </c>
      <c r="AG233" s="42" t="e">
        <f>LINEST(U232:U234,O232:O234)</f>
        <v>#VALUE!</v>
      </c>
      <c r="AH233" s="42" t="e">
        <f>INDEX(LINEST(U232:U234,O232:O234),2)</f>
        <v>#VALUE!</v>
      </c>
      <c r="AI233" s="43" t="e">
        <f>LINEST(Q232:Q234,O232:O234)</f>
        <v>#VALUE!</v>
      </c>
      <c r="AJ233" s="42" t="e">
        <f>INDEX(LINEST(Q232:Q234,O232:O234),2)</f>
        <v>#VALUE!</v>
      </c>
      <c r="AK233" s="43" t="e">
        <f>LINEST(W232:W234,O232:O234)</f>
        <v>#VALUE!</v>
      </c>
      <c r="AL233" s="42" t="e">
        <f>INDEX(LINEST(W232:W234,O232:O234),2)</f>
        <v>#VALUE!</v>
      </c>
      <c r="AM233" s="43" t="e">
        <f>AE233*O233+AF233</f>
        <v>#VALUE!</v>
      </c>
      <c r="AN233" s="42" t="e">
        <f>AG233*O233+AH233</f>
        <v>#VALUE!</v>
      </c>
      <c r="AO233" s="42" t="e">
        <f>AI233*O233+AJ233</f>
        <v>#VALUE!</v>
      </c>
      <c r="AP233" s="42" t="e">
        <f>AK233*O233+AL233</f>
        <v>#VALUE!</v>
      </c>
      <c r="AQ233" s="76" t="e">
        <f>AP233/AN233</f>
        <v>#VALUE!</v>
      </c>
      <c r="AR233" s="76" t="e">
        <f>AK227*AO233*AG233/AN233</f>
        <v>#VALUE!</v>
      </c>
      <c r="AS233" s="76" t="e">
        <f>AQ233-AR233</f>
        <v>#VALUE!</v>
      </c>
      <c r="AT233" s="76" t="e">
        <f>AS233-AM233</f>
        <v>#VALUE!</v>
      </c>
      <c r="AU233" s="76" t="e">
        <f>AS233-AK227*AI233</f>
        <v>#VALUE!</v>
      </c>
      <c r="AV233" s="61"/>
      <c r="AW233" s="61"/>
      <c r="AX233" s="61"/>
      <c r="AY233" s="61"/>
      <c r="AZ233" s="61"/>
      <c r="BL233" s="41"/>
      <c r="BM233" s="41"/>
      <c r="BN233" s="41"/>
      <c r="BO233" s="41"/>
      <c r="BP233" s="41"/>
    </row>
    <row r="234" spans="1:68" ht="13" customHeight="1">
      <c r="A234" s="896" t="s">
        <v>61</v>
      </c>
      <c r="B234" s="115">
        <v>50</v>
      </c>
      <c r="C234" s="879" t="s">
        <v>174</v>
      </c>
      <c r="D234" s="117"/>
      <c r="E234" s="879" t="s">
        <v>198</v>
      </c>
      <c r="F234" s="117"/>
      <c r="G234" s="117"/>
      <c r="H234" s="117"/>
      <c r="I234" s="117"/>
      <c r="J234" s="133"/>
      <c r="K234" s="117"/>
      <c r="L234" s="133"/>
      <c r="M234" s="117"/>
      <c r="N234" s="914"/>
      <c r="O234" s="130">
        <f t="shared" si="188"/>
        <v>100</v>
      </c>
      <c r="P234" s="131" t="str">
        <f t="shared" si="189"/>
        <v>bg 100</v>
      </c>
      <c r="Q234" s="131" t="str">
        <f t="shared" si="190"/>
        <v>glu 100</v>
      </c>
      <c r="R234" s="131" t="str">
        <f t="shared" si="191"/>
        <v>gir 100</v>
      </c>
      <c r="S234" s="131" t="str">
        <f t="shared" si="192"/>
        <v>[3H dry]</v>
      </c>
      <c r="T234" s="131" t="str">
        <f>+H239</f>
        <v>[3H wet]</v>
      </c>
      <c r="U234" s="72" t="e">
        <f t="shared" si="184"/>
        <v>#VALUE!</v>
      </c>
      <c r="V234" s="888"/>
      <c r="W234" s="72" t="e">
        <f t="shared" si="193"/>
        <v>#DIV/0!</v>
      </c>
      <c r="X234" s="72" t="e">
        <f t="shared" si="185"/>
        <v>#DIV/0!</v>
      </c>
      <c r="Y234" s="72" t="e">
        <f t="shared" si="186"/>
        <v>#DIV/0!</v>
      </c>
      <c r="Z234" s="132" t="e">
        <f t="shared" si="187"/>
        <v>#DIV/0!</v>
      </c>
      <c r="AA234" s="72" t="e">
        <f>(T234/0.4-(S234))*$I235/100*10</f>
        <v>#VALUE!</v>
      </c>
      <c r="AE234" s="43" t="e">
        <f>LINEST(R233:R235,O233:O235)</f>
        <v>#VALUE!</v>
      </c>
      <c r="AF234" s="43" t="e">
        <f>INDEX(LINEST(R233:R235,O233:O235),2)</f>
        <v>#VALUE!</v>
      </c>
      <c r="AG234" s="42" t="e">
        <f>LINEST(U233:U235,O233:O235)</f>
        <v>#VALUE!</v>
      </c>
      <c r="AH234" s="42" t="e">
        <f>INDEX(LINEST(U233:U235,O233:O235),2)</f>
        <v>#VALUE!</v>
      </c>
      <c r="AI234" s="43" t="e">
        <f>LINEST(Q233:Q235,O233:O235)</f>
        <v>#VALUE!</v>
      </c>
      <c r="AJ234" s="42" t="e">
        <f>INDEX(LINEST(Q233:Q235,O233:O235),2)</f>
        <v>#VALUE!</v>
      </c>
      <c r="AK234" s="43" t="e">
        <f>LINEST(W233:W235,O233:O235)</f>
        <v>#VALUE!</v>
      </c>
      <c r="AL234" s="42" t="e">
        <f>INDEX(LINEST(W233:W235,O233:O235),2)</f>
        <v>#VALUE!</v>
      </c>
      <c r="AM234" s="43" t="e">
        <f>AE234*O234+AF234</f>
        <v>#VALUE!</v>
      </c>
      <c r="AN234" s="42" t="e">
        <f>AG234*O234+AH234</f>
        <v>#VALUE!</v>
      </c>
      <c r="AO234" s="42" t="e">
        <f>AI234*O234+AJ234</f>
        <v>#VALUE!</v>
      </c>
      <c r="AP234" s="42" t="e">
        <f>AK234*O234+AL234</f>
        <v>#VALUE!</v>
      </c>
      <c r="AQ234" s="76" t="e">
        <f>AP234/AN234</f>
        <v>#VALUE!</v>
      </c>
      <c r="AR234" s="76" t="e">
        <f>AK227*AO234*AG234/AN234</f>
        <v>#VALUE!</v>
      </c>
      <c r="AS234" s="76" t="e">
        <f>AQ234-AR234</f>
        <v>#VALUE!</v>
      </c>
      <c r="AT234" s="76" t="e">
        <f>AS234-AM234</f>
        <v>#VALUE!</v>
      </c>
      <c r="AU234" s="76" t="e">
        <f>AS234-AK227*AI234</f>
        <v>#VALUE!</v>
      </c>
      <c r="AV234" s="61"/>
      <c r="AW234" s="61"/>
      <c r="AX234" s="61"/>
      <c r="AY234" s="61"/>
      <c r="AZ234" s="61"/>
      <c r="BL234" s="41"/>
      <c r="BM234" s="41"/>
      <c r="BN234" s="41"/>
      <c r="BO234" s="41"/>
      <c r="BP234" s="41"/>
    </row>
    <row r="235" spans="1:68" ht="13" customHeight="1" thickBot="1">
      <c r="A235" s="896" t="s">
        <v>315</v>
      </c>
      <c r="B235" s="115">
        <v>60</v>
      </c>
      <c r="C235" s="879" t="s">
        <v>175</v>
      </c>
      <c r="D235" s="117"/>
      <c r="E235" s="879" t="s">
        <v>199</v>
      </c>
      <c r="F235" s="117"/>
      <c r="G235" s="117"/>
      <c r="H235" s="117"/>
      <c r="I235" s="136" t="e">
        <f>I233/J233</f>
        <v>#DIV/0!</v>
      </c>
      <c r="J235" s="137" t="s">
        <v>14</v>
      </c>
      <c r="K235" s="136" t="e">
        <f>K233/L233</f>
        <v>#DIV/0!</v>
      </c>
      <c r="L235" s="137" t="s">
        <v>14</v>
      </c>
      <c r="M235" s="138"/>
      <c r="N235" s="914"/>
      <c r="O235" s="130">
        <f t="shared" ref="O235" si="194">+B241</f>
        <v>120</v>
      </c>
      <c r="P235" s="131" t="str">
        <f t="shared" ref="P235" si="195">+C241</f>
        <v>bg 120</v>
      </c>
      <c r="Q235" s="131" t="str">
        <f t="shared" ref="Q235" si="196">+D241</f>
        <v>glu 120</v>
      </c>
      <c r="R235" s="131" t="str">
        <f t="shared" ref="R235" si="197">+E241</f>
        <v>gir 120</v>
      </c>
      <c r="S235" s="131" t="str">
        <f t="shared" ref="S235" si="198">+F241</f>
        <v>[3H dry]</v>
      </c>
      <c r="T235" s="131" t="str">
        <f t="shared" ref="T235" si="199">+H241</f>
        <v>[3H wet]</v>
      </c>
      <c r="U235" s="72" t="e">
        <f t="shared" si="184"/>
        <v>#VALUE!</v>
      </c>
      <c r="V235" s="888"/>
      <c r="W235" s="72" t="e">
        <f t="shared" si="193"/>
        <v>#DIV/0!</v>
      </c>
      <c r="X235" s="72" t="e">
        <f t="shared" si="185"/>
        <v>#DIV/0!</v>
      </c>
      <c r="Y235" s="72" t="e">
        <f t="shared" si="186"/>
        <v>#DIV/0!</v>
      </c>
      <c r="Z235" s="132" t="e">
        <f t="shared" si="187"/>
        <v>#DIV/0!</v>
      </c>
      <c r="AA235" s="72" t="e">
        <f>(T235/0.4-(S235))*$I235/100*10</f>
        <v>#VALUE!</v>
      </c>
      <c r="AE235" s="43"/>
      <c r="AQ235" s="42"/>
      <c r="AV235" s="61"/>
      <c r="AW235" s="61"/>
      <c r="AX235" s="61"/>
      <c r="AY235" s="61"/>
      <c r="AZ235" s="61"/>
      <c r="BL235" s="41"/>
      <c r="BM235" s="41"/>
      <c r="BN235" s="41"/>
      <c r="BO235" s="41"/>
      <c r="BP235" s="41"/>
    </row>
    <row r="236" spans="1:68" ht="13" customHeight="1" thickBot="1">
      <c r="A236" s="896">
        <v>1</v>
      </c>
      <c r="B236" s="115">
        <v>70</v>
      </c>
      <c r="C236" s="879" t="s">
        <v>176</v>
      </c>
      <c r="D236" s="117"/>
      <c r="E236" s="879" t="s">
        <v>200</v>
      </c>
      <c r="F236" s="874"/>
      <c r="G236" s="117"/>
      <c r="H236" s="117"/>
      <c r="I236" s="117"/>
      <c r="J236" s="133"/>
      <c r="K236" s="117"/>
      <c r="L236" s="117"/>
      <c r="M236" s="117"/>
      <c r="N236" s="914"/>
      <c r="O236" s="148" t="s">
        <v>55</v>
      </c>
      <c r="P236" s="149" t="e">
        <f t="shared" ref="P236:Z236" si="200">AVERAGE(P232:P235)</f>
        <v>#DIV/0!</v>
      </c>
      <c r="Q236" s="150" t="e">
        <f t="shared" si="200"/>
        <v>#DIV/0!</v>
      </c>
      <c r="R236" s="151" t="e">
        <f t="shared" si="200"/>
        <v>#DIV/0!</v>
      </c>
      <c r="S236" s="152" t="e">
        <f t="shared" si="200"/>
        <v>#DIV/0!</v>
      </c>
      <c r="T236" s="153" t="e">
        <f t="shared" si="200"/>
        <v>#DIV/0!</v>
      </c>
      <c r="U236" s="153" t="e">
        <f t="shared" si="200"/>
        <v>#VALUE!</v>
      </c>
      <c r="V236" s="1075" t="e">
        <f t="shared" si="200"/>
        <v>#DIV/0!</v>
      </c>
      <c r="W236" s="153" t="e">
        <f t="shared" si="200"/>
        <v>#DIV/0!</v>
      </c>
      <c r="X236" s="153" t="e">
        <f t="shared" si="200"/>
        <v>#DIV/0!</v>
      </c>
      <c r="Y236" s="153" t="e">
        <f t="shared" si="200"/>
        <v>#DIV/0!</v>
      </c>
      <c r="Z236" s="155" t="e">
        <f t="shared" si="200"/>
        <v>#DIV/0!</v>
      </c>
      <c r="AA236" s="156"/>
      <c r="AR236" s="1034" t="s">
        <v>110</v>
      </c>
      <c r="AS236" s="1034" t="e">
        <f>AVERAGE(AS233:AS234)</f>
        <v>#VALUE!</v>
      </c>
      <c r="AT236" s="1034" t="e">
        <f>AVERAGE(AT233:AT234)</f>
        <v>#VALUE!</v>
      </c>
      <c r="AU236" s="1034" t="e">
        <f>AVERAGE(AU233:AU234)</f>
        <v>#VALUE!</v>
      </c>
      <c r="AV236" s="61"/>
      <c r="AW236" s="61"/>
      <c r="AX236" s="61"/>
      <c r="AY236" s="61"/>
      <c r="AZ236" s="61"/>
      <c r="BL236" s="41"/>
      <c r="BM236" s="41"/>
      <c r="BN236" s="41"/>
      <c r="BO236" s="41"/>
      <c r="BP236" s="41"/>
    </row>
    <row r="237" spans="1:68" ht="13" customHeight="1">
      <c r="A237" s="896" t="s">
        <v>316</v>
      </c>
      <c r="B237" s="115">
        <v>80</v>
      </c>
      <c r="C237" s="879" t="s">
        <v>177</v>
      </c>
      <c r="D237" s="879" t="s">
        <v>188</v>
      </c>
      <c r="E237" s="879" t="s">
        <v>201</v>
      </c>
      <c r="F237" s="879" t="s">
        <v>156</v>
      </c>
      <c r="G237" s="117"/>
      <c r="H237" s="879" t="s">
        <v>158</v>
      </c>
      <c r="I237" s="117"/>
      <c r="J237" s="139"/>
      <c r="K237" s="140"/>
      <c r="L237" s="140"/>
      <c r="M237" s="140"/>
      <c r="N237" s="914"/>
      <c r="O237" s="1026" t="s">
        <v>95</v>
      </c>
      <c r="P237" s="79" t="e">
        <f>AVERAGE(P230:P231)</f>
        <v>#DIV/0!</v>
      </c>
      <c r="Q237" s="158" t="e">
        <f>AVERAGE(P232/Q232,P233/Q233,P234/Q234,P235/Q235)</f>
        <v>#VALUE!</v>
      </c>
      <c r="R237" s="159" t="e">
        <f>AVERAGE(P230/Q230,P231/Q231)</f>
        <v>#VALUE!</v>
      </c>
      <c r="V237" s="1076"/>
      <c r="W237" s="79"/>
      <c r="X237" s="79"/>
      <c r="Y237" s="79"/>
      <c r="Z237" s="160"/>
      <c r="AA237" s="59" t="s">
        <v>79</v>
      </c>
      <c r="AV237" s="61"/>
      <c r="AW237" s="61"/>
      <c r="AX237" s="61"/>
      <c r="AY237" s="61"/>
      <c r="AZ237" s="61"/>
      <c r="BL237" s="41"/>
      <c r="BM237" s="41"/>
      <c r="BN237" s="41"/>
      <c r="BO237" s="41"/>
      <c r="BP237" s="41"/>
    </row>
    <row r="238" spans="1:68" ht="13" customHeight="1" thickBot="1">
      <c r="A238" s="1093" t="s">
        <v>220</v>
      </c>
      <c r="B238" s="115">
        <v>90</v>
      </c>
      <c r="C238" s="879" t="s">
        <v>178</v>
      </c>
      <c r="D238" s="879" t="s">
        <v>189</v>
      </c>
      <c r="E238" s="879" t="s">
        <v>202</v>
      </c>
      <c r="F238" s="879" t="s">
        <v>156</v>
      </c>
      <c r="G238" s="117"/>
      <c r="H238" s="879" t="s">
        <v>158</v>
      </c>
      <c r="I238" s="141"/>
      <c r="J238" s="137"/>
      <c r="K238" s="138"/>
      <c r="L238" s="138"/>
      <c r="M238" s="138"/>
      <c r="N238" s="914"/>
      <c r="O238" s="54" t="s">
        <v>83</v>
      </c>
      <c r="P238" s="945"/>
      <c r="Q238" s="162" t="e">
        <f>STDEV(P232/Q232,P233/Q233,P234/Q234,P235/Q235)</f>
        <v>#VALUE!</v>
      </c>
      <c r="R238" s="163" t="e">
        <f>STDEV(P230/Q230,P231/Q231)</f>
        <v>#VALUE!</v>
      </c>
      <c r="V238" s="1076"/>
      <c r="W238" s="79"/>
      <c r="X238" s="79"/>
      <c r="Y238" s="79"/>
      <c r="Z238" s="164" t="s">
        <v>89</v>
      </c>
      <c r="AA238" s="165" t="e">
        <f>SLOPE(AA230:AA231,O230:O231)</f>
        <v>#VALUE!</v>
      </c>
      <c r="AV238" s="61"/>
      <c r="AW238" s="61"/>
      <c r="AX238" s="61"/>
      <c r="AY238" s="61"/>
      <c r="AZ238" s="61"/>
      <c r="BL238" s="41"/>
      <c r="BM238" s="41"/>
      <c r="BN238" s="41"/>
      <c r="BO238" s="41"/>
      <c r="BP238" s="41"/>
    </row>
    <row r="239" spans="1:68" ht="13" customHeight="1" thickBot="1">
      <c r="A239" s="1132" t="s">
        <v>337</v>
      </c>
      <c r="B239" s="115">
        <v>100</v>
      </c>
      <c r="C239" s="879" t="s">
        <v>179</v>
      </c>
      <c r="D239" s="879" t="s">
        <v>190</v>
      </c>
      <c r="E239" s="879" t="s">
        <v>203</v>
      </c>
      <c r="F239" s="879" t="s">
        <v>156</v>
      </c>
      <c r="G239" s="117"/>
      <c r="H239" s="879" t="s">
        <v>158</v>
      </c>
      <c r="I239" s="142"/>
      <c r="J239" s="143"/>
      <c r="K239" s="117"/>
      <c r="L239" s="117"/>
      <c r="M239" s="879" t="s">
        <v>211</v>
      </c>
      <c r="N239" s="1065"/>
      <c r="O239" s="35"/>
      <c r="P239" s="54"/>
      <c r="Q239" s="166" t="s">
        <v>93</v>
      </c>
      <c r="R239" s="62" t="s">
        <v>94</v>
      </c>
      <c r="V239" s="1076"/>
      <c r="W239" s="79"/>
      <c r="X239" s="79"/>
      <c r="Y239" s="79"/>
      <c r="Z239" s="167" t="s">
        <v>80</v>
      </c>
      <c r="AA239" s="168" t="e">
        <f>SLOPE(AA232:AA235,O232:O235)</f>
        <v>#VALUE!</v>
      </c>
      <c r="AV239" s="61"/>
      <c r="AW239" s="61"/>
      <c r="AX239" s="61"/>
      <c r="AY239" s="61"/>
      <c r="AZ239" s="61"/>
      <c r="BL239" s="41"/>
      <c r="BM239" s="41"/>
      <c r="BN239" s="41"/>
      <c r="BO239" s="41"/>
      <c r="BP239" s="41"/>
    </row>
    <row r="240" spans="1:68" ht="13" customHeight="1">
      <c r="A240" s="1093" t="s">
        <v>219</v>
      </c>
      <c r="B240" s="115">
        <v>110</v>
      </c>
      <c r="C240" s="879" t="s">
        <v>180</v>
      </c>
      <c r="D240" s="117"/>
      <c r="E240" s="879" t="s">
        <v>204</v>
      </c>
      <c r="F240" s="117"/>
      <c r="G240" s="117"/>
      <c r="H240" s="117"/>
      <c r="I240" s="144" t="s">
        <v>9</v>
      </c>
      <c r="J240" s="145"/>
      <c r="K240" s="1221"/>
      <c r="L240" s="1222"/>
      <c r="M240" s="146"/>
      <c r="N240" s="1065"/>
      <c r="V240" s="1076"/>
      <c r="AV240" s="61"/>
      <c r="AW240" s="61"/>
      <c r="AX240" s="61"/>
      <c r="AY240" s="61"/>
      <c r="AZ240" s="61"/>
      <c r="BL240" s="41"/>
      <c r="BM240" s="41"/>
      <c r="BN240" s="41"/>
      <c r="BO240" s="41"/>
      <c r="BP240" s="41"/>
    </row>
    <row r="241" spans="1:68" ht="13" customHeight="1">
      <c r="A241" s="1132" t="s">
        <v>338</v>
      </c>
      <c r="B241" s="115">
        <v>120</v>
      </c>
      <c r="C241" s="879" t="s">
        <v>181</v>
      </c>
      <c r="D241" s="879" t="s">
        <v>191</v>
      </c>
      <c r="E241" s="879" t="s">
        <v>205</v>
      </c>
      <c r="F241" s="879" t="s">
        <v>156</v>
      </c>
      <c r="G241" s="117"/>
      <c r="H241" s="879" t="s">
        <v>158</v>
      </c>
      <c r="I241" s="147" t="e">
        <f>((G243+G242)/2)*(B243-B242)</f>
        <v>#VALUE!</v>
      </c>
      <c r="J241" s="137"/>
      <c r="K241" s="1223"/>
      <c r="L241" s="1224"/>
      <c r="M241" s="879" t="s">
        <v>212</v>
      </c>
      <c r="N241" s="914"/>
      <c r="V241" s="1076"/>
      <c r="AV241" s="61"/>
      <c r="AW241" s="61"/>
      <c r="AX241" s="61"/>
      <c r="AY241" s="61"/>
      <c r="AZ241" s="61"/>
      <c r="BL241" s="41"/>
      <c r="BM241" s="41"/>
      <c r="BN241" s="41"/>
      <c r="BO241" s="41"/>
      <c r="BP241" s="41"/>
    </row>
    <row r="242" spans="1:68" ht="13" customHeight="1">
      <c r="A242" s="896"/>
      <c r="B242" s="115">
        <v>2</v>
      </c>
      <c r="C242" s="879" t="s">
        <v>182</v>
      </c>
      <c r="D242" s="117"/>
      <c r="E242" s="879" t="s">
        <v>206</v>
      </c>
      <c r="F242" s="117"/>
      <c r="G242" s="879" t="s">
        <v>157</v>
      </c>
      <c r="H242" s="117"/>
      <c r="I242" s="147" t="e">
        <f>((G244+G243)/2)*(B244-B243)</f>
        <v>#VALUE!</v>
      </c>
      <c r="J242" s="137"/>
      <c r="K242" s="1223"/>
      <c r="L242" s="1224"/>
      <c r="M242" s="146"/>
      <c r="N242" s="914"/>
      <c r="V242" s="1076"/>
      <c r="AV242" s="61"/>
      <c r="AW242" s="61"/>
      <c r="AX242" s="61"/>
      <c r="AY242" s="61"/>
      <c r="AZ242" s="61"/>
      <c r="BL242" s="41"/>
      <c r="BM242" s="41"/>
      <c r="BN242" s="41"/>
      <c r="BO242" s="41"/>
      <c r="BP242" s="41"/>
    </row>
    <row r="243" spans="1:68" ht="13" customHeight="1">
      <c r="A243" s="943" t="s">
        <v>317</v>
      </c>
      <c r="B243" s="115">
        <v>5</v>
      </c>
      <c r="C243" s="879" t="s">
        <v>183</v>
      </c>
      <c r="D243" s="117"/>
      <c r="E243" s="879" t="s">
        <v>207</v>
      </c>
      <c r="F243" s="117"/>
      <c r="G243" s="879" t="s">
        <v>157</v>
      </c>
      <c r="H243" s="117"/>
      <c r="I243" s="147" t="e">
        <f>((G245+G244)/2)*(B245-B244)</f>
        <v>#VALUE!</v>
      </c>
      <c r="J243" s="137"/>
      <c r="K243" s="1223"/>
      <c r="L243" s="1224"/>
      <c r="M243" s="146"/>
      <c r="N243" s="914"/>
      <c r="V243" s="1076"/>
      <c r="AV243" s="61"/>
      <c r="AW243" s="61"/>
      <c r="AX243" s="61"/>
      <c r="AY243" s="61"/>
      <c r="AZ243" s="61"/>
      <c r="BL243" s="41"/>
      <c r="BM243" s="41"/>
      <c r="BN243" s="41"/>
      <c r="BO243" s="41"/>
      <c r="BP243" s="41"/>
    </row>
    <row r="244" spans="1:68" ht="13" customHeight="1">
      <c r="A244" s="1094"/>
      <c r="B244" s="115">
        <v>10</v>
      </c>
      <c r="C244" s="879" t="s">
        <v>170</v>
      </c>
      <c r="D244" s="117"/>
      <c r="E244" s="879" t="s">
        <v>194</v>
      </c>
      <c r="F244" s="117"/>
      <c r="G244" s="879" t="s">
        <v>157</v>
      </c>
      <c r="H244" s="117"/>
      <c r="I244" s="147" t="e">
        <f>((G246+G245)/2)*(B246-B245)</f>
        <v>#VALUE!</v>
      </c>
      <c r="J244" s="137"/>
      <c r="K244" s="1223"/>
      <c r="L244" s="1224"/>
      <c r="M244" s="146"/>
      <c r="N244" s="914"/>
      <c r="V244" s="1076"/>
      <c r="AV244" s="61"/>
      <c r="AW244" s="61"/>
      <c r="AX244" s="61"/>
      <c r="AY244" s="61"/>
      <c r="AZ244" s="61"/>
      <c r="BL244" s="41"/>
      <c r="BM244" s="41"/>
      <c r="BN244" s="41"/>
      <c r="BO244" s="41"/>
      <c r="BP244" s="41"/>
    </row>
    <row r="245" spans="1:68" ht="13" customHeight="1" thickBot="1">
      <c r="A245" s="1094"/>
      <c r="B245" s="115">
        <v>15</v>
      </c>
      <c r="C245" s="879" t="s">
        <v>184</v>
      </c>
      <c r="D245" s="117"/>
      <c r="E245" s="879" t="s">
        <v>208</v>
      </c>
      <c r="F245" s="117"/>
      <c r="G245" s="879" t="s">
        <v>157</v>
      </c>
      <c r="H245" s="117"/>
      <c r="I245" s="169" t="e">
        <f>SUM(I241:I244)/(B246-B242)*220</f>
        <v>#VALUE!</v>
      </c>
      <c r="J245" s="170" t="s">
        <v>10</v>
      </c>
      <c r="K245" s="1225"/>
      <c r="L245" s="1226"/>
      <c r="M245" s="146"/>
      <c r="N245" s="914"/>
      <c r="O245" s="35"/>
      <c r="P245" s="54"/>
      <c r="Q245" s="54"/>
      <c r="V245" s="1076"/>
      <c r="W245" s="79"/>
      <c r="X245" s="79"/>
      <c r="Y245" s="79"/>
      <c r="Z245" s="871"/>
      <c r="AA245" s="171"/>
      <c r="AV245" s="61"/>
      <c r="AW245" s="61"/>
      <c r="AX245" s="61"/>
      <c r="AY245" s="61"/>
      <c r="AZ245" s="61"/>
      <c r="BL245" s="41"/>
      <c r="BM245" s="41"/>
      <c r="BN245" s="41"/>
      <c r="BO245" s="41"/>
      <c r="BP245" s="41"/>
    </row>
    <row r="246" spans="1:68" ht="13" customHeight="1" thickBot="1">
      <c r="A246" s="1094"/>
      <c r="B246" s="115">
        <v>25</v>
      </c>
      <c r="C246" s="879" t="s">
        <v>185</v>
      </c>
      <c r="D246" s="117"/>
      <c r="E246" s="879" t="s">
        <v>209</v>
      </c>
      <c r="F246" s="117"/>
      <c r="G246" s="879" t="s">
        <v>157</v>
      </c>
      <c r="H246" s="117"/>
      <c r="I246" s="172"/>
      <c r="J246" s="173"/>
      <c r="K246" s="140"/>
      <c r="L246" s="140"/>
      <c r="M246" s="146"/>
      <c r="N246" s="914"/>
      <c r="O246" s="174"/>
      <c r="V246" s="1076"/>
      <c r="W246" s="79"/>
      <c r="X246" s="79"/>
      <c r="Y246" s="79"/>
      <c r="Z246" s="175" t="s">
        <v>14</v>
      </c>
      <c r="AV246" s="61"/>
      <c r="AW246" s="61"/>
      <c r="AX246" s="61"/>
      <c r="AY246" s="61"/>
      <c r="AZ246" s="61"/>
      <c r="BL246" s="41"/>
      <c r="BM246" s="41"/>
      <c r="BN246" s="41"/>
      <c r="BO246" s="41"/>
      <c r="BP246" s="41"/>
    </row>
    <row r="247" spans="1:68" ht="13" customHeight="1" thickBot="1">
      <c r="A247" s="1095" t="s">
        <v>218</v>
      </c>
      <c r="B247" s="176" t="s">
        <v>11</v>
      </c>
      <c r="C247" s="177" t="e">
        <f>AVERAGE(C242:C246)</f>
        <v>#DIV/0!</v>
      </c>
      <c r="D247" s="178"/>
      <c r="E247" s="177" t="e">
        <f>AVERAGE(E237:E241)</f>
        <v>#DIV/0!</v>
      </c>
      <c r="F247" s="178"/>
      <c r="G247" s="881" t="s">
        <v>159</v>
      </c>
      <c r="H247" s="179" t="s">
        <v>8</v>
      </c>
      <c r="I247" s="55"/>
      <c r="J247" s="180"/>
      <c r="K247" s="178"/>
      <c r="L247" s="178"/>
      <c r="M247" s="181" t="e">
        <f>AVERAGE(M239:M241)</f>
        <v>#DIV/0!</v>
      </c>
      <c r="N247" s="182" t="s">
        <v>58</v>
      </c>
      <c r="O247" s="183" t="str">
        <f>A249</f>
        <v>MP-12</v>
      </c>
      <c r="P247" s="184"/>
      <c r="Q247" s="61"/>
      <c r="S247" s="92"/>
      <c r="T247" s="92"/>
      <c r="V247" s="1076"/>
      <c r="W247" s="79"/>
      <c r="X247" s="79"/>
      <c r="Z247" s="98"/>
      <c r="AA247" s="185"/>
      <c r="AB247" s="183"/>
      <c r="AC247" s="183"/>
      <c r="AD247" s="186"/>
      <c r="AE247" s="1139" t="str">
        <f>+O247</f>
        <v>MP-12</v>
      </c>
      <c r="AF247" s="57" t="s">
        <v>116</v>
      </c>
      <c r="AG247" s="188"/>
      <c r="AH247" s="188"/>
      <c r="AI247" s="187" t="s">
        <v>115</v>
      </c>
      <c r="AJ247" s="188"/>
      <c r="AK247" s="1135">
        <v>1.3</v>
      </c>
      <c r="AL247" s="188"/>
      <c r="AM247" s="188"/>
      <c r="AN247" s="188"/>
      <c r="AO247" s="188"/>
      <c r="AP247" s="188"/>
      <c r="AQ247" s="188"/>
      <c r="AR247" s="188"/>
      <c r="AS247" s="188"/>
      <c r="AT247" s="188"/>
      <c r="AU247" s="188"/>
      <c r="AV247" s="61"/>
      <c r="AW247" s="61"/>
      <c r="AX247" s="61"/>
      <c r="AY247" s="61"/>
      <c r="AZ247" s="61"/>
      <c r="BL247" s="41"/>
      <c r="BM247" s="41"/>
      <c r="BN247" s="41"/>
      <c r="BO247" s="41"/>
      <c r="BP247" s="41"/>
    </row>
    <row r="248" spans="1:68" ht="13" customHeight="1">
      <c r="A248" s="1096">
        <v>12</v>
      </c>
      <c r="B248" s="189">
        <v>-10</v>
      </c>
      <c r="C248" s="878" t="s">
        <v>168</v>
      </c>
      <c r="D248" s="878" t="s">
        <v>186</v>
      </c>
      <c r="E248" s="878" t="s">
        <v>192</v>
      </c>
      <c r="F248" s="880" t="s">
        <v>156</v>
      </c>
      <c r="G248" s="203"/>
      <c r="H248" s="880" t="s">
        <v>158</v>
      </c>
      <c r="I248" s="190"/>
      <c r="J248" s="191"/>
      <c r="K248" s="192"/>
      <c r="L248" s="192"/>
      <c r="M248" s="941" t="s">
        <v>210</v>
      </c>
      <c r="N248" s="916"/>
      <c r="O248" s="193" t="s">
        <v>2</v>
      </c>
      <c r="P248" s="194" t="s">
        <v>344</v>
      </c>
      <c r="Q248" s="194" t="s">
        <v>345</v>
      </c>
      <c r="R248" s="195" t="s">
        <v>46</v>
      </c>
      <c r="S248" s="196" t="s">
        <v>71</v>
      </c>
      <c r="T248" s="196" t="s">
        <v>72</v>
      </c>
      <c r="U248" s="196" t="s">
        <v>17</v>
      </c>
      <c r="V248" s="1077" t="s">
        <v>28</v>
      </c>
      <c r="W248" s="196" t="s">
        <v>25</v>
      </c>
      <c r="X248" s="195" t="s">
        <v>18</v>
      </c>
      <c r="Y248" s="197" t="s">
        <v>20</v>
      </c>
      <c r="Z248" s="198" t="s">
        <v>56</v>
      </c>
      <c r="AA248" s="199" t="s">
        <v>74</v>
      </c>
      <c r="AB248" s="200" t="s">
        <v>81</v>
      </c>
      <c r="AC248" s="200" t="s">
        <v>82</v>
      </c>
      <c r="AD248" s="201" t="s">
        <v>86</v>
      </c>
      <c r="AE248" s="58"/>
      <c r="AF248" s="58"/>
      <c r="AG248" s="58"/>
      <c r="AH248" s="58"/>
      <c r="AI248" s="58"/>
      <c r="AJ248" s="58"/>
      <c r="AK248" s="58"/>
      <c r="AL248" s="58"/>
      <c r="AM248" s="58" t="s">
        <v>117</v>
      </c>
      <c r="AN248" s="58" t="s">
        <v>117</v>
      </c>
      <c r="AO248" s="58" t="s">
        <v>117</v>
      </c>
      <c r="AP248" s="58" t="s">
        <v>117</v>
      </c>
      <c r="AQ248" s="58" t="s">
        <v>118</v>
      </c>
      <c r="AR248" s="58" t="s">
        <v>119</v>
      </c>
      <c r="AS248" s="58" t="s">
        <v>120</v>
      </c>
      <c r="AT248" s="58" t="s">
        <v>121</v>
      </c>
      <c r="AU248" s="58"/>
      <c r="AV248" s="61"/>
      <c r="AW248" s="61"/>
      <c r="AX248" s="61"/>
      <c r="AY248" s="61"/>
      <c r="AZ248" s="61"/>
      <c r="BL248" s="41"/>
      <c r="BM248" s="41"/>
      <c r="BN248" s="41"/>
      <c r="BO248" s="41"/>
      <c r="BP248" s="41"/>
    </row>
    <row r="249" spans="1:68" ht="13" customHeight="1" thickBot="1">
      <c r="A249" s="909" t="s">
        <v>130</v>
      </c>
      <c r="B249" s="202">
        <v>0</v>
      </c>
      <c r="C249" s="879" t="s">
        <v>169</v>
      </c>
      <c r="D249" s="879" t="s">
        <v>187</v>
      </c>
      <c r="E249" s="879" t="s">
        <v>193</v>
      </c>
      <c r="F249" s="879" t="s">
        <v>156</v>
      </c>
      <c r="G249" s="203"/>
      <c r="H249" s="879" t="s">
        <v>158</v>
      </c>
      <c r="I249" s="879"/>
      <c r="J249" s="883"/>
      <c r="K249" s="879"/>
      <c r="L249" s="879"/>
      <c r="M249" s="203"/>
      <c r="N249" s="917"/>
      <c r="O249" s="204" t="s">
        <v>26</v>
      </c>
      <c r="P249" s="205" t="s">
        <v>99</v>
      </c>
      <c r="Q249" s="205" t="s">
        <v>99</v>
      </c>
      <c r="R249" s="205" t="s">
        <v>16</v>
      </c>
      <c r="S249" s="206" t="s">
        <v>70</v>
      </c>
      <c r="T249" s="206" t="s">
        <v>73</v>
      </c>
      <c r="U249" s="207" t="s">
        <v>84</v>
      </c>
      <c r="V249" s="1078" t="s">
        <v>350</v>
      </c>
      <c r="W249" s="205" t="s">
        <v>88</v>
      </c>
      <c r="X249" s="205" t="s">
        <v>16</v>
      </c>
      <c r="Y249" s="208" t="s">
        <v>16</v>
      </c>
      <c r="Z249" s="209"/>
      <c r="AA249" s="210" t="s">
        <v>75</v>
      </c>
      <c r="AB249" s="211"/>
      <c r="AC249" s="211"/>
      <c r="AD249" s="212"/>
      <c r="AE249" s="58" t="s">
        <v>122</v>
      </c>
      <c r="AF249" s="58" t="s">
        <v>123</v>
      </c>
      <c r="AG249" s="58" t="s">
        <v>124</v>
      </c>
      <c r="AH249" s="58" t="s">
        <v>125</v>
      </c>
      <c r="AI249" s="58" t="s">
        <v>341</v>
      </c>
      <c r="AJ249" s="58" t="s">
        <v>342</v>
      </c>
      <c r="AK249" s="58" t="s">
        <v>339</v>
      </c>
      <c r="AL249" s="58" t="s">
        <v>340</v>
      </c>
      <c r="AM249" s="58" t="s">
        <v>46</v>
      </c>
      <c r="AN249" s="58" t="s">
        <v>17</v>
      </c>
      <c r="AO249" s="58" t="s">
        <v>343</v>
      </c>
      <c r="AP249" s="58" t="s">
        <v>25</v>
      </c>
      <c r="AQ249" s="58" t="s">
        <v>127</v>
      </c>
      <c r="AR249" s="58" t="s">
        <v>127</v>
      </c>
      <c r="AS249" s="58" t="s">
        <v>127</v>
      </c>
      <c r="AT249" s="58" t="s">
        <v>127</v>
      </c>
      <c r="AU249" s="58" t="s">
        <v>128</v>
      </c>
      <c r="AV249" s="61"/>
      <c r="AW249" s="61"/>
      <c r="AX249" s="61"/>
      <c r="AY249" s="61"/>
      <c r="AZ249" s="61"/>
      <c r="BL249" s="41"/>
      <c r="BM249" s="41"/>
      <c r="BN249" s="41"/>
      <c r="BO249" s="41"/>
      <c r="BP249" s="41"/>
    </row>
    <row r="250" spans="1:68" ht="13" customHeight="1">
      <c r="A250" s="897" t="s">
        <v>151</v>
      </c>
      <c r="B250" s="202">
        <v>10</v>
      </c>
      <c r="C250" s="879" t="s">
        <v>170</v>
      </c>
      <c r="D250" s="203"/>
      <c r="E250" s="879" t="s">
        <v>194</v>
      </c>
      <c r="F250" s="203"/>
      <c r="G250" s="203"/>
      <c r="H250" s="203"/>
      <c r="I250" s="879"/>
      <c r="J250" s="883"/>
      <c r="K250" s="879"/>
      <c r="L250" s="879"/>
      <c r="M250" s="203"/>
      <c r="N250" s="918"/>
      <c r="O250" s="126">
        <f>+B248</f>
        <v>-10</v>
      </c>
      <c r="P250" s="127" t="str">
        <f>+C248</f>
        <v>bg -10</v>
      </c>
      <c r="Q250" s="127" t="str">
        <f>+D248</f>
        <v>glu -10</v>
      </c>
      <c r="R250" s="127" t="str">
        <f>+E248</f>
        <v>gir -10</v>
      </c>
      <c r="S250" s="127" t="str">
        <f>+F248</f>
        <v>[3H dry]</v>
      </c>
      <c r="T250" s="127" t="str">
        <f>+H248</f>
        <v>[3H wet]</v>
      </c>
      <c r="U250" s="128" t="e">
        <f>S250/Q250</f>
        <v>#VALUE!</v>
      </c>
      <c r="V250" s="905">
        <v>3</v>
      </c>
      <c r="W250" s="128" t="e">
        <f>V251*I253*200/10/(A250)</f>
        <v>#DIV/0!</v>
      </c>
      <c r="X250" s="128" t="e">
        <f>W250/U250</f>
        <v>#DIV/0!</v>
      </c>
      <c r="Y250" s="128" t="e">
        <f>X250-R250</f>
        <v>#DIV/0!</v>
      </c>
      <c r="Z250" s="128" t="e">
        <f t="shared" ref="Z250:Z255" si="201">(X250/P250)*100</f>
        <v>#DIV/0!</v>
      </c>
      <c r="AA250" s="65" t="e">
        <f>(T250/0.4-(S250))*I255/100*10</f>
        <v>#VALUE!</v>
      </c>
      <c r="AB250" s="65" t="e">
        <f>700*AA258/AVERAGE(U250:U251)</f>
        <v>#VALUE!</v>
      </c>
      <c r="AC250" s="65" t="e">
        <f>AVERAGE(X250:X251)-AB250</f>
        <v>#DIV/0!</v>
      </c>
      <c r="AD250" s="65" t="e">
        <f>AC250/AVERAGE(X250:X251)*100</f>
        <v>#DIV/0!</v>
      </c>
      <c r="AE250" s="43" t="e">
        <f>LINEST(R250:R251,O250:O251)</f>
        <v>#VALUE!</v>
      </c>
      <c r="AF250" s="43" t="e">
        <f>INDEX(LINEST(R250:R251,O250:O251),2)</f>
        <v>#VALUE!</v>
      </c>
      <c r="AG250" s="42" t="e">
        <f>LINEST(U250:U251,O250:O251)</f>
        <v>#VALUE!</v>
      </c>
      <c r="AH250" s="42" t="e">
        <f>INDEX(LINEST(U250:U251,O250:O251),2)</f>
        <v>#VALUE!</v>
      </c>
      <c r="AI250" s="43" t="e">
        <f>LINEST(Q250:Q251,O250:O251)</f>
        <v>#VALUE!</v>
      </c>
      <c r="AJ250" s="42" t="e">
        <f>INDEX(LINEST(Q250:Q251,O250:O251),2)</f>
        <v>#VALUE!</v>
      </c>
      <c r="AK250" s="43" t="e">
        <f>LINEST(W250:W251,O250:O251)</f>
        <v>#VALUE!</v>
      </c>
      <c r="AL250" s="42" t="e">
        <f>INDEX(LINEST(W250:W251,O250:O251),2)</f>
        <v>#VALUE!</v>
      </c>
      <c r="AM250" s="43" t="e">
        <f>AE250*AVERAGE(O250:O251)+AF250</f>
        <v>#VALUE!</v>
      </c>
      <c r="AN250" s="42" t="e">
        <f>AG250*AVERAGE(O250:O251)+AH250</f>
        <v>#VALUE!</v>
      </c>
      <c r="AO250" s="42" t="e">
        <f>AI250*AVERAGE(O250:O251)+AJ250</f>
        <v>#VALUE!</v>
      </c>
      <c r="AP250" s="42" t="e">
        <f>AK250*AVERAGE(O250:O251)+AL250</f>
        <v>#VALUE!</v>
      </c>
      <c r="AQ250" s="76" t="e">
        <f>AP250/AN250</f>
        <v>#VALUE!</v>
      </c>
      <c r="AR250" s="76" t="e">
        <f>AK247*AO250*AG250/AN250</f>
        <v>#VALUE!</v>
      </c>
      <c r="AS250" s="1034" t="e">
        <f>AQ250-AR250</f>
        <v>#VALUE!</v>
      </c>
      <c r="AT250" s="1034" t="e">
        <f>AS250-AM250</f>
        <v>#VALUE!</v>
      </c>
      <c r="AU250" s="1034" t="e">
        <f>AS250-AK247*AI250</f>
        <v>#VALUE!</v>
      </c>
      <c r="AV250" s="36" t="s">
        <v>97</v>
      </c>
      <c r="AW250" s="61"/>
      <c r="AX250" s="61"/>
      <c r="AY250" s="61"/>
      <c r="AZ250" s="61"/>
      <c r="BL250" s="41"/>
      <c r="BM250" s="41"/>
      <c r="BN250" s="41"/>
      <c r="BO250" s="41"/>
      <c r="BP250" s="41"/>
    </row>
    <row r="251" spans="1:68" ht="13" customHeight="1">
      <c r="A251" s="897" t="str">
        <f>A231</f>
        <v>Lipid#1</v>
      </c>
      <c r="B251" s="202">
        <v>20</v>
      </c>
      <c r="C251" s="879" t="s">
        <v>171</v>
      </c>
      <c r="D251" s="203"/>
      <c r="E251" s="879" t="s">
        <v>195</v>
      </c>
      <c r="F251" s="203"/>
      <c r="G251" s="203"/>
      <c r="H251" s="203"/>
      <c r="I251" s="879"/>
      <c r="J251" s="883"/>
      <c r="K251" s="879"/>
      <c r="L251" s="879"/>
      <c r="M251" s="203"/>
      <c r="N251" s="917"/>
      <c r="O251" s="130">
        <f t="shared" ref="O251" si="202">+B249</f>
        <v>0</v>
      </c>
      <c r="P251" s="131" t="str">
        <f t="shared" ref="P251" si="203">+C249</f>
        <v>bg 0</v>
      </c>
      <c r="Q251" s="131" t="str">
        <f t="shared" ref="Q251" si="204">+D249</f>
        <v>glu 0</v>
      </c>
      <c r="R251" s="131" t="str">
        <f t="shared" ref="R251" si="205">+E249</f>
        <v>gir 0</v>
      </c>
      <c r="S251" s="131" t="str">
        <f t="shared" ref="S251" si="206">+F249</f>
        <v>[3H dry]</v>
      </c>
      <c r="T251" s="131" t="str">
        <f>+H249</f>
        <v>[3H wet]</v>
      </c>
      <c r="U251" s="72" t="e">
        <f t="shared" ref="U251:U255" si="207">S251/Q251</f>
        <v>#VALUE!</v>
      </c>
      <c r="V251" s="888">
        <v>3</v>
      </c>
      <c r="W251" s="72" t="e">
        <f>V251*I253*200/10/(A250)</f>
        <v>#DIV/0!</v>
      </c>
      <c r="X251" s="72" t="e">
        <f t="shared" ref="X251:X255" si="208">W251/U251</f>
        <v>#DIV/0!</v>
      </c>
      <c r="Y251" s="72" t="e">
        <f t="shared" ref="Y251:Y255" si="209">X251-R251</f>
        <v>#DIV/0!</v>
      </c>
      <c r="Z251" s="72" t="e">
        <f t="shared" si="201"/>
        <v>#DIV/0!</v>
      </c>
      <c r="AA251" s="72" t="e">
        <f>(T251/0.4-(S251))*$I255/100*10</f>
        <v>#VALUE!</v>
      </c>
      <c r="AB251" s="72" t="e">
        <f>700*AA259/AVERAGE(U252:U255)</f>
        <v>#VALUE!</v>
      </c>
      <c r="AC251" s="72" t="e">
        <f>X256-AB251</f>
        <v>#DIV/0!</v>
      </c>
      <c r="AD251" s="65" t="e">
        <f>AC251/AVERAGE(X252:X255)*100</f>
        <v>#DIV/0!</v>
      </c>
      <c r="AE251" s="43"/>
      <c r="AF251" s="43"/>
      <c r="AG251" s="42"/>
      <c r="AH251" s="42"/>
      <c r="AI251" s="43"/>
      <c r="AJ251" s="42"/>
      <c r="AK251" s="42"/>
      <c r="AL251" s="42"/>
      <c r="AM251" s="43"/>
      <c r="AN251" s="42"/>
      <c r="AO251" s="42"/>
      <c r="AP251" s="42"/>
      <c r="AQ251" s="76"/>
      <c r="AR251" s="76"/>
      <c r="AS251" s="76"/>
      <c r="AT251" s="42"/>
      <c r="AU251" s="42"/>
      <c r="AV251" s="61"/>
      <c r="AW251" s="61"/>
      <c r="AX251" s="61"/>
      <c r="AY251" s="61"/>
      <c r="AZ251" s="61"/>
      <c r="BL251" s="41"/>
      <c r="BM251" s="41"/>
      <c r="BN251" s="41"/>
      <c r="BO251" s="41"/>
      <c r="BP251" s="41"/>
    </row>
    <row r="252" spans="1:68" ht="13" customHeight="1">
      <c r="A252" s="897" t="str">
        <f>A232</f>
        <v>[diet A]</v>
      </c>
      <c r="B252" s="202">
        <v>30</v>
      </c>
      <c r="C252" s="879" t="s">
        <v>172</v>
      </c>
      <c r="D252" s="203"/>
      <c r="E252" s="879" t="s">
        <v>196</v>
      </c>
      <c r="F252" s="203"/>
      <c r="G252" s="203"/>
      <c r="H252" s="203"/>
      <c r="I252" s="203"/>
      <c r="J252" s="213"/>
      <c r="K252" s="203"/>
      <c r="L252" s="203"/>
      <c r="M252" s="203"/>
      <c r="N252" s="917"/>
      <c r="O252" s="130">
        <f t="shared" ref="O252:O254" si="210">+B257</f>
        <v>80</v>
      </c>
      <c r="P252" s="131" t="str">
        <f t="shared" ref="P252:P254" si="211">+C257</f>
        <v>bg 80</v>
      </c>
      <c r="Q252" s="131" t="str">
        <f t="shared" ref="Q252:Q254" si="212">+D257</f>
        <v>glu 80</v>
      </c>
      <c r="R252" s="131" t="str">
        <f t="shared" ref="R252:R254" si="213">+E257</f>
        <v>gir 80</v>
      </c>
      <c r="S252" s="131" t="str">
        <f t="shared" ref="S252:S254" si="214">+F257</f>
        <v>[3H dry]</v>
      </c>
      <c r="T252" s="131" t="str">
        <f>+H257</f>
        <v>[3H wet]</v>
      </c>
      <c r="U252" s="72" t="e">
        <f t="shared" si="207"/>
        <v>#VALUE!</v>
      </c>
      <c r="V252" s="888"/>
      <c r="W252" s="72" t="e">
        <f>V252*K253*200/10/(A250)</f>
        <v>#DIV/0!</v>
      </c>
      <c r="X252" s="72" t="e">
        <f t="shared" si="208"/>
        <v>#DIV/0!</v>
      </c>
      <c r="Y252" s="72" t="e">
        <f t="shared" si="209"/>
        <v>#DIV/0!</v>
      </c>
      <c r="Z252" s="72" t="e">
        <f t="shared" si="201"/>
        <v>#DIV/0!</v>
      </c>
      <c r="AA252" s="65" t="e">
        <f>(T252/0.4-(S252))*$I255/100*10</f>
        <v>#VALUE!</v>
      </c>
      <c r="AB252" s="74"/>
      <c r="AC252" s="74"/>
      <c r="AD252" s="74"/>
      <c r="AE252" s="43"/>
      <c r="AF252" s="43"/>
      <c r="AG252" s="42"/>
      <c r="AH252" s="42"/>
      <c r="AI252" s="43"/>
      <c r="AJ252" s="42"/>
      <c r="AK252" s="42"/>
      <c r="AL252" s="42"/>
      <c r="AM252" s="43"/>
      <c r="AN252" s="42"/>
      <c r="AO252" s="42"/>
      <c r="AP252" s="42"/>
      <c r="AQ252" s="76"/>
      <c r="AR252" s="76"/>
      <c r="AS252" s="76"/>
      <c r="AT252" s="42"/>
      <c r="AU252" s="42"/>
      <c r="AV252" s="61"/>
      <c r="AW252" s="61"/>
      <c r="AX252" s="61"/>
      <c r="AY252" s="61"/>
      <c r="AZ252" s="61"/>
      <c r="BL252" s="41"/>
      <c r="BM252" s="41"/>
      <c r="BN252" s="41"/>
      <c r="BO252" s="41"/>
      <c r="BP252" s="41"/>
    </row>
    <row r="253" spans="1:68" ht="13" customHeight="1">
      <c r="A253" s="897" t="str">
        <f>A233</f>
        <v>[treatment A]</v>
      </c>
      <c r="B253" s="202">
        <v>40</v>
      </c>
      <c r="C253" s="879" t="s">
        <v>173</v>
      </c>
      <c r="D253" s="203"/>
      <c r="E253" s="879" t="s">
        <v>197</v>
      </c>
      <c r="F253" s="203"/>
      <c r="G253" s="203"/>
      <c r="H253" s="203"/>
      <c r="I253" s="214" t="e">
        <f>AVERAGE(I249:I251)</f>
        <v>#DIV/0!</v>
      </c>
      <c r="J253" s="215" t="e">
        <f>AVERAGE(J249:J251)</f>
        <v>#DIV/0!</v>
      </c>
      <c r="K253" s="214" t="e">
        <f>AVERAGE(K249:K251)</f>
        <v>#DIV/0!</v>
      </c>
      <c r="L253" s="215" t="e">
        <f>AVERAGE(L249:L251)</f>
        <v>#DIV/0!</v>
      </c>
      <c r="M253" s="203"/>
      <c r="N253" s="917"/>
      <c r="O253" s="130">
        <f t="shared" si="210"/>
        <v>90</v>
      </c>
      <c r="P253" s="131" t="str">
        <f t="shared" si="211"/>
        <v>bg 90</v>
      </c>
      <c r="Q253" s="131" t="str">
        <f t="shared" si="212"/>
        <v>glu 90</v>
      </c>
      <c r="R253" s="131" t="str">
        <f t="shared" si="213"/>
        <v>gir 90</v>
      </c>
      <c r="S253" s="131" t="str">
        <f t="shared" si="214"/>
        <v>[3H dry]</v>
      </c>
      <c r="T253" s="131" t="str">
        <f>+H258</f>
        <v>[3H wet]</v>
      </c>
      <c r="U253" s="72" t="e">
        <f t="shared" si="207"/>
        <v>#VALUE!</v>
      </c>
      <c r="V253" s="888"/>
      <c r="W253" s="72" t="e">
        <f t="shared" ref="W253:W255" si="215">W252*V253/V252</f>
        <v>#DIV/0!</v>
      </c>
      <c r="X253" s="72" t="e">
        <f t="shared" si="208"/>
        <v>#DIV/0!</v>
      </c>
      <c r="Y253" s="72" t="e">
        <f t="shared" si="209"/>
        <v>#DIV/0!</v>
      </c>
      <c r="Z253" s="72" t="e">
        <f t="shared" si="201"/>
        <v>#DIV/0!</v>
      </c>
      <c r="AA253" s="72" t="e">
        <f>(T253/0.4-(S253))*$I255/100*10</f>
        <v>#VALUE!</v>
      </c>
      <c r="AB253" s="74"/>
      <c r="AC253" s="74"/>
      <c r="AD253" s="74"/>
      <c r="AE253" s="43" t="e">
        <f>LINEST(R252:R254,O252:O254)</f>
        <v>#VALUE!</v>
      </c>
      <c r="AF253" s="43" t="e">
        <f>INDEX(LINEST(R252:R254,O252:O254),2)</f>
        <v>#VALUE!</v>
      </c>
      <c r="AG253" s="42" t="e">
        <f>LINEST(U252:U254,O252:O254)</f>
        <v>#VALUE!</v>
      </c>
      <c r="AH253" s="42" t="e">
        <f>INDEX(LINEST(U252:U254,O252:O254),2)</f>
        <v>#VALUE!</v>
      </c>
      <c r="AI253" s="43" t="e">
        <f>LINEST(Q252:Q254,O252:O254)</f>
        <v>#VALUE!</v>
      </c>
      <c r="AJ253" s="42" t="e">
        <f>INDEX(LINEST(Q252:Q254,O252:O254),2)</f>
        <v>#VALUE!</v>
      </c>
      <c r="AK253" s="43" t="e">
        <f>LINEST(W252:W254,O252:O254)</f>
        <v>#VALUE!</v>
      </c>
      <c r="AL253" s="42" t="e">
        <f>INDEX(LINEST(W252:W254,O252:O254),2)</f>
        <v>#VALUE!</v>
      </c>
      <c r="AM253" s="43" t="e">
        <f>AE253*O253+AF253</f>
        <v>#VALUE!</v>
      </c>
      <c r="AN253" s="42" t="e">
        <f>AG253*O253+AH253</f>
        <v>#VALUE!</v>
      </c>
      <c r="AO253" s="42" t="e">
        <f>AI253*O253+AJ253</f>
        <v>#VALUE!</v>
      </c>
      <c r="AP253" s="42" t="e">
        <f>AK253*O253+AL253</f>
        <v>#VALUE!</v>
      </c>
      <c r="AQ253" s="76" t="e">
        <f>AP253/AN253</f>
        <v>#VALUE!</v>
      </c>
      <c r="AR253" s="76" t="e">
        <f>AK247*AO253*AG253/AN253</f>
        <v>#VALUE!</v>
      </c>
      <c r="AS253" s="76" t="e">
        <f>AQ253-AR253</f>
        <v>#VALUE!</v>
      </c>
      <c r="AT253" s="76" t="e">
        <f>AS253-AM253</f>
        <v>#VALUE!</v>
      </c>
      <c r="AU253" s="76" t="e">
        <f>AS253-AK247*AI253</f>
        <v>#VALUE!</v>
      </c>
      <c r="AV253" s="61"/>
      <c r="AW253" s="61"/>
      <c r="AX253" s="61"/>
      <c r="AY253" s="61"/>
      <c r="AZ253" s="61"/>
      <c r="BL253" s="41"/>
      <c r="BM253" s="41"/>
      <c r="BN253" s="41"/>
      <c r="BO253" s="41"/>
      <c r="BP253" s="41"/>
    </row>
    <row r="254" spans="1:68" ht="13" customHeight="1">
      <c r="A254" s="897" t="s">
        <v>61</v>
      </c>
      <c r="B254" s="202">
        <v>50</v>
      </c>
      <c r="C254" s="879" t="s">
        <v>174</v>
      </c>
      <c r="D254" s="203"/>
      <c r="E254" s="879" t="s">
        <v>198</v>
      </c>
      <c r="F254" s="203"/>
      <c r="G254" s="203"/>
      <c r="H254" s="203"/>
      <c r="I254" s="203"/>
      <c r="J254" s="213"/>
      <c r="K254" s="203"/>
      <c r="L254" s="213"/>
      <c r="M254" s="203"/>
      <c r="N254" s="917"/>
      <c r="O254" s="130">
        <f t="shared" si="210"/>
        <v>100</v>
      </c>
      <c r="P254" s="131" t="str">
        <f t="shared" si="211"/>
        <v>bg 100</v>
      </c>
      <c r="Q254" s="131" t="str">
        <f t="shared" si="212"/>
        <v>glu 100</v>
      </c>
      <c r="R254" s="131" t="str">
        <f t="shared" si="213"/>
        <v>gir 100</v>
      </c>
      <c r="S254" s="131" t="str">
        <f t="shared" si="214"/>
        <v>[3H dry]</v>
      </c>
      <c r="T254" s="131" t="str">
        <f>+H259</f>
        <v>[3H wet]</v>
      </c>
      <c r="U254" s="72" t="e">
        <f t="shared" si="207"/>
        <v>#VALUE!</v>
      </c>
      <c r="V254" s="888"/>
      <c r="W254" s="72" t="e">
        <f t="shared" si="215"/>
        <v>#DIV/0!</v>
      </c>
      <c r="X254" s="72" t="e">
        <f t="shared" si="208"/>
        <v>#DIV/0!</v>
      </c>
      <c r="Y254" s="72" t="e">
        <f t="shared" si="209"/>
        <v>#DIV/0!</v>
      </c>
      <c r="Z254" s="72" t="e">
        <f t="shared" si="201"/>
        <v>#DIV/0!</v>
      </c>
      <c r="AA254" s="72" t="e">
        <f>(T254/0.4-(S254))*$I255/100*10</f>
        <v>#VALUE!</v>
      </c>
      <c r="AB254" s="74"/>
      <c r="AC254" s="74"/>
      <c r="AD254" s="74"/>
      <c r="AE254" s="43" t="e">
        <f>LINEST(R253:R255,O253:O255)</f>
        <v>#VALUE!</v>
      </c>
      <c r="AF254" s="43" t="e">
        <f>INDEX(LINEST(R253:R255,O253:O255),2)</f>
        <v>#VALUE!</v>
      </c>
      <c r="AG254" s="42" t="e">
        <f>LINEST(U253:U255,O253:O255)</f>
        <v>#VALUE!</v>
      </c>
      <c r="AH254" s="42" t="e">
        <f>INDEX(LINEST(U253:U255,O253:O255),2)</f>
        <v>#VALUE!</v>
      </c>
      <c r="AI254" s="43" t="e">
        <f>LINEST(Q253:Q255,O253:O255)</f>
        <v>#VALUE!</v>
      </c>
      <c r="AJ254" s="42" t="e">
        <f>INDEX(LINEST(Q253:Q255,O253:O255),2)</f>
        <v>#VALUE!</v>
      </c>
      <c r="AK254" s="43" t="e">
        <f>LINEST(W253:W255,O253:O255)</f>
        <v>#VALUE!</v>
      </c>
      <c r="AL254" s="42" t="e">
        <f>INDEX(LINEST(W253:W255,O253:O255),2)</f>
        <v>#VALUE!</v>
      </c>
      <c r="AM254" s="43" t="e">
        <f>AE254*O254+AF254</f>
        <v>#VALUE!</v>
      </c>
      <c r="AN254" s="42" t="e">
        <f>AG254*O254+AH254</f>
        <v>#VALUE!</v>
      </c>
      <c r="AO254" s="42" t="e">
        <f>AI254*O254+AJ254</f>
        <v>#VALUE!</v>
      </c>
      <c r="AP254" s="42" t="e">
        <f>AK254*O254+AL254</f>
        <v>#VALUE!</v>
      </c>
      <c r="AQ254" s="76" t="e">
        <f>AP254/AN254</f>
        <v>#VALUE!</v>
      </c>
      <c r="AR254" s="76" t="e">
        <f>AK247*AO254*AG254/AN254</f>
        <v>#VALUE!</v>
      </c>
      <c r="AS254" s="76" t="e">
        <f>AQ254-AR254</f>
        <v>#VALUE!</v>
      </c>
      <c r="AT254" s="76" t="e">
        <f>AS254-AM254</f>
        <v>#VALUE!</v>
      </c>
      <c r="AU254" s="76" t="e">
        <f>AS254-AK247*AI254</f>
        <v>#VALUE!</v>
      </c>
      <c r="AV254" s="61"/>
      <c r="AW254" s="61"/>
      <c r="AX254" s="61"/>
      <c r="AY254" s="61"/>
      <c r="AZ254" s="61"/>
      <c r="BL254" s="41"/>
      <c r="BM254" s="41"/>
      <c r="BN254" s="41"/>
      <c r="BO254" s="41"/>
      <c r="BP254" s="41"/>
    </row>
    <row r="255" spans="1:68" ht="13" thickBot="1">
      <c r="A255" s="897" t="s">
        <v>315</v>
      </c>
      <c r="B255" s="202">
        <v>60</v>
      </c>
      <c r="C255" s="879" t="s">
        <v>175</v>
      </c>
      <c r="D255" s="203"/>
      <c r="E255" s="879" t="s">
        <v>199</v>
      </c>
      <c r="F255" s="203"/>
      <c r="G255" s="203"/>
      <c r="H255" s="203"/>
      <c r="I255" s="216" t="e">
        <f>I253/J253</f>
        <v>#DIV/0!</v>
      </c>
      <c r="J255" s="217" t="s">
        <v>14</v>
      </c>
      <c r="K255" s="216" t="e">
        <f>K253/L253</f>
        <v>#DIV/0!</v>
      </c>
      <c r="L255" s="217" t="s">
        <v>14</v>
      </c>
      <c r="M255" s="218"/>
      <c r="N255" s="917"/>
      <c r="O255" s="130">
        <f t="shared" ref="O255" si="216">+B261</f>
        <v>120</v>
      </c>
      <c r="P255" s="131" t="str">
        <f t="shared" ref="P255" si="217">+C261</f>
        <v>bg 120</v>
      </c>
      <c r="Q255" s="131" t="str">
        <f t="shared" ref="Q255" si="218">+D261</f>
        <v>glu 120</v>
      </c>
      <c r="R255" s="131" t="str">
        <f t="shared" ref="R255" si="219">+E261</f>
        <v>gir 120</v>
      </c>
      <c r="S255" s="131" t="str">
        <f t="shared" ref="S255" si="220">+F261</f>
        <v>[3H dry]</v>
      </c>
      <c r="T255" s="131" t="str">
        <f t="shared" ref="T255" si="221">+H261</f>
        <v>[3H wet]</v>
      </c>
      <c r="U255" s="72" t="e">
        <f t="shared" si="207"/>
        <v>#VALUE!</v>
      </c>
      <c r="V255" s="888"/>
      <c r="W255" s="72" t="e">
        <f t="shared" si="215"/>
        <v>#DIV/0!</v>
      </c>
      <c r="X255" s="72" t="e">
        <f t="shared" si="208"/>
        <v>#DIV/0!</v>
      </c>
      <c r="Y255" s="72" t="e">
        <f t="shared" si="209"/>
        <v>#DIV/0!</v>
      </c>
      <c r="Z255" s="72" t="e">
        <f t="shared" si="201"/>
        <v>#DIV/0!</v>
      </c>
      <c r="AA255" s="72" t="e">
        <f>(T255/0.4-(S255))*$I255/100*10</f>
        <v>#VALUE!</v>
      </c>
      <c r="AB255" s="74"/>
      <c r="AC255" s="74"/>
      <c r="AD255" s="74"/>
      <c r="AE255" s="43"/>
      <c r="AQ255" s="42"/>
      <c r="AV255" s="61"/>
      <c r="AW255" s="61"/>
      <c r="AX255" s="61"/>
      <c r="AY255" s="61"/>
      <c r="AZ255" s="61"/>
      <c r="BL255" s="41"/>
      <c r="BM255" s="41"/>
      <c r="BN255" s="41"/>
      <c r="BO255" s="41"/>
      <c r="BP255" s="41"/>
    </row>
    <row r="256" spans="1:68" ht="13" thickBot="1">
      <c r="A256" s="897">
        <v>1</v>
      </c>
      <c r="B256" s="202">
        <v>70</v>
      </c>
      <c r="C256" s="879" t="s">
        <v>176</v>
      </c>
      <c r="D256" s="203"/>
      <c r="E256" s="879" t="s">
        <v>200</v>
      </c>
      <c r="F256" s="203"/>
      <c r="G256" s="203"/>
      <c r="H256" s="203"/>
      <c r="I256" s="203"/>
      <c r="J256" s="213"/>
      <c r="K256" s="203"/>
      <c r="L256" s="203"/>
      <c r="M256" s="203"/>
      <c r="N256" s="917"/>
      <c r="O256" s="148" t="s">
        <v>55</v>
      </c>
      <c r="P256" s="153" t="e">
        <f t="shared" ref="P256:Z256" si="222">AVERAGE(P252:P255)</f>
        <v>#DIV/0!</v>
      </c>
      <c r="Q256" s="228" t="e">
        <f t="shared" si="222"/>
        <v>#DIV/0!</v>
      </c>
      <c r="R256" s="153" t="e">
        <f t="shared" si="222"/>
        <v>#DIV/0!</v>
      </c>
      <c r="S256" s="154" t="e">
        <f t="shared" si="222"/>
        <v>#DIV/0!</v>
      </c>
      <c r="T256" s="153" t="e">
        <f t="shared" si="222"/>
        <v>#DIV/0!</v>
      </c>
      <c r="U256" s="153" t="e">
        <f t="shared" si="222"/>
        <v>#VALUE!</v>
      </c>
      <c r="V256" s="1075" t="e">
        <f t="shared" si="222"/>
        <v>#DIV/0!</v>
      </c>
      <c r="W256" s="153" t="e">
        <f t="shared" si="222"/>
        <v>#DIV/0!</v>
      </c>
      <c r="X256" s="153" t="e">
        <f t="shared" si="222"/>
        <v>#DIV/0!</v>
      </c>
      <c r="Y256" s="155" t="e">
        <f t="shared" si="222"/>
        <v>#DIV/0!</v>
      </c>
      <c r="Z256" s="229" t="e">
        <f t="shared" si="222"/>
        <v>#DIV/0!</v>
      </c>
      <c r="AA256" s="230"/>
      <c r="AB256" s="74"/>
      <c r="AC256" s="74"/>
      <c r="AD256" s="74"/>
      <c r="AR256" s="1034" t="s">
        <v>110</v>
      </c>
      <c r="AS256" s="1034" t="e">
        <f>AVERAGE(AS253:AS254)</f>
        <v>#VALUE!</v>
      </c>
      <c r="AT256" s="1034" t="e">
        <f>AVERAGE(AT253:AT254)</f>
        <v>#VALUE!</v>
      </c>
      <c r="AU256" s="1034" t="e">
        <f>AVERAGE(AU253:AU254)</f>
        <v>#VALUE!</v>
      </c>
      <c r="AV256" s="61"/>
      <c r="AW256" s="61"/>
      <c r="AX256" s="61"/>
      <c r="AY256" s="61"/>
      <c r="AZ256" s="61"/>
      <c r="BL256" s="41"/>
      <c r="BM256" s="41"/>
      <c r="BN256" s="41"/>
      <c r="BO256" s="41"/>
      <c r="BP256" s="41"/>
    </row>
    <row r="257" spans="1:68">
      <c r="A257" s="897" t="s">
        <v>316</v>
      </c>
      <c r="B257" s="202">
        <v>80</v>
      </c>
      <c r="C257" s="879" t="s">
        <v>177</v>
      </c>
      <c r="D257" s="879" t="s">
        <v>188</v>
      </c>
      <c r="E257" s="879" t="s">
        <v>201</v>
      </c>
      <c r="F257" s="879" t="s">
        <v>156</v>
      </c>
      <c r="G257" s="203"/>
      <c r="H257" s="879" t="s">
        <v>158</v>
      </c>
      <c r="I257" s="203"/>
      <c r="J257" s="219"/>
      <c r="K257" s="220"/>
      <c r="L257" s="220"/>
      <c r="M257" s="220"/>
      <c r="N257" s="917"/>
      <c r="O257" s="1026" t="s">
        <v>95</v>
      </c>
      <c r="P257" s="79" t="e">
        <f>AVERAGE(P250:P251)</f>
        <v>#DIV/0!</v>
      </c>
      <c r="Q257" s="158" t="e">
        <f>AVERAGE(P252/Q252,P253/Q253,P254/Q254,P255/Q255)</f>
        <v>#VALUE!</v>
      </c>
      <c r="R257" s="159" t="e">
        <f>AVERAGE(P250/Q250,P251/Q251)</f>
        <v>#VALUE!</v>
      </c>
      <c r="V257" s="1076"/>
      <c r="W257" s="79"/>
      <c r="X257" s="79"/>
      <c r="Y257" s="79"/>
      <c r="Z257" s="231"/>
      <c r="AA257" s="60" t="s">
        <v>79</v>
      </c>
      <c r="AB257" s="74"/>
      <c r="AC257" s="74"/>
      <c r="AD257" s="74"/>
      <c r="AV257" s="61"/>
      <c r="AW257" s="61"/>
      <c r="AX257" s="61"/>
      <c r="AY257" s="61"/>
      <c r="AZ257" s="61"/>
      <c r="BL257" s="41"/>
      <c r="BM257" s="41"/>
      <c r="BN257" s="41"/>
      <c r="BO257" s="41"/>
      <c r="BP257" s="41"/>
    </row>
    <row r="258" spans="1:68" ht="13" thickBot="1">
      <c r="A258" s="1097" t="s">
        <v>220</v>
      </c>
      <c r="B258" s="202">
        <v>90</v>
      </c>
      <c r="C258" s="879" t="s">
        <v>178</v>
      </c>
      <c r="D258" s="879" t="s">
        <v>189</v>
      </c>
      <c r="E258" s="879" t="s">
        <v>202</v>
      </c>
      <c r="F258" s="879" t="s">
        <v>156</v>
      </c>
      <c r="G258" s="203"/>
      <c r="H258" s="879" t="s">
        <v>158</v>
      </c>
      <c r="I258" s="221"/>
      <c r="J258" s="217"/>
      <c r="K258" s="218"/>
      <c r="L258" s="218"/>
      <c r="M258" s="218"/>
      <c r="N258" s="917"/>
      <c r="O258" s="54" t="s">
        <v>83</v>
      </c>
      <c r="P258" s="945"/>
      <c r="Q258" s="162" t="e">
        <f>STDEV(P252/Q252,P253/Q253,P254/Q254,P255/Q255)</f>
        <v>#VALUE!</v>
      </c>
      <c r="R258" s="163" t="e">
        <f>STDEV(P250/Q250,P251/Q251)</f>
        <v>#VALUE!</v>
      </c>
      <c r="V258" s="1076"/>
      <c r="W258" s="79"/>
      <c r="X258" s="79"/>
      <c r="Y258" s="79"/>
      <c r="Z258" s="164" t="s">
        <v>92</v>
      </c>
      <c r="AA258" s="165" t="e">
        <f>SLOPE(AA250:AA251,O250:O251)</f>
        <v>#VALUE!</v>
      </c>
      <c r="AB258" s="74"/>
      <c r="AC258" s="74"/>
      <c r="AD258" s="74"/>
      <c r="AV258" s="61"/>
      <c r="AW258" s="61"/>
      <c r="AX258" s="61"/>
      <c r="AY258" s="61"/>
      <c r="AZ258" s="61"/>
      <c r="BL258" s="41"/>
      <c r="BM258" s="41"/>
      <c r="BN258" s="41"/>
      <c r="BO258" s="41"/>
      <c r="BP258" s="41"/>
    </row>
    <row r="259" spans="1:68" ht="13" thickBot="1">
      <c r="A259" s="1132" t="s">
        <v>337</v>
      </c>
      <c r="B259" s="202">
        <v>100</v>
      </c>
      <c r="C259" s="879" t="s">
        <v>179</v>
      </c>
      <c r="D259" s="879" t="s">
        <v>190</v>
      </c>
      <c r="E259" s="879" t="s">
        <v>203</v>
      </c>
      <c r="F259" s="879" t="s">
        <v>156</v>
      </c>
      <c r="G259" s="203"/>
      <c r="H259" s="879" t="s">
        <v>158</v>
      </c>
      <c r="I259" s="222"/>
      <c r="J259" s="223"/>
      <c r="K259" s="203"/>
      <c r="L259" s="203"/>
      <c r="M259" s="879" t="s">
        <v>211</v>
      </c>
      <c r="N259" s="1066"/>
      <c r="O259" s="35"/>
      <c r="P259" s="54"/>
      <c r="Q259" s="232" t="s">
        <v>93</v>
      </c>
      <c r="R259" s="233" t="s">
        <v>94</v>
      </c>
      <c r="V259" s="1076"/>
      <c r="W259" s="79"/>
      <c r="X259" s="79"/>
      <c r="Y259" s="79"/>
      <c r="Z259" s="167" t="s">
        <v>80</v>
      </c>
      <c r="AA259" s="168" t="e">
        <f>SLOPE(AA252:AA255,O252:O255)</f>
        <v>#VALUE!</v>
      </c>
      <c r="AB259" s="74"/>
      <c r="AC259" s="74"/>
      <c r="AD259" s="74"/>
      <c r="AV259" s="61"/>
      <c r="AW259" s="61"/>
      <c r="AX259" s="61"/>
      <c r="AY259" s="61"/>
      <c r="AZ259" s="61"/>
      <c r="BL259" s="41"/>
      <c r="BM259" s="41"/>
      <c r="BN259" s="41"/>
      <c r="BO259" s="41"/>
      <c r="BP259" s="41"/>
    </row>
    <row r="260" spans="1:68">
      <c r="A260" s="1097" t="s">
        <v>219</v>
      </c>
      <c r="B260" s="202">
        <v>110</v>
      </c>
      <c r="C260" s="879" t="s">
        <v>180</v>
      </c>
      <c r="D260" s="203"/>
      <c r="E260" s="879" t="s">
        <v>204</v>
      </c>
      <c r="F260" s="203"/>
      <c r="G260" s="203"/>
      <c r="H260" s="203"/>
      <c r="I260" s="224" t="s">
        <v>9</v>
      </c>
      <c r="J260" s="225"/>
      <c r="K260" s="1227"/>
      <c r="L260" s="1228"/>
      <c r="M260" s="226"/>
      <c r="N260" s="1066"/>
      <c r="V260" s="1076"/>
      <c r="AB260" s="79"/>
      <c r="AC260" s="79"/>
      <c r="AD260" s="79"/>
      <c r="AV260" s="61"/>
      <c r="AW260" s="61"/>
      <c r="AX260" s="61"/>
      <c r="AY260" s="61"/>
      <c r="AZ260" s="61"/>
      <c r="BL260" s="41"/>
      <c r="BM260" s="41"/>
      <c r="BN260" s="41"/>
      <c r="BO260" s="41"/>
      <c r="BP260" s="41"/>
    </row>
    <row r="261" spans="1:68">
      <c r="A261" s="1132" t="s">
        <v>338</v>
      </c>
      <c r="B261" s="202">
        <v>120</v>
      </c>
      <c r="C261" s="879" t="s">
        <v>181</v>
      </c>
      <c r="D261" s="879" t="s">
        <v>191</v>
      </c>
      <c r="E261" s="879" t="s">
        <v>205</v>
      </c>
      <c r="F261" s="879" t="s">
        <v>156</v>
      </c>
      <c r="G261" s="203"/>
      <c r="H261" s="879" t="s">
        <v>158</v>
      </c>
      <c r="I261" s="227" t="e">
        <f>((G263+G262)/2)*(B263-B262)</f>
        <v>#VALUE!</v>
      </c>
      <c r="J261" s="217"/>
      <c r="K261" s="1229"/>
      <c r="L261" s="1230"/>
      <c r="M261" s="879" t="s">
        <v>212</v>
      </c>
      <c r="N261" s="917"/>
      <c r="V261" s="1076"/>
      <c r="AB261" s="79"/>
      <c r="AC261" s="79"/>
      <c r="AD261" s="79"/>
      <c r="AV261" s="61"/>
      <c r="AW261" s="61"/>
      <c r="AX261" s="61"/>
      <c r="AY261" s="61"/>
      <c r="AZ261" s="61"/>
      <c r="BL261" s="41"/>
      <c r="BM261" s="41"/>
      <c r="BN261" s="41"/>
      <c r="BO261" s="41"/>
      <c r="BP261" s="41"/>
    </row>
    <row r="262" spans="1:68">
      <c r="A262" s="897"/>
      <c r="B262" s="202">
        <v>2</v>
      </c>
      <c r="C262" s="879" t="s">
        <v>182</v>
      </c>
      <c r="D262" s="203"/>
      <c r="E262" s="879" t="s">
        <v>206</v>
      </c>
      <c r="F262" s="203"/>
      <c r="G262" s="879" t="s">
        <v>157</v>
      </c>
      <c r="H262" s="203"/>
      <c r="I262" s="227" t="e">
        <f>((G264+G263)/2)*(B264-B263)</f>
        <v>#VALUE!</v>
      </c>
      <c r="J262" s="217"/>
      <c r="K262" s="1229"/>
      <c r="L262" s="1230"/>
      <c r="M262" s="226"/>
      <c r="N262" s="917"/>
      <c r="V262" s="1076"/>
      <c r="AV262" s="61"/>
      <c r="AW262" s="61"/>
      <c r="AX262" s="61"/>
      <c r="AY262" s="61"/>
      <c r="AZ262" s="61"/>
      <c r="BL262" s="41"/>
      <c r="BM262" s="41"/>
      <c r="BN262" s="41"/>
      <c r="BO262" s="41"/>
      <c r="BP262" s="41"/>
    </row>
    <row r="263" spans="1:68">
      <c r="A263" s="943" t="s">
        <v>317</v>
      </c>
      <c r="B263" s="202">
        <v>5</v>
      </c>
      <c r="C263" s="879" t="s">
        <v>183</v>
      </c>
      <c r="D263" s="203"/>
      <c r="E263" s="879" t="s">
        <v>207</v>
      </c>
      <c r="F263" s="203"/>
      <c r="G263" s="879" t="s">
        <v>157</v>
      </c>
      <c r="H263" s="203"/>
      <c r="I263" s="227" t="e">
        <f>((G265+G264)/2)*(B265-B264)</f>
        <v>#VALUE!</v>
      </c>
      <c r="J263" s="217"/>
      <c r="K263" s="1229"/>
      <c r="L263" s="1230"/>
      <c r="M263" s="226"/>
      <c r="N263" s="917"/>
      <c r="V263" s="1076"/>
      <c r="AV263" s="61"/>
      <c r="AW263" s="61"/>
      <c r="AX263" s="61"/>
      <c r="AY263" s="61"/>
      <c r="AZ263" s="61"/>
      <c r="BL263" s="41"/>
      <c r="BM263" s="41"/>
      <c r="BN263" s="41"/>
      <c r="BO263" s="41"/>
      <c r="BP263" s="41"/>
    </row>
    <row r="264" spans="1:68">
      <c r="A264" s="1098"/>
      <c r="B264" s="202">
        <v>10</v>
      </c>
      <c r="C264" s="879" t="s">
        <v>170</v>
      </c>
      <c r="D264" s="203"/>
      <c r="E264" s="879" t="s">
        <v>194</v>
      </c>
      <c r="F264" s="203"/>
      <c r="G264" s="879" t="s">
        <v>157</v>
      </c>
      <c r="H264" s="203"/>
      <c r="I264" s="227" t="e">
        <f>((G266+G265)/2)*(B266-B265)</f>
        <v>#VALUE!</v>
      </c>
      <c r="J264" s="217"/>
      <c r="K264" s="1229"/>
      <c r="L264" s="1230"/>
      <c r="M264" s="226"/>
      <c r="N264" s="917"/>
      <c r="V264" s="1076"/>
      <c r="AV264" s="61"/>
      <c r="AW264" s="61"/>
      <c r="AX264" s="61"/>
      <c r="AY264" s="61"/>
      <c r="AZ264" s="61"/>
      <c r="BL264" s="41"/>
      <c r="BM264" s="41"/>
      <c r="BN264" s="41"/>
      <c r="BO264" s="41"/>
      <c r="BP264" s="41"/>
    </row>
    <row r="265" spans="1:68" ht="13" thickBot="1">
      <c r="A265" s="1098"/>
      <c r="B265" s="202">
        <v>15</v>
      </c>
      <c r="C265" s="879" t="s">
        <v>184</v>
      </c>
      <c r="D265" s="203"/>
      <c r="E265" s="879" t="s">
        <v>208</v>
      </c>
      <c r="F265" s="203"/>
      <c r="G265" s="879" t="s">
        <v>157</v>
      </c>
      <c r="H265" s="203"/>
      <c r="I265" s="234" t="e">
        <f>SUM(I261:I264)/(B266-B262)*220</f>
        <v>#VALUE!</v>
      </c>
      <c r="J265" s="234" t="s">
        <v>10</v>
      </c>
      <c r="K265" s="1231"/>
      <c r="L265" s="1232"/>
      <c r="M265" s="226"/>
      <c r="N265" s="917"/>
      <c r="O265" s="35"/>
      <c r="P265" s="54"/>
      <c r="Q265" s="54"/>
      <c r="V265" s="1076"/>
      <c r="W265" s="79"/>
      <c r="X265" s="79"/>
      <c r="Y265" s="79"/>
      <c r="Z265" s="871"/>
      <c r="AA265" s="171"/>
      <c r="AV265" s="61"/>
      <c r="AW265" s="61"/>
      <c r="AX265" s="61"/>
      <c r="AY265" s="61"/>
      <c r="AZ265" s="61"/>
      <c r="BL265" s="41"/>
      <c r="BM265" s="41"/>
      <c r="BN265" s="41"/>
      <c r="BO265" s="41"/>
      <c r="BP265" s="41"/>
    </row>
    <row r="266" spans="1:68">
      <c r="A266" s="1098"/>
      <c r="B266" s="202">
        <v>25</v>
      </c>
      <c r="C266" s="879" t="s">
        <v>185</v>
      </c>
      <c r="D266" s="203"/>
      <c r="E266" s="879" t="s">
        <v>209</v>
      </c>
      <c r="F266" s="203"/>
      <c r="G266" s="879" t="s">
        <v>157</v>
      </c>
      <c r="H266" s="203"/>
      <c r="I266" s="235"/>
      <c r="J266" s="236"/>
      <c r="K266" s="220"/>
      <c r="L266" s="220"/>
      <c r="M266" s="226"/>
      <c r="N266" s="917"/>
      <c r="V266" s="1076"/>
      <c r="AV266" s="61"/>
      <c r="AW266" s="61"/>
      <c r="AX266" s="61"/>
      <c r="AY266" s="61"/>
      <c r="AZ266" s="61"/>
      <c r="BL266" s="41"/>
      <c r="BM266" s="41"/>
      <c r="BN266" s="41"/>
      <c r="BO266" s="41"/>
      <c r="BP266" s="41"/>
    </row>
    <row r="267" spans="1:68" ht="13" thickBot="1">
      <c r="A267" s="1099" t="s">
        <v>218</v>
      </c>
      <c r="B267" s="237" t="s">
        <v>11</v>
      </c>
      <c r="C267" s="238" t="e">
        <f>AVERAGE(C262:C266)</f>
        <v>#DIV/0!</v>
      </c>
      <c r="D267" s="239"/>
      <c r="E267" s="238" t="e">
        <f>AVERAGE(E257:E261)</f>
        <v>#DIV/0!</v>
      </c>
      <c r="F267" s="239"/>
      <c r="G267" s="881" t="s">
        <v>159</v>
      </c>
      <c r="H267" s="240" t="s">
        <v>8</v>
      </c>
      <c r="I267" s="56"/>
      <c r="J267" s="241"/>
      <c r="K267" s="239"/>
      <c r="L267" s="239"/>
      <c r="M267" s="242" t="e">
        <f>AVERAGE(M259:M261)</f>
        <v>#DIV/0!</v>
      </c>
      <c r="N267" s="243" t="s">
        <v>58</v>
      </c>
      <c r="V267" s="1076"/>
      <c r="AV267" s="61"/>
      <c r="AW267" s="61"/>
      <c r="AX267" s="61"/>
      <c r="AY267" s="61"/>
      <c r="AZ267" s="61"/>
      <c r="BL267" s="41"/>
      <c r="BM267" s="41"/>
      <c r="BN267" s="41"/>
      <c r="BO267" s="41"/>
      <c r="BP267" s="41"/>
    </row>
    <row r="268" spans="1:68">
      <c r="A268" s="1079"/>
      <c r="AV268" s="61"/>
      <c r="AW268" s="61"/>
      <c r="AX268" s="61"/>
      <c r="AY268" s="61"/>
      <c r="AZ268" s="61"/>
      <c r="BL268" s="41"/>
      <c r="BM268" s="41"/>
      <c r="BN268" s="41"/>
      <c r="BO268" s="41"/>
      <c r="BP268" s="41"/>
    </row>
    <row r="269" spans="1:68">
      <c r="A269" s="1079"/>
      <c r="AV269" s="61"/>
      <c r="AW269" s="61"/>
      <c r="AX269" s="61"/>
      <c r="AY269" s="61"/>
      <c r="AZ269" s="61"/>
      <c r="BL269" s="41"/>
      <c r="BM269" s="41"/>
      <c r="BN269" s="41"/>
      <c r="BO269" s="41"/>
      <c r="BP269" s="41"/>
    </row>
    <row r="270" spans="1:68">
      <c r="A270" s="1079"/>
    </row>
    <row r="271" spans="1:68">
      <c r="A271" s="1079"/>
    </row>
    <row r="272" spans="1:68">
      <c r="A272" s="1079"/>
    </row>
    <row r="273" spans="1:1">
      <c r="A273" s="1079"/>
    </row>
    <row r="274" spans="1:1">
      <c r="A274" s="1079"/>
    </row>
    <row r="275" spans="1:1">
      <c r="A275" s="1079"/>
    </row>
    <row r="276" spans="1:1">
      <c r="A276" s="1079"/>
    </row>
    <row r="277" spans="1:1">
      <c r="A277" s="1079"/>
    </row>
    <row r="278" spans="1:1">
      <c r="A278" s="1079"/>
    </row>
    <row r="279" spans="1:1">
      <c r="A279" s="1079"/>
    </row>
    <row r="280" spans="1:1">
      <c r="A280" s="1079"/>
    </row>
    <row r="281" spans="1:1">
      <c r="A281" s="1079"/>
    </row>
    <row r="282" spans="1:1">
      <c r="A282" s="1079"/>
    </row>
    <row r="283" spans="1:1">
      <c r="A283" s="1079"/>
    </row>
    <row r="284" spans="1:1">
      <c r="A284" s="1079"/>
    </row>
    <row r="285" spans="1:1">
      <c r="A285" s="1079"/>
    </row>
    <row r="286" spans="1:1">
      <c r="A286" s="1079"/>
    </row>
    <row r="287" spans="1:1">
      <c r="A287" s="1079"/>
    </row>
    <row r="288" spans="1:1">
      <c r="A288" s="1079"/>
    </row>
    <row r="289" spans="1:1">
      <c r="A289" s="1079"/>
    </row>
    <row r="290" spans="1:1">
      <c r="A290" s="1079"/>
    </row>
    <row r="291" spans="1:1">
      <c r="A291" s="1079"/>
    </row>
    <row r="292" spans="1:1">
      <c r="A292" s="1079"/>
    </row>
    <row r="293" spans="1:1">
      <c r="A293" s="1079"/>
    </row>
    <row r="294" spans="1:1">
      <c r="A294" s="1079"/>
    </row>
    <row r="295" spans="1:1">
      <c r="A295" s="1079"/>
    </row>
    <row r="296" spans="1:1">
      <c r="A296" s="1079"/>
    </row>
    <row r="297" spans="1:1">
      <c r="A297" s="1079"/>
    </row>
    <row r="298" spans="1:1">
      <c r="A298" s="1079"/>
    </row>
    <row r="299" spans="1:1">
      <c r="A299" s="1079"/>
    </row>
    <row r="300" spans="1:1">
      <c r="A300" s="1079"/>
    </row>
    <row r="301" spans="1:1">
      <c r="A301" s="1079"/>
    </row>
    <row r="302" spans="1:1">
      <c r="A302" s="1079"/>
    </row>
    <row r="303" spans="1:1">
      <c r="A303" s="1079"/>
    </row>
    <row r="304" spans="1:1">
      <c r="A304" s="1079"/>
    </row>
    <row r="305" spans="1:1">
      <c r="A305" s="1079"/>
    </row>
    <row r="306" spans="1:1">
      <c r="A306" s="1079"/>
    </row>
    <row r="307" spans="1:1">
      <c r="A307" s="1079"/>
    </row>
    <row r="308" spans="1:1">
      <c r="A308" s="1079"/>
    </row>
    <row r="309" spans="1:1">
      <c r="A309" s="1079"/>
    </row>
    <row r="310" spans="1:1">
      <c r="A310" s="1079"/>
    </row>
    <row r="311" spans="1:1">
      <c r="A311" s="1079"/>
    </row>
  </sheetData>
  <sheetProtection algorithmName="SHA-512" hashValue="0/tGJZ2+D1UKdaDps3/iSWkeFzcy5Xhc35tQs78jTuv6xw6azd1fl4fSET1cGYWWvlFHesoiUnygo0NEyDHq/A==" saltValue="GdtkUR6fQjO167U3RhH1+Q==" spinCount="100000" sheet="1" formatCells="0"/>
  <mergeCells count="16">
    <mergeCell ref="K260:L265"/>
    <mergeCell ref="K140:L145"/>
    <mergeCell ref="K160:L165"/>
    <mergeCell ref="K180:L185"/>
    <mergeCell ref="K200:L205"/>
    <mergeCell ref="K220:L225"/>
    <mergeCell ref="K60:L65"/>
    <mergeCell ref="K80:L85"/>
    <mergeCell ref="K100:L105"/>
    <mergeCell ref="K120:L125"/>
    <mergeCell ref="K240:L245"/>
    <mergeCell ref="M1:Y1"/>
    <mergeCell ref="A1:E1"/>
    <mergeCell ref="B2:C2"/>
    <mergeCell ref="D2:E2"/>
    <mergeCell ref="K40:L45"/>
  </mergeCells>
  <phoneticPr fontId="0" type="noConversion"/>
  <pageMargins left="0.75" right="0.75" top="1" bottom="1" header="0.5" footer="0.5"/>
  <pageSetup scale="49" orientation="portrait"/>
  <headerFooter alignWithMargins="0"/>
  <rowBreaks count="2" manualBreakCount="2">
    <brk id="102" max="22" man="1"/>
    <brk id="197" max="22" man="1"/>
  </rowBreaks>
  <colBreaks count="1" manualBreakCount="1">
    <brk id="12" max="252" man="1"/>
  </colBreaks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#1)'!G242:G246</xm:f>
              <xm:sqref>K240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#1)'!G262:G266</xm:f>
              <xm:sqref>K260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#1)'!G202:G206</xm:f>
              <xm:sqref>K200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#1)'!G222:G226</xm:f>
              <xm:sqref>K220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#1)'!G162:G166</xm:f>
              <xm:sqref>K160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#1)'!G182:G186</xm:f>
              <xm:sqref>K180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#1)'!G122:G126</xm:f>
              <xm:sqref>K120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#1)'!G142:G146</xm:f>
              <xm:sqref>K140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#1)'!G82:G86</xm:f>
              <xm:sqref>K80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#1)'!G102:G106</xm:f>
              <xm:sqref>K100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#1)'!G62:G66</xm:f>
              <xm:sqref>K60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 #1)'!G42:G46</xm:f>
              <xm:sqref>K40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6" tint="-0.249977111117893"/>
  </sheetPr>
  <dimension ref="A1:BN372"/>
  <sheetViews>
    <sheetView topLeftCell="J1" workbookViewId="0">
      <selection activeCell="G168" sqref="G168"/>
    </sheetView>
  </sheetViews>
  <sheetFormatPr baseColWidth="10" defaultColWidth="8.83203125" defaultRowHeight="12" x14ac:dyDescent="0"/>
  <cols>
    <col min="1" max="1" width="11.1640625" style="41" bestFit="1" customWidth="1"/>
    <col min="2" max="2" width="7.83203125" style="41" customWidth="1"/>
    <col min="3" max="3" width="8.5" style="6" customWidth="1"/>
    <col min="4" max="4" width="7.83203125" style="41" customWidth="1"/>
    <col min="5" max="5" width="8" style="41" customWidth="1"/>
    <col min="6" max="6" width="8.83203125" style="41" customWidth="1"/>
    <col min="7" max="7" width="9.33203125" style="41" customWidth="1"/>
    <col min="8" max="8" width="8.83203125" style="41" customWidth="1"/>
    <col min="9" max="9" width="11.83203125" style="41" customWidth="1"/>
    <col min="10" max="10" width="12.6640625" style="41" customWidth="1"/>
    <col min="11" max="12" width="11.83203125" style="41" customWidth="1"/>
    <col min="13" max="13" width="11" style="41" customWidth="1"/>
    <col min="14" max="14" width="10.83203125" style="79" customWidth="1"/>
    <col min="15" max="15" width="9" style="79" customWidth="1"/>
    <col min="16" max="16" width="8.33203125" style="79" customWidth="1"/>
    <col min="17" max="17" width="7.83203125" style="79" customWidth="1"/>
    <col min="18" max="18" width="8.33203125" style="79" customWidth="1"/>
    <col min="19" max="19" width="8.5" style="79" customWidth="1"/>
    <col min="20" max="20" width="7.33203125" style="79" bestFit="1" customWidth="1"/>
    <col min="21" max="21" width="8.33203125" style="79" bestFit="1" customWidth="1"/>
    <col min="22" max="22" width="9.1640625" style="79" customWidth="1"/>
    <col min="23" max="32" width="8.83203125" style="41"/>
    <col min="33" max="33" width="10.1640625" style="41" customWidth="1"/>
    <col min="34" max="34" width="8.83203125" style="41"/>
    <col min="35" max="35" width="10.83203125" style="41" customWidth="1"/>
    <col min="36" max="46" width="8.83203125" style="41"/>
    <col min="47" max="47" width="11.5" style="41" customWidth="1"/>
    <col min="48" max="48" width="8.83203125" style="41"/>
    <col min="49" max="49" width="10" style="41" customWidth="1"/>
    <col min="50" max="66" width="8.83203125" style="61"/>
    <col min="67" max="16384" width="8.83203125" style="41"/>
  </cols>
  <sheetData>
    <row r="1" spans="1:44" ht="13" customHeight="1" thickBot="1">
      <c r="A1" s="1236" t="s">
        <v>148</v>
      </c>
      <c r="B1" s="1237"/>
      <c r="C1" s="1237"/>
      <c r="D1" s="1237"/>
      <c r="E1" s="1238"/>
      <c r="F1" s="79"/>
      <c r="G1" s="379" t="s">
        <v>45</v>
      </c>
      <c r="H1" s="882">
        <f>A36+A56+A76+A96+A116+A136+A176+A196+A156+A216+A236+A256</f>
        <v>12</v>
      </c>
      <c r="I1" s="79"/>
      <c r="J1" s="1051" t="s">
        <v>150</v>
      </c>
      <c r="K1" s="1049"/>
      <c r="M1" s="1239" t="str">
        <f>+A1</f>
        <v>Average Values</v>
      </c>
      <c r="N1" s="1244"/>
      <c r="O1" s="1244"/>
      <c r="P1" s="1244"/>
      <c r="Q1" s="1244"/>
      <c r="R1" s="1244"/>
      <c r="S1" s="1244"/>
      <c r="T1" s="1244"/>
      <c r="U1" s="1244"/>
      <c r="V1" s="1244"/>
      <c r="W1" s="1244"/>
      <c r="X1" s="1244"/>
      <c r="Y1" s="1240"/>
      <c r="Z1" s="388"/>
      <c r="AA1" s="389"/>
      <c r="AB1" s="389"/>
      <c r="AC1" s="389"/>
      <c r="AD1" s="389"/>
      <c r="AE1" s="390"/>
      <c r="AG1" s="393" t="str">
        <f>+A1</f>
        <v>Average Values</v>
      </c>
      <c r="AH1" s="1136" t="s">
        <v>118</v>
      </c>
      <c r="AI1" s="1165" t="s">
        <v>216</v>
      </c>
      <c r="AJ1" s="1136" t="str">
        <f>AR28</f>
        <v>nss</v>
      </c>
      <c r="AK1" s="1165" t="s">
        <v>215</v>
      </c>
      <c r="AL1" s="1136" t="str">
        <f>AS28</f>
        <v xml:space="preserve">Total </v>
      </c>
      <c r="AM1" s="1165" t="s">
        <v>214</v>
      </c>
      <c r="AN1" s="1136" t="str">
        <f>AT28</f>
        <v>Endo</v>
      </c>
      <c r="AO1" s="1165" t="s">
        <v>213</v>
      </c>
      <c r="AP1" s="1136" t="str">
        <f>AU29</f>
        <v>Rd</v>
      </c>
      <c r="AQ1" s="1165" t="str">
        <f>AU29</f>
        <v>Rd</v>
      </c>
      <c r="AR1" s="61"/>
    </row>
    <row r="2" spans="1:44" ht="13" customHeight="1" thickBot="1">
      <c r="A2" s="369" t="s">
        <v>5</v>
      </c>
      <c r="B2" s="1239" t="s">
        <v>31</v>
      </c>
      <c r="C2" s="1240"/>
      <c r="D2" s="1239" t="s">
        <v>46</v>
      </c>
      <c r="E2" s="1240"/>
      <c r="F2" s="79"/>
      <c r="G2" s="379" t="s">
        <v>324</v>
      </c>
      <c r="H2" s="1063">
        <f>AVERAGE(A30,A50,A70,A90,A110,A130,A150,A170,A190,A210,A230,A250)</f>
        <v>22.328571428571426</v>
      </c>
      <c r="I2" s="79"/>
      <c r="J2" s="384" t="s">
        <v>97</v>
      </c>
      <c r="K2" s="78">
        <v>0</v>
      </c>
      <c r="L2" s="79" t="s">
        <v>231</v>
      </c>
      <c r="M2" s="379" t="s">
        <v>2</v>
      </c>
      <c r="N2" s="380" t="s">
        <v>31</v>
      </c>
      <c r="O2" s="379" t="s">
        <v>38</v>
      </c>
      <c r="P2" s="369" t="s">
        <v>46</v>
      </c>
      <c r="Q2" s="369" t="s">
        <v>38</v>
      </c>
      <c r="R2" s="379" t="s">
        <v>17</v>
      </c>
      <c r="S2" s="379" t="s">
        <v>38</v>
      </c>
      <c r="T2" s="379" t="s">
        <v>43</v>
      </c>
      <c r="U2" s="369" t="s">
        <v>38</v>
      </c>
      <c r="V2" s="379" t="s">
        <v>44</v>
      </c>
      <c r="W2" s="379" t="s">
        <v>38</v>
      </c>
      <c r="X2" s="379" t="s">
        <v>56</v>
      </c>
      <c r="Y2" s="379" t="s">
        <v>38</v>
      </c>
      <c r="Z2" s="379" t="s">
        <v>85</v>
      </c>
      <c r="AA2" s="379" t="s">
        <v>38</v>
      </c>
      <c r="AB2" s="379" t="s">
        <v>82</v>
      </c>
      <c r="AC2" s="379" t="s">
        <v>38</v>
      </c>
      <c r="AD2" s="379" t="s">
        <v>86</v>
      </c>
      <c r="AE2" s="379" t="s">
        <v>38</v>
      </c>
      <c r="AG2" s="868"/>
      <c r="AH2" s="1136" t="s">
        <v>127</v>
      </c>
      <c r="AI2" s="1166" t="s">
        <v>38</v>
      </c>
      <c r="AJ2" s="1136" t="str">
        <f>AR29</f>
        <v>Ra</v>
      </c>
      <c r="AK2" s="1166" t="s">
        <v>38</v>
      </c>
      <c r="AL2" s="1136" t="str">
        <f>AS29</f>
        <v>Ra</v>
      </c>
      <c r="AM2" s="1166" t="s">
        <v>38</v>
      </c>
      <c r="AN2" s="1136" t="str">
        <f>AT29</f>
        <v>Ra</v>
      </c>
      <c r="AO2" s="1166" t="s">
        <v>38</v>
      </c>
      <c r="AP2" s="1136"/>
      <c r="AQ2" s="1166" t="s">
        <v>38</v>
      </c>
      <c r="AR2" s="61"/>
    </row>
    <row r="3" spans="1:44" ht="13" customHeight="1" thickBot="1">
      <c r="A3" s="370" t="s">
        <v>26</v>
      </c>
      <c r="B3" s="371" t="s">
        <v>37</v>
      </c>
      <c r="C3" s="372" t="s">
        <v>38</v>
      </c>
      <c r="D3" s="372" t="s">
        <v>37</v>
      </c>
      <c r="E3" s="373" t="s">
        <v>38</v>
      </c>
      <c r="F3" s="79"/>
      <c r="G3" s="379" t="s">
        <v>59</v>
      </c>
      <c r="H3" s="1064">
        <f>STDEV(A30,A50,A70,A90,A110,A130,A150,A170,A190,A210,A230,A250)/SQRT(COUNT(A30,A50,A70,A90,A110,A130,A150,A170,A190,A210,A230,A250))</f>
        <v>0.67637489101627546</v>
      </c>
      <c r="I3" s="79"/>
      <c r="J3" s="384" t="s">
        <v>110</v>
      </c>
      <c r="K3" s="882">
        <v>2.5</v>
      </c>
      <c r="L3" s="79" t="s">
        <v>231</v>
      </c>
      <c r="M3" s="381" t="s">
        <v>26</v>
      </c>
      <c r="N3" s="382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91"/>
      <c r="AA3" s="391"/>
      <c r="AB3" s="391"/>
      <c r="AC3" s="391"/>
      <c r="AD3" s="391"/>
      <c r="AE3" s="391"/>
      <c r="AG3" s="1137">
        <f>O30</f>
        <v>-10</v>
      </c>
      <c r="AH3" s="63" t="e">
        <f>AVERAGE(AQ30,AQ50,AQ70,AQ90,AQ110,AQ130,AQ150,AQ170,AQ190,AQ210,AQ230,AQ250)</f>
        <v>#VALUE!</v>
      </c>
      <c r="AI3" s="63" t="e">
        <f>STDEV(AQ30,AQ50,AQ70,AQ90,AQ110,AQ130,AQ150,AQ170,AQ190,AQ210,AQ230,AQ250)/SQRT(COUNT(AQ30,AQ50,AQ70,AQ90,AQ110,AQ130,AQ150,AQ170,AQ190,AQ210,AQ230,AQ250))</f>
        <v>#VALUE!</v>
      </c>
      <c r="AJ3" s="63" t="e">
        <f>AVERAGE(AR30,AR50,AR70,AR90,AR110,AR130,AR150,AR170,AR190,AR210,AR230,AR250)</f>
        <v>#VALUE!</v>
      </c>
      <c r="AK3" s="63" t="e">
        <f>STDEV(AR30,AR50,AR70,AR90,AR110,AR130,AR150,AR170,AR190,AR210,AR230,AR250)/SQRT(COUNT(AR30,AR50,AR70,AR90,AR110,AR130,AR150,AR170,AR190,AR210,AR230,AR250))</f>
        <v>#VALUE!</v>
      </c>
      <c r="AL3" s="63" t="e">
        <f>AVERAGE(AS30,AS50,AS70,AS90,AS110,AS130,AS150,AS170,AS190,AS210,AS230,AS250)</f>
        <v>#VALUE!</v>
      </c>
      <c r="AM3" s="63" t="e">
        <f>STDEV(AS30,AS50,AS70,AS90,AS110,AS130,AS150,AS170,AS190,AS210,AS230,AS250)/SQRT(COUNT(AS30,AS50,AS70,AS90,AS110,AS130,AS150,AS170,AS190,AS210,AS230,AS250))</f>
        <v>#VALUE!</v>
      </c>
      <c r="AN3" s="63" t="e">
        <f>AVERAGE(AT30,AT50,AT70,AT90,AT110,AT130,AT150,AT170,AT190,AT210,AT230,AT250)</f>
        <v>#VALUE!</v>
      </c>
      <c r="AO3" s="63" t="e">
        <f>STDEV(AT30,AT50,AT70,AT90,AT110,AT130,AT150,AT170,AT190,AT210,AT230,AT250)/SQRT(COUNT(AT30,AT50,AT70,AT90,AT110,AT130,AT150,AT170,AT190,AT210,AT230,AT250))</f>
        <v>#VALUE!</v>
      </c>
      <c r="AP3" s="63" t="e">
        <f>AVERAGE(AU30,AU50,AU70,AU90,AU110,AU130,AU150,AU170,AU190,AU210,AU230,AU250)</f>
        <v>#VALUE!</v>
      </c>
      <c r="AQ3" s="63" t="e">
        <f>STDEV(AU30,AU50,AU70,AU90,AU110,AU130,AU150,AU170,AU190,AU210,AU230,AU250)/SQRT(COUNT(AU30,AU50,AU70,AU90,AU110,AU130,AU150,AU170,AU190,AU210,AU230,AU250))</f>
        <v>#VALUE!</v>
      </c>
      <c r="AR3" s="36" t="s">
        <v>97</v>
      </c>
    </row>
    <row r="4" spans="1:44" ht="13" customHeight="1" thickBot="1">
      <c r="A4" s="374">
        <v>-10</v>
      </c>
      <c r="B4" s="64">
        <f>AVERAGE(C28,C48,C68,C88,C108,C128,C148,C168,C188,C208,C228,C248)</f>
        <v>87.142857142857139</v>
      </c>
      <c r="C4" s="65">
        <f t="shared" ref="C4:C23" si="0">STDEV(C28,C48,C68,C88,C108,C128,C148,C168,C188,C208,C228,C248)/SQRT(COUNT(C28,C48,C68,C88,C108,C128,C148,C168,C188,C208,C228,C248))</f>
        <v>2.6853089866422253</v>
      </c>
      <c r="D4" s="65">
        <f>AVERAGE(E28,E48,E68,E88,E108,E128,E148,E168,E188,E208,E228,E248)</f>
        <v>0</v>
      </c>
      <c r="E4" s="67">
        <f t="shared" ref="E4:E23" si="1">STDEV(E28,E48,E68,E88,E108,E128,E148,E168,E188,E208,E228,E248)/SQRT(COUNT(E28,E48,E68,E88,E108,E128,E148,E168,E188,E208,E228,E248))</f>
        <v>0</v>
      </c>
      <c r="F4" s="79"/>
      <c r="G4" s="1048" t="s">
        <v>256</v>
      </c>
      <c r="H4" s="886" t="s">
        <v>284</v>
      </c>
      <c r="I4" s="79"/>
      <c r="J4" s="79"/>
      <c r="L4" s="79"/>
      <c r="M4" s="383"/>
      <c r="N4" s="385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92"/>
      <c r="AA4" s="392"/>
      <c r="AB4" s="392"/>
      <c r="AC4" s="392"/>
      <c r="AD4" s="392"/>
      <c r="AE4" s="392"/>
      <c r="AG4" s="1137">
        <f t="shared" ref="AG4:AG8" si="2">O31</f>
        <v>0</v>
      </c>
      <c r="AI4" s="63"/>
      <c r="AJ4" s="63"/>
      <c r="AK4" s="63"/>
      <c r="AL4" s="63"/>
      <c r="AM4" s="63"/>
      <c r="AN4" s="63"/>
      <c r="AO4" s="63"/>
      <c r="AP4" s="63"/>
      <c r="AQ4" s="63"/>
      <c r="AR4" s="61"/>
    </row>
    <row r="5" spans="1:44" ht="13" customHeight="1">
      <c r="A5" s="375">
        <f t="shared" ref="A5:A22" si="3">+B29</f>
        <v>0</v>
      </c>
      <c r="B5" s="64">
        <f t="shared" ref="B5:B22" si="4">AVERAGE(C29,C49,C69,C89,C109,C129,C149,C169,C189,C209,C229,C249)</f>
        <v>88.857142857142861</v>
      </c>
      <c r="C5" s="65">
        <f t="shared" si="0"/>
        <v>3.0816551785454163</v>
      </c>
      <c r="D5" s="65">
        <f t="shared" ref="D5:D23" si="5">AVERAGE(E29,E49,E69,E89,E109,E129,E149,E169,E189,E209,E229,E249)</f>
        <v>0</v>
      </c>
      <c r="E5" s="67">
        <f t="shared" si="1"/>
        <v>0</v>
      </c>
      <c r="F5" s="79"/>
      <c r="G5" s="79"/>
      <c r="H5" s="79"/>
      <c r="I5" s="79"/>
      <c r="J5" s="79"/>
      <c r="K5" s="79"/>
      <c r="L5" s="79"/>
      <c r="M5" s="386">
        <v>-10</v>
      </c>
      <c r="N5" s="68">
        <f>AVERAGE(P30,P50,P70,P90,P110,P130,P150,P170,P190,P210,P230,P250)</f>
        <v>87.142857142857139</v>
      </c>
      <c r="O5" s="69">
        <f t="shared" ref="O5:O11" si="6">STDEV(P30,P50,P70,P90,P110,P130,P150,P170,P190,P210,P230,P250)/SQRT(COUNT(P30,P50,P70,P90,P110,P130,P150,P170,P190,P210,P230,P250))</f>
        <v>2.6853089866422253</v>
      </c>
      <c r="P5" s="69">
        <f>AVERAGE(R30,R50,R70,R90,R110,R130,R150,R170,R190,R210,R230,R250)</f>
        <v>0</v>
      </c>
      <c r="Q5" s="69">
        <f t="shared" ref="Q5:Q11" si="7">STDEV(R30,R50,R70,R90,R110,R130,R150,R170,R190,R210,R230,R250)/SQRT(COUNT(R30,R50,R70,R90,R110,R130,R150,R170,R190,R210,R230,R250))</f>
        <v>0</v>
      </c>
      <c r="R5" s="69" t="e">
        <f>AVERAGE(U30,U50,U70,U90,U110,U130,U150,U170,U190,U210,U230,U250)</f>
        <v>#VALUE!</v>
      </c>
      <c r="S5" s="70" t="e">
        <f t="shared" ref="S5:S11" si="8">STDEV(U30,U50,U70,U90,U110,U130,U150,U170,U190,U210,U230,U250)/SQRT(COUNT(U30,U50,U70,U90,U110,U130,U150,U170,U190,U210,U230,U250))</f>
        <v>#VALUE!</v>
      </c>
      <c r="T5" s="69" t="e">
        <f>AVERAGE(X30,X50,X70,X90,X110,X130,X150,X170,X190,X210,X230,X250)</f>
        <v>#DIV/0!</v>
      </c>
      <c r="U5" s="69" t="e">
        <f t="shared" ref="U5:U10" si="9">STDEV(X30,X50,X70,X90,X110,X130,X150,X170,X190,X210,X230,X250)/SQRT(COUNT(X30,X50,X70,X90,X110,X130,X150,X170,X190,X210,X230,X250))</f>
        <v>#DIV/0!</v>
      </c>
      <c r="V5" s="65" t="e">
        <f>AVERAGE(Y30,Y50,Y70,Y90,Y110,Y130,Y150,Y170,Y190,Y210,Y230,Y250)</f>
        <v>#DIV/0!</v>
      </c>
      <c r="W5" s="69" t="e">
        <f t="shared" ref="W5:W11" si="10">STDEV(Y30,Y50,Y70,Y90,Y110,Y130,Y150,Y170,Y190,Y210,Y230,Y250)/SQRT(COUNT(Y30,Y50,Y70,Y90,Y110,Y130,Y150,Y170,Y190,Y210,Y230,Y250))</f>
        <v>#DIV/0!</v>
      </c>
      <c r="X5" s="71" t="e">
        <f>AVERAGE(Z30,Z50,Z70,Z90,Z110,Z130,Z150,Z170,Z190,Z210,Z230,Z250)</f>
        <v>#DIV/0!</v>
      </c>
      <c r="Y5" s="69" t="e">
        <f t="shared" ref="Y5:Y11" si="11">STDEV(Z30,Z50,Z70,Z90,Z110,Z130,Z150,Z170,Z190,Z210,Z230,Z250)/SQRT(COUNT(Z30,Z50,Z70,Z90,Z110,Z130,Z150,Z170,Z190,Z210,Z230,Z250))</f>
        <v>#DIV/0!</v>
      </c>
      <c r="Z5" s="71" t="e">
        <f>AVERAGE(AB30,AB50,AB70,AB90,AB110,AB130,AB150,AB170,AB190,AB210,AB230,AB250)</f>
        <v>#VALUE!</v>
      </c>
      <c r="AA5" s="72" t="e">
        <f>STDEV(AB30,AB50,AB70,AB90,AB110,AB130,AB150,AB190,AB210,AB230,AB250)/SQRT(COUNT(AB30,AB50,AB70,AB90,AB110,AB130,AB150,AB190,AB210,AB230,AB250))</f>
        <v>#VALUE!</v>
      </c>
      <c r="AB5" s="73" t="e">
        <f>AVERAGE(AC30,AC50,AC70,AC90,AC110,AC130,AC150,AC170,AC190,AC210,AC230,AC250)</f>
        <v>#DIV/0!</v>
      </c>
      <c r="AC5" s="72" t="e">
        <f>STDEV(AC30,AC50,AC70,AC90,AC110,AC130,AC150,AC190,AC210,AC230,AC250)/SQRT(COUNT(AC30,AC50,AC70,AC90,AC110,AC130,AC150,AC190,AC210,AC230,AC250))</f>
        <v>#DIV/0!</v>
      </c>
      <c r="AD5" s="73" t="e">
        <f>AVERAGE(AD30,AD50,AD70,AD90,AD110,AD130,AD150,AD170,AD190,AD210,AD230,AD250)</f>
        <v>#DIV/0!</v>
      </c>
      <c r="AE5" s="72" t="e">
        <f>STDEV(AD30,AD50,AD70,AD90,AD110,AD130,AD150,AD190,AD210,AD230,AD250)/SQRT(COUNT(AD30,AD50,AD70,AD90,AD110,AD130,AD150,AD190,AD210,AD230,AD250))</f>
        <v>#DIV/0!</v>
      </c>
      <c r="AG5" s="1137">
        <f t="shared" si="2"/>
        <v>80</v>
      </c>
      <c r="AI5" s="63"/>
      <c r="AJ5" s="63"/>
      <c r="AK5" s="63"/>
      <c r="AL5" s="63"/>
      <c r="AM5" s="63"/>
      <c r="AN5" s="63"/>
      <c r="AO5" s="63"/>
      <c r="AP5" s="63"/>
      <c r="AQ5" s="63"/>
      <c r="AR5" s="61"/>
    </row>
    <row r="6" spans="1:44" ht="13" customHeight="1">
      <c r="A6" s="376">
        <f t="shared" si="3"/>
        <v>10</v>
      </c>
      <c r="B6" s="64">
        <f t="shared" si="4"/>
        <v>118.85714285714286</v>
      </c>
      <c r="C6" s="65">
        <f t="shared" si="0"/>
        <v>7.2782407981356529</v>
      </c>
      <c r="D6" s="65">
        <f t="shared" si="5"/>
        <v>25</v>
      </c>
      <c r="E6" s="67">
        <f t="shared" si="1"/>
        <v>0</v>
      </c>
      <c r="F6" s="79"/>
      <c r="G6" s="393" t="s">
        <v>306</v>
      </c>
      <c r="H6" s="393"/>
      <c r="I6" s="393"/>
      <c r="J6" s="393"/>
      <c r="K6" s="393"/>
      <c r="L6" s="79"/>
      <c r="M6" s="386">
        <f t="shared" ref="M6:M10" si="12">+O31</f>
        <v>0</v>
      </c>
      <c r="N6" s="68">
        <f t="shared" ref="N6:N10" si="13">AVERAGE(P31,P51,P71,P91,P111,P131,P151,P171,P191,P211,P231,P251)</f>
        <v>88.857142857142861</v>
      </c>
      <c r="O6" s="69">
        <f t="shared" si="6"/>
        <v>3.0816551785454163</v>
      </c>
      <c r="P6" s="69">
        <f t="shared" ref="P6:P10" si="14">AVERAGE(R31,R51,R71,R91,R111,R131,R151,R171,R191,R211,R231,R251)</f>
        <v>0</v>
      </c>
      <c r="Q6" s="69">
        <f t="shared" si="7"/>
        <v>0</v>
      </c>
      <c r="R6" s="69" t="e">
        <f t="shared" ref="R6:R10" si="15">AVERAGE(U31,U51,U71,U91,U111,U131,U151,U171,U191,U211,U231,U251)</f>
        <v>#VALUE!</v>
      </c>
      <c r="S6" s="70" t="e">
        <f t="shared" si="8"/>
        <v>#VALUE!</v>
      </c>
      <c r="T6" s="69" t="e">
        <f t="shared" ref="T6:T10" si="16">AVERAGE(X31,X51,X71,X91,X111,X131,X151,X171,X191,X211,X231,X251)</f>
        <v>#DIV/0!</v>
      </c>
      <c r="U6" s="69" t="e">
        <f t="shared" si="9"/>
        <v>#DIV/0!</v>
      </c>
      <c r="V6" s="65" t="e">
        <f t="shared" ref="V6:V10" si="17">AVERAGE(Y31,Y51,Y71,Y91,Y111,Y131,Y151,Y171,Y191,Y211,Y231,Y251)</f>
        <v>#DIV/0!</v>
      </c>
      <c r="W6" s="69" t="e">
        <f t="shared" si="10"/>
        <v>#DIV/0!</v>
      </c>
      <c r="X6" s="71" t="e">
        <f t="shared" ref="X6:X10" si="18">AVERAGE(Z31,Z51,Z71,Z91,Z111,Z131,Z151,Z171,Z191,Z211,Z231,Z251)</f>
        <v>#DIV/0!</v>
      </c>
      <c r="Y6" s="69" t="e">
        <f t="shared" si="11"/>
        <v>#DIV/0!</v>
      </c>
      <c r="Z6" s="71" t="e">
        <f>AVERAGE(AB31,AB51,AB71,AB91,AB111,AB131,AB151,AB171,AB191,AB211,AB231,AB251)</f>
        <v>#VALUE!</v>
      </c>
      <c r="AA6" s="72" t="e">
        <f>STDEV(AB31,AB51,AB71,AB91,AB111,AB131,AB151,AB191,AB211,AB231,AB251)/SQRT(COUNT(AB31,AB51,AB71,AB91,AB111,AB131,AB151,AB191,AB211,AB231,AB251))</f>
        <v>#VALUE!</v>
      </c>
      <c r="AB6" s="73" t="e">
        <f>AVERAGE(AC31,AC51,AC71,AC91,AC111,AC131,AC151,AC171,AC191,AC211,AC231,AC251)</f>
        <v>#DIV/0!</v>
      </c>
      <c r="AC6" s="72" t="e">
        <f>STDEV(AC31,AC51,AC71,AC91,AC111,AC131,AC151,AC191,AC211,AC231,AC251)/SQRT(COUNT(AC31,AC51,AC71,AC91,AC111,AC131,AC151,AC191,AC211,AC231,AC251))</f>
        <v>#DIV/0!</v>
      </c>
      <c r="AD6" s="73" t="e">
        <f>AVERAGE(AD31,AD51,AD71,AD91,AD111,AD131,AD151,AD171,AD191,AD211,AD231,AD251)</f>
        <v>#DIV/0!</v>
      </c>
      <c r="AE6" s="72" t="e">
        <f>STDEV(AD31,AD51,AD71,AD91,AD111,AD131,AD151,AD191,AD211,AD231,AD251)/SQRT(COUNT(AD31,AD51,AD71,AD91,AD111,AD131,AD151,AD191,AD211,AD231,AD251))</f>
        <v>#DIV/0!</v>
      </c>
      <c r="AG6" s="1137">
        <f t="shared" si="2"/>
        <v>90</v>
      </c>
      <c r="AH6" s="63" t="e">
        <f>AVERAGE(AQ33,AQ53,AQ73,AQ93,AQ113,AQ133,AQ153,AQ173,AQ193,AQ213,AQ233,AQ253)</f>
        <v>#VALUE!</v>
      </c>
      <c r="AI6" s="63" t="e">
        <f>STDEV(AQ33,AQ53,AQ73,AQ93,AQ113,AQ133,AQ153,AQ173,AQ193,AQ213,AQ233,AQ253)/SQRT(COUNT(AQ33,AQ53,AQ73,AQ93,AQ113,AQ133,AQ153,AQ173,AQ193,AQ213,AQ233,AQ253))</f>
        <v>#VALUE!</v>
      </c>
      <c r="AJ6" s="63" t="e">
        <f>AVERAGE(AR33,AR53,AR73,AR93,AR113,AR133,AR153,AR173,AR193,AR213,AR233,AR253)</f>
        <v>#VALUE!</v>
      </c>
      <c r="AK6" s="63" t="e">
        <f>STDEV(AR33,AR53,AR73,AR93,AR113,AR133,AR153,AR173,AR193,AR213,AR233,AR253)/SQRT(COUNT(AR33,AR53,AR73,AR93,AR113,AR133,AR153,AR173,AR193,AR213,AR233,AR253))</f>
        <v>#VALUE!</v>
      </c>
      <c r="AL6" s="63" t="e">
        <f>AVERAGE(AS33,AS53,AS73,AS93,AS113,AS133,AS153,AS173,AS193,AS213,AS233,AS253)</f>
        <v>#VALUE!</v>
      </c>
      <c r="AM6" s="63" t="e">
        <f>STDEV(AS33,AS53,AS73,AS93,AS113,AS133,AS153,AS173,AS193,AS213,AS233,AS253)/SQRT(COUNT(AS33,AS53,AS73,AS93,AS113,AS133,AS153,AS173,AS193,AS213,AS233,AS253))</f>
        <v>#VALUE!</v>
      </c>
      <c r="AN6" s="63" t="e">
        <f>AVERAGE(AT33,AT53,AT73,AT93,AT113,AT133,AT153,AT173,AT193,AT213,AT233,AT253)</f>
        <v>#VALUE!</v>
      </c>
      <c r="AO6" s="63" t="e">
        <f>STDEV(AT33,AT53,AT73,AT93,AT113,AT133,AT153,AT173,AT193,AT213,AT233,AT253)/SQRT(COUNT(AT33,AT53,AT73,AT93,AT113,AT133,AT153,AT173,AT193,AT213,AT233,AT253))</f>
        <v>#VALUE!</v>
      </c>
      <c r="AP6" s="63" t="e">
        <f>AVERAGE(AU33,AU53,AU73,AU93,AU113,AU133,AU153,AU173,AU193,AU213,AU233,AU253)</f>
        <v>#VALUE!</v>
      </c>
      <c r="AQ6" s="63" t="e">
        <f>STDEV(AU33,AU53,AU73,AU93,AU113,AU133,AU153,AU173,AU193,AU213,AU233,AU253)/SQRT(COUNT(AU33,AU53,AU73,AU93,AU113,AU133,AU153,AU173,AU193,AU213,AU233,AU253))</f>
        <v>#VALUE!</v>
      </c>
      <c r="AR6" s="61"/>
    </row>
    <row r="7" spans="1:44" ht="13" customHeight="1">
      <c r="A7" s="376">
        <f t="shared" si="3"/>
        <v>20</v>
      </c>
      <c r="B7" s="64">
        <f t="shared" si="4"/>
        <v>102.85714285714286</v>
      </c>
      <c r="C7" s="65">
        <f t="shared" si="0"/>
        <v>10.498137184936265</v>
      </c>
      <c r="D7" s="65">
        <f t="shared" si="5"/>
        <v>26</v>
      </c>
      <c r="E7" s="67">
        <f t="shared" si="1"/>
        <v>0.72374686445574588</v>
      </c>
      <c r="F7" s="79"/>
      <c r="H7" s="1045" t="s">
        <v>302</v>
      </c>
      <c r="I7" s="1045" t="s">
        <v>303</v>
      </c>
      <c r="J7" s="1045" t="s">
        <v>7</v>
      </c>
      <c r="K7" s="1045" t="s">
        <v>325</v>
      </c>
      <c r="L7" s="79"/>
      <c r="M7" s="386">
        <f t="shared" si="12"/>
        <v>80</v>
      </c>
      <c r="N7" s="68">
        <f t="shared" si="13"/>
        <v>95.714285714285708</v>
      </c>
      <c r="O7" s="69">
        <f t="shared" si="6"/>
        <v>6.0541771715477415</v>
      </c>
      <c r="P7" s="69">
        <f t="shared" si="14"/>
        <v>40.428571428571431</v>
      </c>
      <c r="Q7" s="69">
        <f t="shared" si="7"/>
        <v>5.126296086320596</v>
      </c>
      <c r="R7" s="69" t="e">
        <f t="shared" si="15"/>
        <v>#VALUE!</v>
      </c>
      <c r="S7" s="70" t="e">
        <f t="shared" si="8"/>
        <v>#VALUE!</v>
      </c>
      <c r="T7" s="69" t="e">
        <f t="shared" si="16"/>
        <v>#DIV/0!</v>
      </c>
      <c r="U7" s="69" t="e">
        <f t="shared" si="9"/>
        <v>#DIV/0!</v>
      </c>
      <c r="V7" s="65" t="e">
        <f t="shared" si="17"/>
        <v>#DIV/0!</v>
      </c>
      <c r="W7" s="69" t="e">
        <f t="shared" si="10"/>
        <v>#DIV/0!</v>
      </c>
      <c r="X7" s="71" t="e">
        <f t="shared" si="18"/>
        <v>#DIV/0!</v>
      </c>
      <c r="Y7" s="69" t="e">
        <f t="shared" si="11"/>
        <v>#DIV/0!</v>
      </c>
      <c r="Z7" s="75"/>
      <c r="AC7" s="75"/>
      <c r="AD7" s="75"/>
      <c r="AG7" s="1137">
        <f t="shared" si="2"/>
        <v>100</v>
      </c>
      <c r="AH7" s="63" t="e">
        <f>AVERAGE(AQ34,AQ54,AQ74,AQ94,AQ114,AQ134,AQ154,AQ174,AQ194,AQ214,AQ234,AQ254)</f>
        <v>#VALUE!</v>
      </c>
      <c r="AI7" s="63" t="e">
        <f>STDEV(AQ34,AQ54,AQ74,AQ94,AQ114,AQ134,AQ154,AQ174,AQ194,AQ214,AQ234,AQ254)/SQRT(COUNT(AQ34,AQ54,AQ74,AQ94,AQ114,AQ134,AQ154,AQ174,AQ194,AQ214,AQ234,AQ254))</f>
        <v>#VALUE!</v>
      </c>
      <c r="AJ7" s="63" t="e">
        <f>AVERAGE(AR34,AR54,AR74,AR94,AR114,AR134,AR154,AR174,AR194,AR214,AR234,AR254)</f>
        <v>#VALUE!</v>
      </c>
      <c r="AK7" s="63" t="e">
        <f>STDEV(AR34,AR54,AR74,AR94,AR114,AR134,AR154,AR174,AR194,AR214,AR234,AR254)/SQRT(COUNT(AR34,AR54,AR74,AR94,AR114,AR134,AR154,AR174,AR194,AR214,AR234,AR254))</f>
        <v>#VALUE!</v>
      </c>
      <c r="AL7" s="63" t="e">
        <f>AVERAGE(AS34,AS54,AS74,AS94,AS114,AS134,AS154,AS174,AS194,AS214,AS234,AS254)</f>
        <v>#VALUE!</v>
      </c>
      <c r="AM7" s="63" t="e">
        <f>STDEV(AS34,AS54,AS74,AS94,AS114,AS134,AS154,AS174,AS194,AS214,AS234,AS254)/SQRT(COUNT(AS34,AS54,AS74,AS94,AS114,AS134,AS154,AS174,AS194,AS214,AS234,AS254))</f>
        <v>#VALUE!</v>
      </c>
      <c r="AN7" s="63" t="e">
        <f>AVERAGE(AT34,AT54,AT74,AT94,AT114,AT134,AT154,AT174,AT194,AT214,AT234,AT254)</f>
        <v>#VALUE!</v>
      </c>
      <c r="AO7" s="63" t="e">
        <f>STDEV(AT34,AT54,AT74,AT94,AT114,AT134,AT154,AT174,AT194,AT214,AT234,AT254)/SQRT(COUNT(AT34,AT54,AT74,AT94,AT114,AT134,AT154,AT174,AT194,AT214,AT234,AT254))</f>
        <v>#VALUE!</v>
      </c>
      <c r="AP7" s="63" t="e">
        <f>AVERAGE(AU34,AU54,AU74,AU94,AU114,AU134,AU154,AU174,AU194,AU214,AU234,AU254)</f>
        <v>#VALUE!</v>
      </c>
      <c r="AQ7" s="63" t="e">
        <f>STDEV(AU34,AU54,AU74,AU94,AU114,AU134,AU154,AU174,AU194,AU214,AU234,AU254)/SQRT(COUNT(AU34,AU54,AU74,AU94,AU114,AU134,AU154,AU174,AU194,AU214,AU234,AU254))</f>
        <v>#VALUE!</v>
      </c>
      <c r="AR7" s="61"/>
    </row>
    <row r="8" spans="1:44" ht="13" customHeight="1">
      <c r="A8" s="376">
        <f t="shared" si="3"/>
        <v>30</v>
      </c>
      <c r="B8" s="64">
        <f t="shared" si="4"/>
        <v>103.85714285714286</v>
      </c>
      <c r="C8" s="65">
        <f t="shared" si="0"/>
        <v>5.0635418219180313</v>
      </c>
      <c r="D8" s="65">
        <f t="shared" si="5"/>
        <v>31.285714285714285</v>
      </c>
      <c r="E8" s="67">
        <f t="shared" si="1"/>
        <v>2.5885672237955974</v>
      </c>
      <c r="F8" s="79"/>
      <c r="G8" s="8" t="s">
        <v>305</v>
      </c>
      <c r="H8" s="63" t="e">
        <f>AVERAGE(I35,I55,I75,I95,I115,I135,I155,I175,I195,I215,I235,I255)</f>
        <v>#DIV/0!</v>
      </c>
      <c r="I8" s="63" t="e">
        <f>STDEV(I35,I55,I75,I95,I115,I135,I155,I175,I195,I215,I235,I255)/SQRT(COUNT(I35,I55,I75,I95,I115,I135,I155,I175,I195,I215,I235,I255))</f>
        <v>#DIV/0!</v>
      </c>
      <c r="J8" s="63" t="e">
        <f>MIN(I35,I55,I75,I95,I115,I135,I155,I175,I195,I215,I235,I255)</f>
        <v>#DIV/0!</v>
      </c>
      <c r="K8" s="63" t="e">
        <f>MAX(I35,I55,I75,I95,I115,I135,I155,I175,I195,I215,I235,I255)</f>
        <v>#DIV/0!</v>
      </c>
      <c r="L8" s="79"/>
      <c r="M8" s="386">
        <f t="shared" si="12"/>
        <v>90</v>
      </c>
      <c r="N8" s="68">
        <f t="shared" si="13"/>
        <v>98</v>
      </c>
      <c r="O8" s="69">
        <f t="shared" si="6"/>
        <v>8.0415587212098796</v>
      </c>
      <c r="P8" s="69">
        <f t="shared" si="14"/>
        <v>42.285714285714285</v>
      </c>
      <c r="Q8" s="69">
        <f t="shared" si="7"/>
        <v>4.8975906890861252</v>
      </c>
      <c r="R8" s="69" t="e">
        <f t="shared" si="15"/>
        <v>#VALUE!</v>
      </c>
      <c r="S8" s="70" t="e">
        <f t="shared" si="8"/>
        <v>#VALUE!</v>
      </c>
      <c r="T8" s="69" t="e">
        <f t="shared" si="16"/>
        <v>#DIV/0!</v>
      </c>
      <c r="U8" s="69" t="e">
        <f t="shared" si="9"/>
        <v>#DIV/0!</v>
      </c>
      <c r="V8" s="65" t="e">
        <f t="shared" si="17"/>
        <v>#DIV/0!</v>
      </c>
      <c r="W8" s="69" t="e">
        <f t="shared" si="10"/>
        <v>#DIV/0!</v>
      </c>
      <c r="X8" s="71" t="e">
        <f t="shared" si="18"/>
        <v>#DIV/0!</v>
      </c>
      <c r="Y8" s="69" t="e">
        <f t="shared" si="11"/>
        <v>#DIV/0!</v>
      </c>
      <c r="Z8" s="75"/>
      <c r="AC8" s="75"/>
      <c r="AD8" s="61"/>
      <c r="AG8" s="1137">
        <f t="shared" si="2"/>
        <v>120</v>
      </c>
      <c r="AJ8" s="76"/>
      <c r="AK8" s="1035" t="s">
        <v>110</v>
      </c>
      <c r="AL8" s="1035" t="e">
        <f>AVERAGE(AL6:AL7)</f>
        <v>#VALUE!</v>
      </c>
      <c r="AM8" s="1036" t="e">
        <f>STDEV(AS36,AS56,AS76,AS96,AS116,AS136,AS156,AS176,AS196,AS216,AS236,AS256)/SQRT(COUNT(AS36,AS56,AS76,AS96,AS116,AS136,AS156,AS176,AS196,AS216,AS236,AS256))</f>
        <v>#VALUE!</v>
      </c>
      <c r="AN8" s="1035" t="e">
        <f>AVERAGE(AN6:AN7)</f>
        <v>#VALUE!</v>
      </c>
      <c r="AO8" s="1036" t="e">
        <f>STDEV(AT36,AT56,AT76,AT96,AT116,AT136,AT156,AT176,AT196,AT216,AT236,AT256)/SQRT(COUNT(AT36,AT56,AT76,AT96,AT116,AT136,AT156,AT176,AT196,AT216,AT236,AT256))</f>
        <v>#VALUE!</v>
      </c>
      <c r="AP8" s="1035" t="e">
        <f>AVERAGE(AP6:AP7)</f>
        <v>#VALUE!</v>
      </c>
      <c r="AQ8" s="1036" t="e">
        <f>STDEV(AU36,AU56,AU76,AU96,AU116,AU136,AU156,AU176,AU196,AU216,AU236,AU256)/SQRT(COUNT(AU36,AU56,AU76,AU96,AU116,AU136,AU156,AU176,AU196,AU216,AU236,AU256))</f>
        <v>#VALUE!</v>
      </c>
      <c r="AR8" s="61"/>
    </row>
    <row r="9" spans="1:44" ht="13" customHeight="1">
      <c r="A9" s="376">
        <f t="shared" si="3"/>
        <v>40</v>
      </c>
      <c r="B9" s="64">
        <f t="shared" si="4"/>
        <v>107.14285714285714</v>
      </c>
      <c r="C9" s="65">
        <f t="shared" si="0"/>
        <v>5.2437199238189516</v>
      </c>
      <c r="D9" s="65">
        <f t="shared" si="5"/>
        <v>34.428571428571431</v>
      </c>
      <c r="E9" s="67">
        <f t="shared" si="1"/>
        <v>2.860712056357257</v>
      </c>
      <c r="F9" s="79"/>
      <c r="G9" s="8" t="s">
        <v>304</v>
      </c>
      <c r="H9" s="63" t="e">
        <f>AVERAGE(K35,K55,K75,K95,K115,K135,K155,K175,K195,K215,K235,K255)</f>
        <v>#DIV/0!</v>
      </c>
      <c r="I9" s="63" t="e">
        <f>STDEV(K35,K55,K75,K95,K115,K135,K155,K175,K195,K215,K235,K255)/SQRT(COUNT(K35,K55,K75,K95,K115,K135,K155,K175,K195,K215,K235,K255))</f>
        <v>#DIV/0!</v>
      </c>
      <c r="J9" s="63" t="e">
        <f>MIN(K35,K55,K75,K95,K115,K135,K155,K175,K195,K215,K235,K255)</f>
        <v>#DIV/0!</v>
      </c>
      <c r="K9" s="63" t="e">
        <f>MAX(K35,K55,K75,K95,K115,K135,K155,K175,K195,K215,K235,K255)</f>
        <v>#DIV/0!</v>
      </c>
      <c r="L9" s="79"/>
      <c r="M9" s="386">
        <f t="shared" si="12"/>
        <v>100</v>
      </c>
      <c r="N9" s="68">
        <f t="shared" si="13"/>
        <v>109</v>
      </c>
      <c r="O9" s="69">
        <f t="shared" si="6"/>
        <v>9.2427577826410339</v>
      </c>
      <c r="P9" s="69">
        <f t="shared" si="14"/>
        <v>42.571428571428569</v>
      </c>
      <c r="Q9" s="69">
        <f t="shared" si="7"/>
        <v>4.1567910176752765</v>
      </c>
      <c r="R9" s="69" t="e">
        <f t="shared" si="15"/>
        <v>#VALUE!</v>
      </c>
      <c r="S9" s="70" t="e">
        <f t="shared" si="8"/>
        <v>#VALUE!</v>
      </c>
      <c r="T9" s="69" t="e">
        <f t="shared" si="16"/>
        <v>#DIV/0!</v>
      </c>
      <c r="U9" s="69" t="e">
        <f t="shared" si="9"/>
        <v>#DIV/0!</v>
      </c>
      <c r="V9" s="65" t="e">
        <f t="shared" si="17"/>
        <v>#DIV/0!</v>
      </c>
      <c r="W9" s="69" t="e">
        <f t="shared" si="10"/>
        <v>#DIV/0!</v>
      </c>
      <c r="X9" s="71" t="e">
        <f t="shared" si="18"/>
        <v>#DIV/0!</v>
      </c>
      <c r="Y9" s="69" t="e">
        <f t="shared" si="11"/>
        <v>#DIV/0!</v>
      </c>
      <c r="Z9" s="75"/>
      <c r="AA9" s="75"/>
      <c r="AB9" s="75"/>
      <c r="AC9" s="75"/>
      <c r="AD9" s="61"/>
      <c r="AO9" s="61"/>
      <c r="AP9" s="61"/>
    </row>
    <row r="10" spans="1:44" ht="13" customHeight="1" thickBot="1">
      <c r="A10" s="376">
        <f t="shared" si="3"/>
        <v>50</v>
      </c>
      <c r="B10" s="64">
        <f t="shared" si="4"/>
        <v>111.28571428571429</v>
      </c>
      <c r="C10" s="65">
        <f t="shared" si="0"/>
        <v>3.5571141708539233</v>
      </c>
      <c r="D10" s="65">
        <f t="shared" si="5"/>
        <v>37</v>
      </c>
      <c r="E10" s="67">
        <f t="shared" si="1"/>
        <v>3.9400265892262105</v>
      </c>
      <c r="F10" s="79"/>
      <c r="H10" s="1045"/>
      <c r="I10" s="1045"/>
      <c r="L10" s="79"/>
      <c r="M10" s="386">
        <f t="shared" si="12"/>
        <v>120</v>
      </c>
      <c r="N10" s="68">
        <f t="shared" si="13"/>
        <v>120.14285714285714</v>
      </c>
      <c r="O10" s="69">
        <f t="shared" si="6"/>
        <v>12.708131201693496</v>
      </c>
      <c r="P10" s="69">
        <f t="shared" si="14"/>
        <v>39.571428571428569</v>
      </c>
      <c r="Q10" s="69">
        <f t="shared" si="7"/>
        <v>2.6891062673324782</v>
      </c>
      <c r="R10" s="69" t="e">
        <f t="shared" si="15"/>
        <v>#VALUE!</v>
      </c>
      <c r="S10" s="70" t="e">
        <f t="shared" si="8"/>
        <v>#VALUE!</v>
      </c>
      <c r="T10" s="69" t="e">
        <f t="shared" si="16"/>
        <v>#DIV/0!</v>
      </c>
      <c r="U10" s="69" t="e">
        <f t="shared" si="9"/>
        <v>#DIV/0!</v>
      </c>
      <c r="V10" s="65" t="e">
        <f t="shared" si="17"/>
        <v>#DIV/0!</v>
      </c>
      <c r="W10" s="69" t="e">
        <f t="shared" si="10"/>
        <v>#DIV/0!</v>
      </c>
      <c r="X10" s="71" t="e">
        <f t="shared" si="18"/>
        <v>#DIV/0!</v>
      </c>
      <c r="Y10" s="69" t="e">
        <f t="shared" si="11"/>
        <v>#DIV/0!</v>
      </c>
      <c r="Z10" s="75"/>
      <c r="AA10" s="75"/>
      <c r="AB10" s="75"/>
      <c r="AC10" s="75"/>
      <c r="AD10" s="61"/>
    </row>
    <row r="11" spans="1:44" ht="13" customHeight="1" thickBot="1">
      <c r="A11" s="376">
        <f t="shared" si="3"/>
        <v>60</v>
      </c>
      <c r="B11" s="64">
        <f t="shared" si="4"/>
        <v>110.42857142857143</v>
      </c>
      <c r="C11" s="65">
        <f t="shared" si="0"/>
        <v>3.286749319378552</v>
      </c>
      <c r="D11" s="65">
        <f t="shared" si="5"/>
        <v>38.285714285714285</v>
      </c>
      <c r="E11" s="67">
        <f t="shared" si="1"/>
        <v>4.5758906794419882</v>
      </c>
      <c r="F11" s="79"/>
      <c r="G11" s="393" t="s">
        <v>163</v>
      </c>
      <c r="H11" s="393"/>
      <c r="I11" s="393"/>
      <c r="J11" s="393"/>
      <c r="K11" s="393"/>
      <c r="L11" s="79"/>
      <c r="M11" s="387" t="s">
        <v>310</v>
      </c>
      <c r="N11" s="1125" t="e">
        <f>AVERAGE(P36,P56,P76,P96,P116,P136,P156,P176,P196,P216,P236,P256)</f>
        <v>#DIV/0!</v>
      </c>
      <c r="O11" s="73" t="e">
        <f t="shared" si="6"/>
        <v>#DIV/0!</v>
      </c>
      <c r="P11" s="73" t="e">
        <f>AVERAGE(R36,R56,R76,R96,R116,R136,R156,R176,R196,R216,R236,R256)</f>
        <v>#DIV/0!</v>
      </c>
      <c r="Q11" s="73" t="e">
        <f t="shared" si="7"/>
        <v>#DIV/0!</v>
      </c>
      <c r="R11" s="73" t="e">
        <f>AVERAGE(U36,U56,U76,U96,U116,U136,U156,U176,U196,U216,U236,U256)</f>
        <v>#VALUE!</v>
      </c>
      <c r="S11" s="1126" t="e">
        <f t="shared" si="8"/>
        <v>#VALUE!</v>
      </c>
      <c r="T11" s="73" t="e">
        <f>AVERAGE(X36,X56,X76,X96,X116,X1136,X156,X176,X196,X216,X236,X256)</f>
        <v>#DIV/0!</v>
      </c>
      <c r="U11" s="73" t="e">
        <f>STDEV(X36,X56,X76,X96,X116,X1136,X156,X176,X196,X216,X236,X256)/SQRT(COUNT(X36,X56,X76,X96,X116,X1136,X156,X176,X196,X216,X236,X256))</f>
        <v>#DIV/0!</v>
      </c>
      <c r="V11" s="71" t="e">
        <f>AVERAGE(Y36,Y56,Y76,Y96,Y116,Y136,Y156,Y176,Y196,Y216,Y236,Y256)</f>
        <v>#DIV/0!</v>
      </c>
      <c r="W11" s="73" t="e">
        <f t="shared" si="10"/>
        <v>#DIV/0!</v>
      </c>
      <c r="X11" s="71" t="e">
        <f>AVERAGE(Z36,Z56,Z76,Z96,Z116,Z136,Z156,Z176,Z196,Z216,Z236,Z256)</f>
        <v>#DIV/0!</v>
      </c>
      <c r="Y11" s="73" t="e">
        <f t="shared" si="11"/>
        <v>#DIV/0!</v>
      </c>
      <c r="Z11" s="75"/>
      <c r="AA11" s="75"/>
      <c r="AB11" s="75"/>
      <c r="AC11" s="75"/>
      <c r="AD11" s="61"/>
    </row>
    <row r="12" spans="1:44" ht="13" customHeight="1">
      <c r="A12" s="376">
        <f t="shared" si="3"/>
        <v>70</v>
      </c>
      <c r="B12" s="64">
        <f t="shared" si="4"/>
        <v>102.14285714285714</v>
      </c>
      <c r="C12" s="65">
        <f t="shared" si="0"/>
        <v>6.1622065135506698</v>
      </c>
      <c r="D12" s="65">
        <f t="shared" si="5"/>
        <v>38.857142857142854</v>
      </c>
      <c r="E12" s="67">
        <f t="shared" si="1"/>
        <v>5.3113919412656321</v>
      </c>
      <c r="F12" s="79"/>
      <c r="H12" s="1045" t="s">
        <v>302</v>
      </c>
      <c r="I12" s="1045" t="s">
        <v>303</v>
      </c>
      <c r="J12" s="1045" t="s">
        <v>7</v>
      </c>
      <c r="K12" s="1045" t="s">
        <v>325</v>
      </c>
      <c r="L12" s="79"/>
      <c r="O12" s="41"/>
      <c r="P12" s="41"/>
      <c r="Q12" s="41"/>
      <c r="Z12" s="79"/>
      <c r="AA12" s="80" t="s">
        <v>13</v>
      </c>
      <c r="AB12" s="81"/>
      <c r="AC12" s="81" t="s">
        <v>33</v>
      </c>
      <c r="AD12" s="81"/>
      <c r="AE12" s="81"/>
      <c r="AF12" s="82"/>
      <c r="AN12" s="61"/>
      <c r="AO12" s="61"/>
      <c r="AP12" s="61"/>
    </row>
    <row r="13" spans="1:44" ht="13" customHeight="1">
      <c r="A13" s="376">
        <f t="shared" si="3"/>
        <v>80</v>
      </c>
      <c r="B13" s="64">
        <f t="shared" si="4"/>
        <v>95.714285714285708</v>
      </c>
      <c r="C13" s="65">
        <f t="shared" si="0"/>
        <v>6.0541771715477415</v>
      </c>
      <c r="D13" s="65">
        <f t="shared" si="5"/>
        <v>40.428571428571431</v>
      </c>
      <c r="E13" s="67">
        <f t="shared" si="1"/>
        <v>5.126296086320596</v>
      </c>
      <c r="F13" s="79"/>
      <c r="G13" s="8" t="s">
        <v>97</v>
      </c>
      <c r="H13" s="63">
        <f>AVERAGE(R37,R57,R82,R97,R122,R142,R162,R182,R202,R222,R242,R262)</f>
        <v>17.057471549228968</v>
      </c>
      <c r="I13" s="63">
        <f>STDEV(R37,R57,R82,R97,R122,R142,R162,R182,R202,R222,R242,R262)/SQRT(COUNT(R37,R57,R82,R97,R122,R142,R162,R182,R202,R222,R242,R262))</f>
        <v>0.77928390924854263</v>
      </c>
      <c r="J13" s="63">
        <f>MIN(R37,R57,R82,R97,R122,R142,R162,R182,R202,R222,R242,R262)</f>
        <v>15.713680045223292</v>
      </c>
      <c r="K13" s="63">
        <f>MAX(R37,R57,R82,R97,R122,R142,R162,R182,R202,R222,R242,R262)</f>
        <v>18.413120567375884</v>
      </c>
      <c r="P13" s="41"/>
      <c r="Z13" s="79"/>
      <c r="AA13" s="83" t="s">
        <v>17</v>
      </c>
      <c r="AB13" s="84" t="s">
        <v>84</v>
      </c>
      <c r="AC13" s="84" t="s">
        <v>24</v>
      </c>
      <c r="AD13" s="84"/>
      <c r="AE13" s="84"/>
      <c r="AF13" s="85"/>
      <c r="AN13" s="61"/>
      <c r="AO13" s="61"/>
      <c r="AP13" s="61"/>
    </row>
    <row r="14" spans="1:44" ht="13" customHeight="1">
      <c r="A14" s="376">
        <f t="shared" si="3"/>
        <v>90</v>
      </c>
      <c r="B14" s="64">
        <f>AVERAGE(C38,C58,C78,C98,C118,C138,C158,C178,C198,C218,C238,C258)</f>
        <v>98</v>
      </c>
      <c r="C14" s="65">
        <f t="shared" si="0"/>
        <v>8.0415587212098796</v>
      </c>
      <c r="D14" s="65">
        <f t="shared" si="5"/>
        <v>42.285714285714285</v>
      </c>
      <c r="E14" s="67">
        <f t="shared" si="1"/>
        <v>4.8975906890861252</v>
      </c>
      <c r="F14" s="79"/>
      <c r="G14" s="8" t="s">
        <v>110</v>
      </c>
      <c r="H14" s="63">
        <f>AVERAGE(Q37,Q57,Q82,Q97,Q122,Q142,Q162,Q182,Q202,Q222,Q242,Q262)</f>
        <v>16.988540684569649</v>
      </c>
      <c r="I14" s="63">
        <f>STDEV(Q37,Q57,Q82,Q97,Q122,Q142,Q162,Q182,Q202,Q222,Q242,Q262)/SQRT(COUNT(Q37,Q57,Q82,Q97,Q122,Q142,Q162,Q182,Q202,Q222,Q242,Q262))</f>
        <v>0.58107096064185015</v>
      </c>
      <c r="J14" s="63">
        <f>MIN(Q37,Q57,Q82,Q97,Q122,Q142,Q162,Q182,Q202,Q222,Q242,Q262)</f>
        <v>16.041979330355304</v>
      </c>
      <c r="K14" s="63">
        <f>MAX(Q37,Q57,Q82,Q97,Q122,Q142,Q162,Q182,Q202,Q222,Q242,Q262)</f>
        <v>18.045727677736732</v>
      </c>
      <c r="L14" s="79"/>
      <c r="O14" s="393" t="s">
        <v>113</v>
      </c>
      <c r="P14" s="394"/>
      <c r="Q14" s="394"/>
      <c r="R14" s="394"/>
      <c r="S14" s="394"/>
      <c r="Z14" s="79"/>
      <c r="AA14" s="83" t="s">
        <v>18</v>
      </c>
      <c r="AB14" s="84" t="s">
        <v>16</v>
      </c>
      <c r="AC14" s="84" t="s">
        <v>21</v>
      </c>
      <c r="AD14" s="84"/>
      <c r="AE14" s="84"/>
      <c r="AF14" s="85"/>
      <c r="AO14" s="61"/>
      <c r="AP14" s="61"/>
    </row>
    <row r="15" spans="1:44" ht="13" customHeight="1">
      <c r="A15" s="376">
        <f t="shared" si="3"/>
        <v>100</v>
      </c>
      <c r="B15" s="64">
        <f>AVERAGE(C39,C59,C79,C99,C119,C139,C159,C179,C199,C219,C239,C259)</f>
        <v>109</v>
      </c>
      <c r="C15" s="65">
        <f t="shared" si="0"/>
        <v>9.2427577826410339</v>
      </c>
      <c r="D15" s="65">
        <f t="shared" si="5"/>
        <v>42.571428571428569</v>
      </c>
      <c r="E15" s="67">
        <f t="shared" si="1"/>
        <v>4.1567910176752765</v>
      </c>
      <c r="F15" s="79"/>
      <c r="K15" s="79"/>
      <c r="L15" s="79"/>
      <c r="O15" s="393" t="s">
        <v>10</v>
      </c>
      <c r="P15" s="1037" t="s">
        <v>302</v>
      </c>
      <c r="Q15" s="1037" t="s">
        <v>303</v>
      </c>
      <c r="R15" s="1044" t="s">
        <v>7</v>
      </c>
      <c r="S15" s="1044" t="s">
        <v>325</v>
      </c>
      <c r="Z15" s="79"/>
      <c r="AA15" s="83" t="s">
        <v>46</v>
      </c>
      <c r="AB15" s="84" t="s">
        <v>16</v>
      </c>
      <c r="AC15" s="84" t="s">
        <v>22</v>
      </c>
      <c r="AD15" s="84"/>
      <c r="AE15" s="84"/>
      <c r="AF15" s="85"/>
    </row>
    <row r="16" spans="1:44" ht="13" customHeight="1">
      <c r="A16" s="376">
        <f t="shared" si="3"/>
        <v>110</v>
      </c>
      <c r="B16" s="64">
        <f t="shared" si="4"/>
        <v>122.85714285714286</v>
      </c>
      <c r="C16" s="65">
        <f t="shared" si="0"/>
        <v>14.378271588669866</v>
      </c>
      <c r="D16" s="65">
        <f t="shared" si="5"/>
        <v>42</v>
      </c>
      <c r="E16" s="67">
        <f t="shared" si="1"/>
        <v>3.5723808254306761</v>
      </c>
      <c r="F16" s="79"/>
      <c r="G16" s="393" t="s">
        <v>307</v>
      </c>
      <c r="H16" s="393"/>
      <c r="I16" s="393"/>
      <c r="J16" s="393"/>
      <c r="K16" s="393"/>
      <c r="O16" s="6">
        <f>B42</f>
        <v>2</v>
      </c>
      <c r="P16" s="24">
        <f t="shared" ref="P16:P21" si="19">AVERAGE(G42,G62,G82,G102,G122,G142,G162,G182,G202,G222,G242,G262)</f>
        <v>10066</v>
      </c>
      <c r="Q16" s="24">
        <f t="shared" ref="Q16:Q21" si="20">STDEV(G42,G62,G82,G102,G122,G142,G162,G182,G202,G222,G242,G262)/SQRT(COUNT(G42,G62,G82,G102,G122,G142,G162,G182,G202,G222,G242,G262))</f>
        <v>463.58484095352463</v>
      </c>
      <c r="R16" s="24">
        <f t="shared" ref="R16:R21" si="21">MIN(G42,G62,G82,G102,G122,G142,G162,G182,G202,G222,G242,G262)</f>
        <v>8652</v>
      </c>
      <c r="S16" s="24">
        <f t="shared" ref="S16:S21" si="22">MAX(G42,G62,G82,G102,G122,G142,G162,G182,G202,G222,G242,G262)</f>
        <v>12218</v>
      </c>
      <c r="Z16" s="79"/>
      <c r="AA16" s="83" t="s">
        <v>20</v>
      </c>
      <c r="AB16" s="84" t="s">
        <v>16</v>
      </c>
      <c r="AC16" s="84" t="s">
        <v>23</v>
      </c>
      <c r="AD16" s="84"/>
      <c r="AE16" s="84"/>
      <c r="AF16" s="85"/>
    </row>
    <row r="17" spans="1:66" ht="13" customHeight="1">
      <c r="A17" s="376">
        <f t="shared" si="3"/>
        <v>120</v>
      </c>
      <c r="B17" s="64">
        <f t="shared" si="4"/>
        <v>120.14285714285714</v>
      </c>
      <c r="C17" s="65">
        <f t="shared" si="0"/>
        <v>12.708131201693496</v>
      </c>
      <c r="D17" s="65">
        <f t="shared" si="5"/>
        <v>39.571428571428569</v>
      </c>
      <c r="E17" s="67">
        <f t="shared" si="1"/>
        <v>2.6891062673324782</v>
      </c>
      <c r="F17" s="79"/>
      <c r="H17" s="53" t="s">
        <v>302</v>
      </c>
      <c r="I17" s="53" t="s">
        <v>303</v>
      </c>
      <c r="J17" s="1045" t="s">
        <v>7</v>
      </c>
      <c r="K17" s="1045" t="s">
        <v>325</v>
      </c>
      <c r="L17" s="79"/>
      <c r="N17" s="317"/>
      <c r="O17" s="6">
        <f>B43</f>
        <v>5</v>
      </c>
      <c r="P17" s="24">
        <f t="shared" si="19"/>
        <v>5653.8571428571431</v>
      </c>
      <c r="Q17" s="24">
        <f t="shared" si="20"/>
        <v>332.53552825378011</v>
      </c>
      <c r="R17" s="24">
        <f t="shared" si="21"/>
        <v>4315</v>
      </c>
      <c r="S17" s="24">
        <f t="shared" si="22"/>
        <v>6390</v>
      </c>
      <c r="Z17" s="79"/>
      <c r="AA17" s="83" t="s">
        <v>28</v>
      </c>
      <c r="AB17" s="84" t="s">
        <v>15</v>
      </c>
      <c r="AC17" s="84" t="s">
        <v>29</v>
      </c>
      <c r="AD17" s="84"/>
      <c r="AE17" s="84"/>
      <c r="AF17" s="85"/>
    </row>
    <row r="18" spans="1:66" ht="12" customHeight="1">
      <c r="A18" s="376">
        <f t="shared" si="3"/>
        <v>2</v>
      </c>
      <c r="B18" s="64">
        <f t="shared" si="4"/>
        <v>115.85714285714286</v>
      </c>
      <c r="C18" s="65">
        <f t="shared" si="0"/>
        <v>7.7901909366800517</v>
      </c>
      <c r="D18" s="65">
        <f t="shared" si="5"/>
        <v>38.285714285714285</v>
      </c>
      <c r="E18" s="67">
        <f t="shared" si="1"/>
        <v>2.316753534318118</v>
      </c>
      <c r="G18" s="53" t="s">
        <v>308</v>
      </c>
      <c r="H18" s="63">
        <f>AVERAGE(A39,A59,A79,A99,A119,A139,A159,A179,A199,A219,A239,A259)</f>
        <v>40.857142857142854</v>
      </c>
      <c r="I18" s="63">
        <f>STDEV(A39,A59,A79,A99,A119,A139,A159,A179,A199,A219,A239,A259)/SQRT(COUNT(A39,A59,A79,A99,A119,A139,A159,A179,A199,A219,A239,A259))</f>
        <v>1.4380637019563332</v>
      </c>
      <c r="J18" s="63">
        <f>MIN(A39,A59,A79,A99,A119,A139,A159,A179,A199,A219,A239,A259)</f>
        <v>34</v>
      </c>
      <c r="K18" s="63">
        <f>MAX(A39,A59,A79,A99,A119,A139,A159,A179,A199,A219,A239,A259)</f>
        <v>44</v>
      </c>
      <c r="L18" s="873"/>
      <c r="N18" s="317"/>
      <c r="O18" s="6">
        <f>B44</f>
        <v>10</v>
      </c>
      <c r="P18" s="24">
        <f t="shared" si="19"/>
        <v>3159.1428571428573</v>
      </c>
      <c r="Q18" s="24">
        <f t="shared" si="20"/>
        <v>353.2140473782236</v>
      </c>
      <c r="R18" s="24">
        <f t="shared" si="21"/>
        <v>1857</v>
      </c>
      <c r="S18" s="24">
        <f t="shared" si="22"/>
        <v>4178</v>
      </c>
      <c r="Z18" s="79"/>
      <c r="AA18" s="83" t="s">
        <v>25</v>
      </c>
      <c r="AB18" s="84" t="s">
        <v>88</v>
      </c>
      <c r="AC18" s="84" t="s">
        <v>30</v>
      </c>
      <c r="AD18" s="84"/>
      <c r="AE18" s="84"/>
      <c r="AF18" s="85"/>
      <c r="AG18" s="86"/>
      <c r="AX18" s="87"/>
      <c r="BA18" s="36"/>
      <c r="BB18" s="36"/>
    </row>
    <row r="19" spans="1:66" ht="13" customHeight="1">
      <c r="A19" s="376">
        <f t="shared" si="3"/>
        <v>5</v>
      </c>
      <c r="B19" s="64">
        <f t="shared" si="4"/>
        <v>106.85714285714286</v>
      </c>
      <c r="C19" s="65">
        <f t="shared" si="0"/>
        <v>8.350730140385993</v>
      </c>
      <c r="D19" s="65">
        <f t="shared" si="5"/>
        <v>38</v>
      </c>
      <c r="E19" s="67">
        <f t="shared" si="1"/>
        <v>2.2360679774997898</v>
      </c>
      <c r="G19" s="53" t="s">
        <v>309</v>
      </c>
      <c r="H19" s="63">
        <f>AVERAGE(A41,A61,A81,A101,A121,A141,A161,A181,A201,A221,A241,A261)</f>
        <v>34.285714285714285</v>
      </c>
      <c r="I19" s="63">
        <f>STDEV(A41,A61,A81,A101,A121,A141,A161,A181,A201,A221,A241,A261)/SQRT(COUNT(A41,A61,A81,A101,A121,A141,A161,A181,A201,A221,A241,A261))</f>
        <v>2.5044178652008928</v>
      </c>
      <c r="J19" s="63">
        <f>MIN(A41,A61,A81,A101,A121,A141,A161,A181,A201,A221,A241,A261)</f>
        <v>25</v>
      </c>
      <c r="K19" s="63">
        <f>MAX(A41,A61,A81,A101,A121,A141,A161,A181,A201,A221,A241,A261)</f>
        <v>43</v>
      </c>
      <c r="L19" s="873"/>
      <c r="N19" s="317"/>
      <c r="O19" s="6">
        <f>B45</f>
        <v>15</v>
      </c>
      <c r="P19" s="24">
        <f t="shared" si="19"/>
        <v>2138.1428571428573</v>
      </c>
      <c r="Q19" s="24">
        <f t="shared" si="20"/>
        <v>327.54203136838055</v>
      </c>
      <c r="R19" s="24">
        <f t="shared" si="21"/>
        <v>1119</v>
      </c>
      <c r="S19" s="24">
        <f t="shared" si="22"/>
        <v>3358</v>
      </c>
      <c r="Z19" s="79"/>
      <c r="AA19" s="83" t="s">
        <v>347</v>
      </c>
      <c r="AB19" s="84" t="s">
        <v>27</v>
      </c>
      <c r="AC19" s="84" t="s">
        <v>32</v>
      </c>
      <c r="AD19" s="84"/>
      <c r="AE19" s="84"/>
      <c r="AF19" s="85"/>
      <c r="AG19" s="86"/>
      <c r="AX19" s="87"/>
    </row>
    <row r="20" spans="1:66" ht="13" customHeight="1">
      <c r="A20" s="376">
        <f t="shared" si="3"/>
        <v>10</v>
      </c>
      <c r="B20" s="64">
        <f t="shared" si="4"/>
        <v>121</v>
      </c>
      <c r="C20" s="65">
        <f t="shared" si="0"/>
        <v>9.390978446917881</v>
      </c>
      <c r="D20" s="65">
        <f t="shared" si="5"/>
        <v>37.428571428571431</v>
      </c>
      <c r="E20" s="67">
        <f t="shared" si="1"/>
        <v>2.4578072191550384</v>
      </c>
      <c r="G20" s="1060"/>
      <c r="H20" s="1060"/>
      <c r="I20" s="1060"/>
      <c r="J20" s="1060"/>
      <c r="K20" s="873"/>
      <c r="L20" s="873"/>
      <c r="N20" s="317"/>
      <c r="O20" s="6">
        <f>B46</f>
        <v>25</v>
      </c>
      <c r="P20" s="24">
        <f t="shared" si="19"/>
        <v>1485.4285714285713</v>
      </c>
      <c r="Q20" s="24">
        <f t="shared" si="20"/>
        <v>285.55183476933928</v>
      </c>
      <c r="R20" s="24">
        <f t="shared" si="21"/>
        <v>751</v>
      </c>
      <c r="S20" s="24">
        <f t="shared" si="22"/>
        <v>2949</v>
      </c>
      <c r="Z20" s="79"/>
      <c r="AA20" s="83" t="s">
        <v>348</v>
      </c>
      <c r="AB20" s="84" t="s">
        <v>27</v>
      </c>
      <c r="AC20" s="84" t="s">
        <v>349</v>
      </c>
      <c r="AD20" s="84"/>
      <c r="AE20" s="84"/>
      <c r="AF20" s="85"/>
      <c r="AG20" s="86"/>
      <c r="AX20" s="87"/>
      <c r="BL20" s="36"/>
    </row>
    <row r="21" spans="1:66" ht="13" customHeight="1" thickBot="1">
      <c r="A21" s="376">
        <f t="shared" si="3"/>
        <v>15</v>
      </c>
      <c r="B21" s="64">
        <f t="shared" si="4"/>
        <v>124.57142857142857</v>
      </c>
      <c r="C21" s="65">
        <f t="shared" si="0"/>
        <v>13.996355210685158</v>
      </c>
      <c r="D21" s="65">
        <f t="shared" si="5"/>
        <v>36.571428571428569</v>
      </c>
      <c r="E21" s="67">
        <f t="shared" si="1"/>
        <v>2.9589021681725702</v>
      </c>
      <c r="F21" s="1059" t="s">
        <v>327</v>
      </c>
      <c r="G21" s="1060"/>
      <c r="H21" s="1060"/>
      <c r="I21" s="1060"/>
      <c r="J21" s="1060"/>
      <c r="K21" s="873"/>
      <c r="L21" s="873"/>
      <c r="N21" s="317"/>
      <c r="O21" s="23" t="s">
        <v>114</v>
      </c>
      <c r="P21" s="24">
        <f t="shared" si="19"/>
        <v>51816.571428571428</v>
      </c>
      <c r="Q21" s="24">
        <f t="shared" si="20"/>
        <v>1038.6712174500569</v>
      </c>
      <c r="R21" s="24">
        <f t="shared" si="21"/>
        <v>45689</v>
      </c>
      <c r="S21" s="24">
        <f t="shared" si="22"/>
        <v>53359</v>
      </c>
      <c r="W21" s="79"/>
      <c r="X21" s="79"/>
      <c r="Y21" s="79"/>
      <c r="Z21" s="79"/>
      <c r="AA21" s="88" t="s">
        <v>56</v>
      </c>
      <c r="AB21" s="89" t="s">
        <v>60</v>
      </c>
      <c r="AC21" s="89" t="s">
        <v>323</v>
      </c>
      <c r="AD21" s="90"/>
      <c r="AE21" s="90"/>
      <c r="AF21" s="91"/>
      <c r="AG21" s="86"/>
      <c r="AX21" s="87"/>
    </row>
    <row r="22" spans="1:66" ht="13" customHeight="1" thickBot="1">
      <c r="A22" s="377">
        <f t="shared" si="3"/>
        <v>25</v>
      </c>
      <c r="B22" s="64">
        <f t="shared" si="4"/>
        <v>129.85714285714286</v>
      </c>
      <c r="C22" s="65">
        <f t="shared" si="0"/>
        <v>12.549764883831722</v>
      </c>
      <c r="D22" s="65">
        <f t="shared" si="5"/>
        <v>34.857142857142854</v>
      </c>
      <c r="E22" s="67">
        <f t="shared" si="1"/>
        <v>4.6824320676361353</v>
      </c>
      <c r="F22" s="1059" t="s">
        <v>322</v>
      </c>
      <c r="G22" s="1060"/>
      <c r="H22" s="1060"/>
      <c r="I22" s="1060"/>
      <c r="J22" s="1060"/>
      <c r="K22" s="872"/>
      <c r="L22" s="872"/>
      <c r="W22" s="79"/>
      <c r="X22" s="79"/>
      <c r="Y22" s="79"/>
      <c r="Z22" s="79"/>
      <c r="AA22" s="79"/>
      <c r="AB22" s="79"/>
      <c r="AC22" s="79"/>
      <c r="AD22" s="79"/>
      <c r="AE22" s="79"/>
      <c r="AF22" s="317"/>
      <c r="AG22" s="86"/>
      <c r="AX22" s="87"/>
      <c r="AZ22" s="36"/>
      <c r="BA22" s="36"/>
      <c r="BB22" s="36"/>
      <c r="BC22" s="36"/>
      <c r="BD22" s="36"/>
      <c r="BE22" s="36"/>
      <c r="BF22" s="36"/>
      <c r="BG22" s="36"/>
      <c r="BH22" s="36"/>
      <c r="BJ22" s="36"/>
    </row>
    <row r="23" spans="1:66" ht="13" customHeight="1" thickBot="1">
      <c r="A23" s="378" t="s">
        <v>326</v>
      </c>
      <c r="B23" s="64" t="e">
        <f>AVERAGE(C47,C67,C87,C107,C127,C147,C167,C187,C207,C227,C247,C267)</f>
        <v>#DIV/0!</v>
      </c>
      <c r="C23" s="65" t="e">
        <f t="shared" si="0"/>
        <v>#DIV/0!</v>
      </c>
      <c r="D23" s="65" t="e">
        <f t="shared" si="5"/>
        <v>#DIV/0!</v>
      </c>
      <c r="E23" s="67" t="e">
        <f t="shared" si="1"/>
        <v>#DIV/0!</v>
      </c>
      <c r="F23" s="1059"/>
      <c r="G23" s="1060"/>
      <c r="H23" s="1060"/>
      <c r="I23" s="1060"/>
      <c r="J23" s="1060"/>
      <c r="K23" s="872"/>
      <c r="L23" s="872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X23" s="36"/>
      <c r="AY23" s="36"/>
    </row>
    <row r="24" spans="1:66" ht="13" customHeight="1" thickBot="1">
      <c r="A24" s="79"/>
      <c r="B24" s="79"/>
      <c r="C24" s="53"/>
      <c r="D24" s="79"/>
      <c r="E24" s="79"/>
      <c r="F24" s="92" t="s">
        <v>77</v>
      </c>
      <c r="G24" s="92" t="s">
        <v>77</v>
      </c>
      <c r="H24" s="92" t="s">
        <v>78</v>
      </c>
      <c r="I24" s="79"/>
      <c r="J24" s="79"/>
      <c r="K24" s="79"/>
      <c r="L24" s="79"/>
      <c r="M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</row>
    <row r="25" spans="1:66" ht="17" customHeight="1" thickBot="1">
      <c r="A25" s="1023" t="s">
        <v>68</v>
      </c>
      <c r="B25" s="395" t="s">
        <v>2</v>
      </c>
      <c r="C25" s="395" t="s">
        <v>31</v>
      </c>
      <c r="D25" s="395" t="s">
        <v>31</v>
      </c>
      <c r="E25" s="395" t="s">
        <v>19</v>
      </c>
      <c r="F25" s="395" t="s">
        <v>6</v>
      </c>
      <c r="G25" s="395" t="s">
        <v>6</v>
      </c>
      <c r="H25" s="395" t="s">
        <v>69</v>
      </c>
      <c r="I25" s="395" t="s">
        <v>1</v>
      </c>
      <c r="J25" s="395" t="s">
        <v>1</v>
      </c>
      <c r="K25" s="395" t="s">
        <v>1</v>
      </c>
      <c r="L25" s="395" t="s">
        <v>1</v>
      </c>
      <c r="M25" s="396" t="s">
        <v>47</v>
      </c>
      <c r="N25" s="397" t="s">
        <v>0</v>
      </c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Z25" s="36"/>
    </row>
    <row r="26" spans="1:66" ht="13" customHeight="1" thickBot="1">
      <c r="A26" s="1024" t="s">
        <v>67</v>
      </c>
      <c r="B26" s="398" t="s">
        <v>7</v>
      </c>
      <c r="C26" s="398" t="s">
        <v>164</v>
      </c>
      <c r="D26" s="398" t="s">
        <v>87</v>
      </c>
      <c r="E26" s="398"/>
      <c r="F26" s="398" t="s">
        <v>48</v>
      </c>
      <c r="G26" s="398" t="s">
        <v>12</v>
      </c>
      <c r="H26" s="398" t="s">
        <v>155</v>
      </c>
      <c r="I26" s="398" t="s">
        <v>3</v>
      </c>
      <c r="J26" s="398" t="s">
        <v>4</v>
      </c>
      <c r="K26" s="398" t="s">
        <v>3</v>
      </c>
      <c r="L26" s="398" t="s">
        <v>4</v>
      </c>
      <c r="M26" s="399" t="s">
        <v>57</v>
      </c>
      <c r="N26" s="400"/>
      <c r="W26" s="79"/>
      <c r="X26" s="79"/>
      <c r="Y26" s="79"/>
      <c r="Z26" s="423" t="s">
        <v>14</v>
      </c>
      <c r="AA26" s="79"/>
      <c r="AB26" s="79"/>
      <c r="AC26" s="79"/>
      <c r="AD26" s="79"/>
      <c r="AE26" s="79"/>
      <c r="AF26" s="79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L26" s="36"/>
      <c r="BM26" s="36"/>
    </row>
    <row r="27" spans="1:66" ht="13" customHeight="1" thickBot="1">
      <c r="A27" s="1025"/>
      <c r="B27" s="401"/>
      <c r="C27" s="401"/>
      <c r="D27" s="401"/>
      <c r="E27" s="401"/>
      <c r="F27" s="401" t="s">
        <v>70</v>
      </c>
      <c r="G27" s="401"/>
      <c r="H27" s="401" t="s">
        <v>73</v>
      </c>
      <c r="I27" s="401"/>
      <c r="J27" s="401"/>
      <c r="K27" s="402" t="s">
        <v>132</v>
      </c>
      <c r="L27" s="402" t="s">
        <v>132</v>
      </c>
      <c r="M27" s="403"/>
      <c r="N27" s="404"/>
      <c r="O27" s="1234" t="str">
        <f>A29</f>
        <v>MP-514-20</v>
      </c>
      <c r="P27" s="1235"/>
      <c r="Q27" s="319"/>
      <c r="S27" s="92" t="s">
        <v>77</v>
      </c>
      <c r="T27" s="92" t="s">
        <v>78</v>
      </c>
      <c r="W27" s="79"/>
      <c r="X27" s="79"/>
      <c r="Y27" s="79"/>
      <c r="Z27" s="320">
        <f>I35</f>
        <v>2.2706158663883094</v>
      </c>
      <c r="AA27" s="424" t="s">
        <v>76</v>
      </c>
      <c r="AB27" s="425"/>
      <c r="AC27" s="425"/>
      <c r="AD27" s="426"/>
      <c r="AE27" s="457" t="str">
        <f>+O27</f>
        <v>MP-514-20</v>
      </c>
      <c r="AF27" s="456" t="s">
        <v>116</v>
      </c>
      <c r="AG27" s="454"/>
      <c r="AH27" s="454"/>
      <c r="AI27" s="453" t="s">
        <v>115</v>
      </c>
      <c r="AJ27" s="454"/>
      <c r="AK27" s="455">
        <v>1.3</v>
      </c>
      <c r="AL27" s="454"/>
      <c r="AM27" s="454"/>
      <c r="AN27" s="454"/>
      <c r="AO27" s="454"/>
      <c r="AP27" s="454"/>
      <c r="AQ27" s="454"/>
      <c r="AR27" s="454"/>
      <c r="AS27" s="454"/>
      <c r="AT27" s="454"/>
      <c r="AU27" s="454"/>
      <c r="AV27" s="61"/>
      <c r="AW27" s="61"/>
      <c r="BF27" s="36"/>
      <c r="BG27" s="37"/>
      <c r="BJ27" s="41"/>
      <c r="BK27" s="41"/>
      <c r="BL27" s="41"/>
      <c r="BM27" s="41"/>
      <c r="BN27" s="41"/>
    </row>
    <row r="28" spans="1:66" ht="13" customHeight="1">
      <c r="A28" s="1116">
        <v>1</v>
      </c>
      <c r="B28" s="427">
        <v>-10</v>
      </c>
      <c r="C28" s="878">
        <v>94</v>
      </c>
      <c r="D28" s="878">
        <v>5.7</v>
      </c>
      <c r="E28" s="878">
        <v>0</v>
      </c>
      <c r="F28" s="880">
        <v>2800</v>
      </c>
      <c r="G28" s="363"/>
      <c r="H28" s="880">
        <v>2055</v>
      </c>
      <c r="I28" s="446"/>
      <c r="J28" s="447"/>
      <c r="K28" s="448"/>
      <c r="L28" s="448"/>
      <c r="M28" s="1194">
        <v>0.36809999999999998</v>
      </c>
      <c r="N28" s="919"/>
      <c r="O28" s="405" t="s">
        <v>2</v>
      </c>
      <c r="P28" s="406" t="s">
        <v>344</v>
      </c>
      <c r="Q28" s="407" t="s">
        <v>345</v>
      </c>
      <c r="R28" s="408" t="s">
        <v>46</v>
      </c>
      <c r="S28" s="407" t="s">
        <v>71</v>
      </c>
      <c r="T28" s="407" t="s">
        <v>72</v>
      </c>
      <c r="U28" s="407" t="s">
        <v>17</v>
      </c>
      <c r="V28" s="1088" t="s">
        <v>28</v>
      </c>
      <c r="W28" s="407" t="s">
        <v>25</v>
      </c>
      <c r="X28" s="408" t="s">
        <v>18</v>
      </c>
      <c r="Y28" s="409" t="s">
        <v>20</v>
      </c>
      <c r="Z28" s="410" t="s">
        <v>56</v>
      </c>
      <c r="AA28" s="411" t="s">
        <v>74</v>
      </c>
      <c r="AB28" s="412" t="s">
        <v>81</v>
      </c>
      <c r="AC28" s="412" t="s">
        <v>82</v>
      </c>
      <c r="AD28" s="413" t="s">
        <v>86</v>
      </c>
      <c r="AE28" s="458"/>
      <c r="AF28" s="458"/>
      <c r="AG28" s="458"/>
      <c r="AH28" s="458"/>
      <c r="AI28" s="458"/>
      <c r="AJ28" s="458"/>
      <c r="AK28" s="458"/>
      <c r="AL28" s="458"/>
      <c r="AM28" s="458" t="s">
        <v>117</v>
      </c>
      <c r="AN28" s="458" t="s">
        <v>117</v>
      </c>
      <c r="AO28" s="458" t="s">
        <v>117</v>
      </c>
      <c r="AP28" s="458" t="s">
        <v>117</v>
      </c>
      <c r="AQ28" s="458" t="s">
        <v>118</v>
      </c>
      <c r="AR28" s="458" t="s">
        <v>119</v>
      </c>
      <c r="AS28" s="458" t="s">
        <v>120</v>
      </c>
      <c r="AT28" s="458" t="s">
        <v>121</v>
      </c>
      <c r="AU28" s="458"/>
      <c r="AV28" s="61"/>
      <c r="AW28" s="61"/>
      <c r="BJ28" s="41"/>
      <c r="BK28" s="41"/>
      <c r="BL28" s="41"/>
      <c r="BM28" s="41"/>
      <c r="BN28" s="41"/>
    </row>
    <row r="29" spans="1:66" ht="13" customHeight="1" thickBot="1">
      <c r="A29" s="908" t="s">
        <v>367</v>
      </c>
      <c r="B29" s="428">
        <v>0</v>
      </c>
      <c r="C29" s="879">
        <v>88</v>
      </c>
      <c r="D29" s="879">
        <v>5</v>
      </c>
      <c r="E29" s="879">
        <v>0</v>
      </c>
      <c r="F29" s="879">
        <v>2520</v>
      </c>
      <c r="G29" s="363"/>
      <c r="H29" s="879">
        <v>1982</v>
      </c>
      <c r="I29" s="879">
        <v>2985</v>
      </c>
      <c r="J29" s="883">
        <v>1300</v>
      </c>
      <c r="K29" s="879">
        <v>5309</v>
      </c>
      <c r="L29" s="879">
        <v>2336</v>
      </c>
      <c r="M29" s="363"/>
      <c r="N29" s="920"/>
      <c r="O29" s="1143" t="s">
        <v>26</v>
      </c>
      <c r="P29" s="415" t="s">
        <v>99</v>
      </c>
      <c r="Q29" s="416" t="s">
        <v>99</v>
      </c>
      <c r="R29" s="1144" t="s">
        <v>16</v>
      </c>
      <c r="S29" s="1144" t="s">
        <v>70</v>
      </c>
      <c r="T29" s="1144" t="s">
        <v>73</v>
      </c>
      <c r="U29" s="1145" t="s">
        <v>84</v>
      </c>
      <c r="V29" s="1146" t="s">
        <v>350</v>
      </c>
      <c r="W29" s="1144" t="s">
        <v>88</v>
      </c>
      <c r="X29" s="1144" t="s">
        <v>16</v>
      </c>
      <c r="Y29" s="1147" t="s">
        <v>16</v>
      </c>
      <c r="Z29" s="419"/>
      <c r="AA29" s="420" t="s">
        <v>75</v>
      </c>
      <c r="AB29" s="421"/>
      <c r="AC29" s="421"/>
      <c r="AD29" s="422"/>
      <c r="AE29" s="458" t="s">
        <v>122</v>
      </c>
      <c r="AF29" s="458" t="s">
        <v>123</v>
      </c>
      <c r="AG29" s="458" t="s">
        <v>124</v>
      </c>
      <c r="AH29" s="458" t="s">
        <v>125</v>
      </c>
      <c r="AI29" s="458" t="s">
        <v>341</v>
      </c>
      <c r="AJ29" s="458" t="s">
        <v>346</v>
      </c>
      <c r="AK29" s="458" t="s">
        <v>339</v>
      </c>
      <c r="AL29" s="458" t="s">
        <v>340</v>
      </c>
      <c r="AM29" s="458" t="s">
        <v>46</v>
      </c>
      <c r="AN29" s="458" t="s">
        <v>17</v>
      </c>
      <c r="AO29" s="458" t="s">
        <v>343</v>
      </c>
      <c r="AP29" s="458" t="s">
        <v>25</v>
      </c>
      <c r="AQ29" s="458" t="s">
        <v>127</v>
      </c>
      <c r="AR29" s="458" t="s">
        <v>127</v>
      </c>
      <c r="AS29" s="458" t="s">
        <v>127</v>
      </c>
      <c r="AT29" s="458" t="s">
        <v>127</v>
      </c>
      <c r="AU29" s="458" t="s">
        <v>128</v>
      </c>
      <c r="AV29" s="61"/>
      <c r="AW29" s="61"/>
      <c r="BJ29" s="41"/>
      <c r="BK29" s="41"/>
      <c r="BL29" s="41"/>
      <c r="BM29" s="41"/>
      <c r="BN29" s="41"/>
    </row>
    <row r="30" spans="1:66" ht="13" customHeight="1">
      <c r="A30" s="902">
        <v>20.6</v>
      </c>
      <c r="B30" s="428">
        <v>10</v>
      </c>
      <c r="C30" s="879">
        <v>98</v>
      </c>
      <c r="D30" s="895"/>
      <c r="E30" s="879">
        <v>25</v>
      </c>
      <c r="F30" s="363"/>
      <c r="G30" s="363"/>
      <c r="H30" s="363"/>
      <c r="I30" s="879">
        <v>2854</v>
      </c>
      <c r="J30" s="883">
        <v>1246</v>
      </c>
      <c r="K30" s="879">
        <v>5153</v>
      </c>
      <c r="L30" s="879">
        <v>2381</v>
      </c>
      <c r="M30" s="363"/>
      <c r="N30" s="921"/>
      <c r="O30" s="322">
        <f t="shared" ref="O30:S31" si="23">+B28</f>
        <v>-10</v>
      </c>
      <c r="P30" s="323">
        <f>+C28</f>
        <v>94</v>
      </c>
      <c r="Q30" s="66">
        <f t="shared" si="23"/>
        <v>5.7</v>
      </c>
      <c r="R30" s="66">
        <f t="shared" si="23"/>
        <v>0</v>
      </c>
      <c r="S30" s="66">
        <f t="shared" si="23"/>
        <v>2800</v>
      </c>
      <c r="T30" s="66">
        <f>+H28</f>
        <v>2055</v>
      </c>
      <c r="U30" s="65">
        <f>S30/Q30</f>
        <v>491.22807017543857</v>
      </c>
      <c r="V30" s="887">
        <v>3</v>
      </c>
      <c r="W30" s="65">
        <f>V31*I33*200/10/(A30)</f>
        <v>8447.5728155339802</v>
      </c>
      <c r="X30" s="65">
        <f t="shared" ref="X30:X35" si="24">W30/U30</f>
        <v>17.196844660194174</v>
      </c>
      <c r="Y30" s="65">
        <f t="shared" ref="Y30:Y35" si="25">X30-R30</f>
        <v>17.196844660194174</v>
      </c>
      <c r="Z30" s="65">
        <f t="shared" ref="Z30:Z35" si="26">(X30/P30)*100</f>
        <v>18.29451559595125</v>
      </c>
      <c r="AA30" s="65">
        <f>(T30/0.4-(S30))*I35/100*10</f>
        <v>530.75645876826729</v>
      </c>
      <c r="AB30" s="64">
        <f>700*AA38/AVERAGE(U30:U31)</f>
        <v>3.1142516479400442</v>
      </c>
      <c r="AC30" s="65">
        <f>AVERAGE(X30:X31)-AB30</f>
        <v>13.864699268996311</v>
      </c>
      <c r="AD30" s="65">
        <f>AC30/AVERAGE(X30:X31)*100</f>
        <v>81.658162137487508</v>
      </c>
      <c r="AE30" s="43">
        <f>LINEST(R30:R31,O30:O31)</f>
        <v>0</v>
      </c>
      <c r="AF30" s="43">
        <f>INDEX(LINEST(R30:R31,O30:O31),2)</f>
        <v>0</v>
      </c>
      <c r="AG30" s="42">
        <f>LINEST(U30:U31,O30:O31)</f>
        <v>1.2771929824561423</v>
      </c>
      <c r="AH30" s="42">
        <f>INDEX(LINEST(U30:U31,O30:O31),2)</f>
        <v>504</v>
      </c>
      <c r="AI30" s="43">
        <f>LINEST(Q30:Q31,O30:O31)</f>
        <v>-7.0000000000000007E-2</v>
      </c>
      <c r="AJ30" s="42">
        <f>INDEX(LINEST(Q30:Q31,O30:O31),2)</f>
        <v>5</v>
      </c>
      <c r="AK30" s="43">
        <f>LINEST(W30:W31,O30:O31)</f>
        <v>0</v>
      </c>
      <c r="AL30" s="42">
        <f>INDEX(LINEST(W30:W31,O30:O31),2)</f>
        <v>8447.5728155339802</v>
      </c>
      <c r="AM30" s="43">
        <f>AE30*AVERAGE(O30:O31)+AF30</f>
        <v>0</v>
      </c>
      <c r="AN30" s="42">
        <f>AG30*AVERAGE(O30:O31)+AH30</f>
        <v>497.61403508771929</v>
      </c>
      <c r="AO30" s="42">
        <f>AI30*AVERAGE(O30:O31)+AJ30</f>
        <v>5.35</v>
      </c>
      <c r="AP30" s="42">
        <f>AK30*AVERAGE(O30:O31)+AL30</f>
        <v>8447.5728155339802</v>
      </c>
      <c r="AQ30" s="76">
        <f>AP30/AN30</f>
        <v>16.976154649747457</v>
      </c>
      <c r="AR30" s="76">
        <f>AK27*AO30*AG30/AN30</f>
        <v>1.7850937808489661E-2</v>
      </c>
      <c r="AS30" s="1034">
        <f>AQ30-AR30</f>
        <v>16.958303711938967</v>
      </c>
      <c r="AT30" s="1034">
        <f>AS30-AM30</f>
        <v>16.958303711938967</v>
      </c>
      <c r="AU30" s="1034">
        <f>AS30-AK27*AI30</f>
        <v>17.049303711938968</v>
      </c>
      <c r="AV30" s="36" t="s">
        <v>97</v>
      </c>
      <c r="AW30" s="61"/>
      <c r="BJ30" s="41"/>
      <c r="BK30" s="41"/>
      <c r="BL30" s="41"/>
      <c r="BM30" s="41"/>
      <c r="BN30" s="41"/>
    </row>
    <row r="31" spans="1:66" ht="13" customHeight="1">
      <c r="A31" s="902" t="s">
        <v>368</v>
      </c>
      <c r="B31" s="428">
        <v>20</v>
      </c>
      <c r="C31" s="879">
        <v>77</v>
      </c>
      <c r="D31" s="363"/>
      <c r="E31" s="879">
        <v>30</v>
      </c>
      <c r="F31" s="363"/>
      <c r="G31" s="363"/>
      <c r="H31" s="363"/>
      <c r="I31" s="879">
        <v>2862</v>
      </c>
      <c r="J31" s="883">
        <v>1286</v>
      </c>
      <c r="K31" s="879">
        <v>5144</v>
      </c>
      <c r="L31" s="879">
        <v>2317</v>
      </c>
      <c r="M31" s="363"/>
      <c r="N31" s="920"/>
      <c r="O31" s="324">
        <f t="shared" si="23"/>
        <v>0</v>
      </c>
      <c r="P31" s="321">
        <f t="shared" si="23"/>
        <v>88</v>
      </c>
      <c r="Q31" s="131">
        <f t="shared" si="23"/>
        <v>5</v>
      </c>
      <c r="R31" s="131">
        <f t="shared" si="23"/>
        <v>0</v>
      </c>
      <c r="S31" s="131">
        <f>+F29</f>
        <v>2520</v>
      </c>
      <c r="T31" s="131">
        <f>+H29</f>
        <v>1982</v>
      </c>
      <c r="U31" s="72">
        <f t="shared" ref="U31:U35" si="27">S31/Q31</f>
        <v>504</v>
      </c>
      <c r="V31" s="888">
        <v>3</v>
      </c>
      <c r="W31" s="72">
        <f>V31*I33*200/10/(A30)</f>
        <v>8447.5728155339802</v>
      </c>
      <c r="X31" s="72">
        <f t="shared" si="24"/>
        <v>16.761057173678534</v>
      </c>
      <c r="Y31" s="72">
        <f t="shared" si="25"/>
        <v>16.761057173678534</v>
      </c>
      <c r="Z31" s="72">
        <f t="shared" si="26"/>
        <v>19.04665587918015</v>
      </c>
      <c r="AA31" s="72">
        <f>(T31/0.4-(S31))*$I35/100*10</f>
        <v>552.89496346555336</v>
      </c>
      <c r="AB31" s="250">
        <f>700*AA39/AVERAGE(U32:U35)</f>
        <v>27.693886837793073</v>
      </c>
      <c r="AC31" s="72">
        <f>X36-AB31</f>
        <v>47.980019934666529</v>
      </c>
      <c r="AD31" s="65">
        <f>AC31/AVERAGE(X32:X35)*100</f>
        <v>63.403651246572281</v>
      </c>
      <c r="AE31" s="43"/>
      <c r="AF31" s="43"/>
      <c r="AG31" s="42"/>
      <c r="AH31" s="42"/>
      <c r="AI31" s="43"/>
      <c r="AJ31" s="42"/>
      <c r="AK31" s="42"/>
      <c r="AL31" s="42"/>
      <c r="AM31" s="43"/>
      <c r="AN31" s="42"/>
      <c r="AO31" s="42"/>
      <c r="AP31" s="42"/>
      <c r="AQ31" s="76"/>
      <c r="AR31" s="76"/>
      <c r="AS31" s="76"/>
      <c r="AT31" s="42"/>
      <c r="AU31" s="42"/>
      <c r="AV31" s="61"/>
      <c r="AW31" s="61"/>
      <c r="BJ31" s="41"/>
      <c r="BK31" s="41"/>
      <c r="BL31" s="41"/>
      <c r="BM31" s="41"/>
      <c r="BN31" s="41"/>
    </row>
    <row r="32" spans="1:66" ht="13" customHeight="1">
      <c r="A32" s="902" t="s">
        <v>266</v>
      </c>
      <c r="B32" s="428">
        <v>30</v>
      </c>
      <c r="C32" s="879">
        <v>99</v>
      </c>
      <c r="D32" s="363"/>
      <c r="E32" s="879">
        <v>45</v>
      </c>
      <c r="F32" s="363"/>
      <c r="G32" s="363"/>
      <c r="H32" s="363"/>
      <c r="I32" s="363"/>
      <c r="J32" s="430"/>
      <c r="K32" s="363"/>
      <c r="L32" s="363"/>
      <c r="M32" s="363"/>
      <c r="N32" s="920"/>
      <c r="O32" s="324">
        <f t="shared" ref="O32:S34" si="28">+B37</f>
        <v>80</v>
      </c>
      <c r="P32" s="321">
        <f t="shared" si="28"/>
        <v>112</v>
      </c>
      <c r="Q32" s="131">
        <f t="shared" si="28"/>
        <v>6.5</v>
      </c>
      <c r="R32" s="131">
        <f t="shared" si="28"/>
        <v>70</v>
      </c>
      <c r="S32" s="131">
        <f>+F37</f>
        <v>1214</v>
      </c>
      <c r="T32" s="131">
        <f>+H37</f>
        <v>3159</v>
      </c>
      <c r="U32" s="72">
        <f t="shared" si="27"/>
        <v>186.76923076923077</v>
      </c>
      <c r="V32" s="879">
        <v>3.13</v>
      </c>
      <c r="W32" s="72">
        <f>V32*K33*200/10/(A30)</f>
        <v>15808.019417475727</v>
      </c>
      <c r="X32" s="72">
        <f t="shared" si="24"/>
        <v>84.639313190767894</v>
      </c>
      <c r="Y32" s="72">
        <f t="shared" si="25"/>
        <v>14.639313190767894</v>
      </c>
      <c r="Z32" s="72">
        <f t="shared" si="26"/>
        <v>75.570815348899899</v>
      </c>
      <c r="AA32" s="72">
        <f>(T32/0.4-(S32))*$I35/100*10</f>
        <v>1517.5661143006266</v>
      </c>
      <c r="AB32" s="79"/>
      <c r="AC32" s="79"/>
      <c r="AD32" s="79"/>
      <c r="AE32" s="43"/>
      <c r="AF32" s="43"/>
      <c r="AG32" s="42"/>
      <c r="AH32" s="42"/>
      <c r="AI32" s="43"/>
      <c r="AJ32" s="42"/>
      <c r="AK32" s="42"/>
      <c r="AL32" s="42"/>
      <c r="AM32" s="43"/>
      <c r="AN32" s="42"/>
      <c r="AO32" s="42"/>
      <c r="AP32" s="42"/>
      <c r="AQ32" s="76"/>
      <c r="AR32" s="76"/>
      <c r="AS32" s="76"/>
      <c r="AT32" s="42"/>
      <c r="AU32" s="42"/>
      <c r="AV32" s="61"/>
      <c r="AW32" s="61"/>
      <c r="BJ32" s="41"/>
      <c r="BK32" s="41"/>
      <c r="BL32" s="41"/>
      <c r="BM32" s="41"/>
      <c r="BN32" s="41"/>
    </row>
    <row r="33" spans="1:66" ht="13" customHeight="1">
      <c r="A33" s="902" t="s">
        <v>267</v>
      </c>
      <c r="B33" s="428">
        <v>40</v>
      </c>
      <c r="C33" s="879">
        <v>92</v>
      </c>
      <c r="D33" s="363"/>
      <c r="E33" s="879">
        <v>50</v>
      </c>
      <c r="F33" s="363"/>
      <c r="G33" s="363"/>
      <c r="H33" s="363"/>
      <c r="I33" s="362">
        <f>AVERAGE(I29:I31)</f>
        <v>2900.3333333333335</v>
      </c>
      <c r="J33" s="431">
        <f>AVERAGE(J29:J31)</f>
        <v>1277.3333333333333</v>
      </c>
      <c r="K33" s="362">
        <f>AVERAGE(K29:K31)</f>
        <v>5202</v>
      </c>
      <c r="L33" s="431">
        <f>AVERAGE(L29:L31)</f>
        <v>2344.6666666666665</v>
      </c>
      <c r="M33" s="363"/>
      <c r="N33" s="920"/>
      <c r="O33" s="324">
        <f t="shared" si="28"/>
        <v>90</v>
      </c>
      <c r="P33" s="321">
        <f t="shared" si="28"/>
        <v>130</v>
      </c>
      <c r="Q33" s="131">
        <f t="shared" si="28"/>
        <v>7.5</v>
      </c>
      <c r="R33" s="131">
        <f t="shared" si="28"/>
        <v>70</v>
      </c>
      <c r="S33" s="131">
        <f t="shared" si="28"/>
        <v>1414</v>
      </c>
      <c r="T33" s="131">
        <f>+H38</f>
        <v>3502</v>
      </c>
      <c r="U33" s="72">
        <f t="shared" si="27"/>
        <v>188.53333333333333</v>
      </c>
      <c r="V33" s="879">
        <v>3.13</v>
      </c>
      <c r="W33" s="72">
        <f t="shared" ref="W33:W35" si="29">W32*V33/V32</f>
        <v>15808.019417475727</v>
      </c>
      <c r="X33" s="72">
        <f t="shared" si="24"/>
        <v>83.847344859312557</v>
      </c>
      <c r="Y33" s="72">
        <f t="shared" si="25"/>
        <v>13.847344859312557</v>
      </c>
      <c r="Z33" s="72">
        <f t="shared" si="26"/>
        <v>64.497957584086578</v>
      </c>
      <c r="AA33" s="72">
        <f>(T33/0.4-(S33))*$I35/100*10</f>
        <v>1666.8591075156578</v>
      </c>
      <c r="AB33" s="79"/>
      <c r="AC33" s="79"/>
      <c r="AD33" s="79"/>
      <c r="AE33" s="43">
        <f>LINEST(R32:R34,O32:O34)</f>
        <v>-0.25</v>
      </c>
      <c r="AF33" s="43">
        <f>INDEX(LINEST(R32:R34,O32:O34),2)</f>
        <v>90.833333333333329</v>
      </c>
      <c r="AG33" s="42">
        <f>LINEST(U32:U34,O32:O34)</f>
        <v>0.41153846153846274</v>
      </c>
      <c r="AH33" s="42">
        <f>INDEX(LINEST(U32:U34,O32:O34),2)</f>
        <v>153.06239316239305</v>
      </c>
      <c r="AI33" s="43">
        <f>LINEST(Q32:Q34,O32:O34)</f>
        <v>8.4999999999999978E-2</v>
      </c>
      <c r="AJ33" s="42">
        <f>INDEX(LINEST(Q32:Q34,O32:O34),2)</f>
        <v>-0.24999999999999822</v>
      </c>
      <c r="AK33" s="43">
        <f>LINEST(W32:W34,O32:O34)</f>
        <v>-55.555339805825142</v>
      </c>
      <c r="AL33" s="42">
        <f>INDEX(LINEST(W32:W34,O32:O34),2)</f>
        <v>20437.631067961156</v>
      </c>
      <c r="AM33" s="43">
        <f>AE33*O33+AF33</f>
        <v>68.333333333333329</v>
      </c>
      <c r="AN33" s="42">
        <f>AG33*O33+AH33</f>
        <v>190.10085470085471</v>
      </c>
      <c r="AO33" s="42">
        <f>AI33*O33+AJ33</f>
        <v>7.3999999999999995</v>
      </c>
      <c r="AP33" s="42">
        <f>AK33*O33+AL33</f>
        <v>15437.650485436894</v>
      </c>
      <c r="AQ33" s="76">
        <f>AP33/AN33</f>
        <v>81.207685834604959</v>
      </c>
      <c r="AR33" s="76">
        <f>AK27*AO33*AG33/AN33</f>
        <v>2.0825787481229093E-2</v>
      </c>
      <c r="AS33" s="76">
        <f>AQ33-AR33</f>
        <v>81.18686004712373</v>
      </c>
      <c r="AT33" s="76">
        <f>AS33-AM33</f>
        <v>12.853526713790401</v>
      </c>
      <c r="AU33" s="76">
        <f>AS33-AK27*AI33</f>
        <v>81.076360047123728</v>
      </c>
      <c r="AV33" s="61"/>
      <c r="AW33" s="61"/>
      <c r="BJ33" s="41"/>
      <c r="BK33" s="41"/>
      <c r="BL33" s="41"/>
      <c r="BM33" s="41"/>
      <c r="BN33" s="41"/>
    </row>
    <row r="34" spans="1:66" ht="13" customHeight="1">
      <c r="A34" s="902" t="s">
        <v>61</v>
      </c>
      <c r="B34" s="428">
        <v>50</v>
      </c>
      <c r="C34" s="879">
        <v>106</v>
      </c>
      <c r="D34" s="363"/>
      <c r="E34" s="879">
        <v>60</v>
      </c>
      <c r="F34" s="363"/>
      <c r="G34" s="363"/>
      <c r="H34" s="363"/>
      <c r="I34" s="363"/>
      <c r="J34" s="430"/>
      <c r="K34" s="363"/>
      <c r="L34" s="430"/>
      <c r="M34" s="363"/>
      <c r="N34" s="920"/>
      <c r="O34" s="324">
        <f t="shared" si="28"/>
        <v>100</v>
      </c>
      <c r="P34" s="321">
        <f t="shared" si="28"/>
        <v>158</v>
      </c>
      <c r="Q34" s="72">
        <f t="shared" si="28"/>
        <v>8.1999999999999993</v>
      </c>
      <c r="R34" s="131">
        <f t="shared" si="28"/>
        <v>65</v>
      </c>
      <c r="S34" s="131">
        <f t="shared" si="28"/>
        <v>1599</v>
      </c>
      <c r="T34" s="131">
        <f>+H39</f>
        <v>3761</v>
      </c>
      <c r="U34" s="72">
        <f t="shared" si="27"/>
        <v>195.00000000000003</v>
      </c>
      <c r="V34" s="879">
        <v>2.91</v>
      </c>
      <c r="W34" s="72">
        <f t="shared" si="29"/>
        <v>14696.912621359224</v>
      </c>
      <c r="X34" s="72">
        <f t="shared" si="24"/>
        <v>75.368782673637043</v>
      </c>
      <c r="Y34" s="72">
        <f t="shared" si="25"/>
        <v>10.368782673637043</v>
      </c>
      <c r="Z34" s="72">
        <f t="shared" si="26"/>
        <v>47.70176118584623</v>
      </c>
      <c r="AA34" s="72">
        <f>(T34/0.4-(S34))*$I35/100*10</f>
        <v>1771.8750913361171</v>
      </c>
      <c r="AB34" s="79"/>
      <c r="AC34" s="79"/>
      <c r="AD34" s="79"/>
      <c r="AE34" s="43">
        <f>LINEST(R33:R35,O33:O35)</f>
        <v>-0.6785714285714286</v>
      </c>
      <c r="AF34" s="43">
        <f>INDEX(LINEST(R33:R35,O33:O35),2)</f>
        <v>131.78571428571428</v>
      </c>
      <c r="AG34" s="42">
        <f>LINEST(U33:U35,O33:O35)</f>
        <v>8.7191948944526296E-2</v>
      </c>
      <c r="AH34" s="42">
        <f>INDEX(LINEST(U33:U35,O33:O35),2)</f>
        <v>182.92395679921455</v>
      </c>
      <c r="AI34" s="43">
        <f>LINEST(Q33:Q35,O33:O35)</f>
        <v>7.3571428571428552E-2</v>
      </c>
      <c r="AJ34" s="42">
        <f>INDEX(LINEST(Q33:Q35,O33:O35),2)</f>
        <v>0.86428571428571654</v>
      </c>
      <c r="AK34" s="43">
        <f>LINEST(W33:W35,O33:O35)</f>
        <v>-152.59680998613038</v>
      </c>
      <c r="AL34" s="42">
        <f>INDEX(LINEST(W33:W35,O33:O35),2)</f>
        <v>29707.676837725383</v>
      </c>
      <c r="AM34" s="43">
        <f>AE34*O34+AF34</f>
        <v>63.928571428571416</v>
      </c>
      <c r="AN34" s="42">
        <f>AG34*O34+AH34</f>
        <v>191.64315169366719</v>
      </c>
      <c r="AO34" s="42">
        <f>AI34*O34+AJ34</f>
        <v>8.2214285714285715</v>
      </c>
      <c r="AP34" s="42">
        <f>AK34*O34+AL34</f>
        <v>14447.995839112345</v>
      </c>
      <c r="AQ34" s="76">
        <f>AP34/AN34</f>
        <v>75.390097227198623</v>
      </c>
      <c r="AR34" s="76">
        <f>AK27*AO34*AG34/AN34</f>
        <v>4.8626579457218613E-3</v>
      </c>
      <c r="AS34" s="76">
        <f>AQ34-AR34</f>
        <v>75.385234569252901</v>
      </c>
      <c r="AT34" s="76">
        <f>AS34-AM34</f>
        <v>11.456663140681485</v>
      </c>
      <c r="AU34" s="76">
        <f>AS34-AK27*AI34</f>
        <v>75.289591712110038</v>
      </c>
      <c r="AV34" s="61"/>
      <c r="AW34" s="61"/>
      <c r="BJ34" s="41"/>
      <c r="BK34" s="41"/>
      <c r="BL34" s="41"/>
      <c r="BM34" s="41"/>
      <c r="BN34" s="41"/>
    </row>
    <row r="35" spans="1:66" ht="13" customHeight="1" thickBot="1">
      <c r="A35" s="902" t="s">
        <v>315</v>
      </c>
      <c r="B35" s="428">
        <v>60</v>
      </c>
      <c r="C35" s="879">
        <v>98</v>
      </c>
      <c r="D35" s="363"/>
      <c r="E35" s="879">
        <v>65</v>
      </c>
      <c r="F35" s="363"/>
      <c r="G35" s="363"/>
      <c r="H35" s="363"/>
      <c r="I35" s="364">
        <f>I33/J33</f>
        <v>2.2706158663883094</v>
      </c>
      <c r="J35" s="367" t="s">
        <v>14</v>
      </c>
      <c r="K35" s="364">
        <f>K33/L33</f>
        <v>2.2186522604492467</v>
      </c>
      <c r="L35" s="367" t="s">
        <v>14</v>
      </c>
      <c r="M35" s="365"/>
      <c r="N35" s="920"/>
      <c r="O35" s="324">
        <f>+B41</f>
        <v>120</v>
      </c>
      <c r="P35" s="321">
        <f>+C41</f>
        <v>178</v>
      </c>
      <c r="Q35" s="72">
        <f>+D41</f>
        <v>9.6999999999999993</v>
      </c>
      <c r="R35" s="131">
        <f>+E41</f>
        <v>50</v>
      </c>
      <c r="S35" s="131">
        <f>+F41</f>
        <v>1865</v>
      </c>
      <c r="T35" s="131">
        <f>+H41</f>
        <v>3974</v>
      </c>
      <c r="U35" s="72">
        <f t="shared" si="27"/>
        <v>192.26804123711341</v>
      </c>
      <c r="V35" s="879">
        <v>2.2400000000000002</v>
      </c>
      <c r="W35" s="72">
        <f t="shared" si="29"/>
        <v>11313.087378640777</v>
      </c>
      <c r="X35" s="72">
        <f t="shared" si="24"/>
        <v>58.840186366120932</v>
      </c>
      <c r="Y35" s="72">
        <f t="shared" si="25"/>
        <v>8.8401863661209319</v>
      </c>
      <c r="Z35" s="72">
        <f t="shared" si="26"/>
        <v>33.056284475348839</v>
      </c>
      <c r="AA35" s="72">
        <f>(T35/0.4-(S35))*$I35/100*10</f>
        <v>1832.3870041753657</v>
      </c>
      <c r="AB35" s="79"/>
      <c r="AC35" s="79"/>
      <c r="AD35" s="79"/>
      <c r="AE35" s="43"/>
      <c r="AQ35" s="42"/>
      <c r="AV35" s="61"/>
      <c r="AW35" s="61"/>
      <c r="BJ35" s="41"/>
      <c r="BK35" s="41"/>
      <c r="BL35" s="41"/>
      <c r="BM35" s="41"/>
      <c r="BN35" s="41"/>
    </row>
    <row r="36" spans="1:66" ht="13" customHeight="1" thickBot="1">
      <c r="A36" s="902">
        <v>1</v>
      </c>
      <c r="B36" s="428">
        <v>70</v>
      </c>
      <c r="C36" s="879">
        <v>110</v>
      </c>
      <c r="D36" s="363"/>
      <c r="E36" s="879">
        <v>70</v>
      </c>
      <c r="F36" s="877"/>
      <c r="G36" s="363"/>
      <c r="H36" s="363"/>
      <c r="I36" s="363"/>
      <c r="J36" s="430"/>
      <c r="K36" s="363"/>
      <c r="L36" s="363"/>
      <c r="M36" s="363"/>
      <c r="N36" s="920"/>
      <c r="O36" s="325" t="s">
        <v>55</v>
      </c>
      <c r="P36" s="152">
        <f>AVERAGE(P32:P35)</f>
        <v>144.5</v>
      </c>
      <c r="Q36" s="154">
        <f t="shared" ref="Q36:Z36" si="30">AVERAGE(Q32:Q35)</f>
        <v>7.9749999999999996</v>
      </c>
      <c r="R36" s="153">
        <f t="shared" si="30"/>
        <v>63.75</v>
      </c>
      <c r="S36" s="153">
        <f t="shared" si="30"/>
        <v>1523</v>
      </c>
      <c r="T36" s="154">
        <f t="shared" si="30"/>
        <v>3599</v>
      </c>
      <c r="U36" s="153">
        <f t="shared" si="30"/>
        <v>190.64265133491938</v>
      </c>
      <c r="V36" s="1075">
        <f t="shared" si="30"/>
        <v>2.8525</v>
      </c>
      <c r="W36" s="153">
        <f t="shared" si="30"/>
        <v>14406.509708737864</v>
      </c>
      <c r="X36" s="153">
        <f>AVERAGE(X32:X35)</f>
        <v>75.673906772459603</v>
      </c>
      <c r="Y36" s="153">
        <f>AVERAGE(Y32:Y35)</f>
        <v>11.923906772459606</v>
      </c>
      <c r="Z36" s="153">
        <f t="shared" si="30"/>
        <v>55.206704648545383</v>
      </c>
      <c r="AA36" s="156"/>
      <c r="AB36" s="79"/>
      <c r="AC36" s="79"/>
      <c r="AD36" s="79"/>
      <c r="AR36" s="1034" t="s">
        <v>110</v>
      </c>
      <c r="AS36" s="1034">
        <f>AVERAGE(AS33:AS34)</f>
        <v>78.286047308188316</v>
      </c>
      <c r="AT36" s="1034">
        <f>AVERAGE(AT33:AT34)</f>
        <v>12.155094927235943</v>
      </c>
      <c r="AU36" s="1034">
        <f>AVERAGE(AU33:AU34)</f>
        <v>78.18297587961689</v>
      </c>
      <c r="AV36" s="61"/>
      <c r="AW36" s="61"/>
      <c r="BJ36" s="41"/>
      <c r="BK36" s="41"/>
      <c r="BL36" s="41"/>
      <c r="BM36" s="41"/>
      <c r="BN36" s="41"/>
    </row>
    <row r="37" spans="1:66" ht="13" customHeight="1" thickBot="1">
      <c r="A37" s="1190">
        <v>44025</v>
      </c>
      <c r="B37" s="428">
        <v>80</v>
      </c>
      <c r="C37" s="879">
        <v>112</v>
      </c>
      <c r="D37" s="879">
        <v>6.5</v>
      </c>
      <c r="E37" s="879">
        <v>70</v>
      </c>
      <c r="F37" s="879">
        <v>1214</v>
      </c>
      <c r="G37" s="363"/>
      <c r="H37" s="879">
        <v>3159</v>
      </c>
      <c r="I37" s="363"/>
      <c r="J37" s="432"/>
      <c r="K37" s="433"/>
      <c r="L37" s="433"/>
      <c r="M37" s="433"/>
      <c r="N37" s="920"/>
      <c r="O37" s="1026" t="s">
        <v>95</v>
      </c>
      <c r="P37" s="79">
        <f>AVERAGE(P30:P31)</f>
        <v>91</v>
      </c>
      <c r="Q37" s="158">
        <f>AVERAGE(P32/Q32,P33/Q33,P34/Q34,P35/Q35)</f>
        <v>18.045727677736732</v>
      </c>
      <c r="R37" s="67">
        <f>AVERAGE(P30/Q30,P31/Q31)</f>
        <v>17.04561403508772</v>
      </c>
      <c r="V37" s="1076"/>
      <c r="W37" s="79"/>
      <c r="X37" s="79"/>
      <c r="Y37" s="79"/>
      <c r="Z37" s="160"/>
      <c r="AA37" s="515" t="s">
        <v>79</v>
      </c>
      <c r="AB37" s="79"/>
      <c r="AC37" s="79"/>
      <c r="AD37" s="79"/>
      <c r="AS37" s="61"/>
      <c r="AT37" s="61"/>
      <c r="AU37" s="61"/>
      <c r="AV37" s="61"/>
      <c r="AW37" s="61"/>
      <c r="BJ37" s="41"/>
      <c r="BK37" s="41"/>
      <c r="BL37" s="41"/>
      <c r="BM37" s="41"/>
      <c r="BN37" s="41"/>
    </row>
    <row r="38" spans="1:66" ht="13" customHeight="1" thickBot="1">
      <c r="A38" s="1117" t="s">
        <v>220</v>
      </c>
      <c r="B38" s="428">
        <v>90</v>
      </c>
      <c r="C38" s="879">
        <v>130</v>
      </c>
      <c r="D38" s="879">
        <v>7.5</v>
      </c>
      <c r="E38" s="879">
        <v>70</v>
      </c>
      <c r="F38" s="879">
        <v>1414</v>
      </c>
      <c r="G38" s="363"/>
      <c r="H38" s="879">
        <v>3502</v>
      </c>
      <c r="I38" s="434"/>
      <c r="J38" s="367"/>
      <c r="K38" s="365"/>
      <c r="L38" s="365"/>
      <c r="M38" s="365"/>
      <c r="N38" s="920"/>
      <c r="O38" s="1233" t="s">
        <v>83</v>
      </c>
      <c r="P38" s="1233"/>
      <c r="Q38" s="162">
        <f>STDEV(P32/Q32,P33/Q33,P34/Q34,P35/Q35)</f>
        <v>0.95903141393492919</v>
      </c>
      <c r="R38" s="163">
        <f>STDEV(P30/Q30,P31/Q31)</f>
        <v>0.78402015036824335</v>
      </c>
      <c r="V38" s="1076"/>
      <c r="W38" s="79"/>
      <c r="X38" s="79"/>
      <c r="Y38" s="79"/>
      <c r="Z38" s="164" t="s">
        <v>89</v>
      </c>
      <c r="AA38" s="165">
        <f>SLOPE(AA30:AA31,O30:O31)</f>
        <v>2.2138504697286066</v>
      </c>
      <c r="AB38" s="79"/>
      <c r="AC38" s="79"/>
      <c r="AD38" s="79"/>
      <c r="AS38" s="61"/>
      <c r="AT38" s="61"/>
      <c r="AU38" s="61"/>
      <c r="AV38" s="61"/>
      <c r="AW38" s="61"/>
      <c r="BJ38" s="41"/>
      <c r="BK38" s="41"/>
      <c r="BL38" s="41"/>
      <c r="BM38" s="41"/>
      <c r="BN38" s="41"/>
    </row>
    <row r="39" spans="1:66" ht="13" customHeight="1" thickBot="1">
      <c r="A39" s="1132">
        <v>34</v>
      </c>
      <c r="B39" s="428">
        <v>100</v>
      </c>
      <c r="C39" s="879">
        <v>158</v>
      </c>
      <c r="D39" s="879">
        <v>8.1999999999999993</v>
      </c>
      <c r="E39" s="879">
        <v>65</v>
      </c>
      <c r="F39" s="879">
        <v>1599</v>
      </c>
      <c r="G39" s="363"/>
      <c r="H39" s="879">
        <v>3761</v>
      </c>
      <c r="I39" s="435"/>
      <c r="J39" s="436"/>
      <c r="K39" s="363"/>
      <c r="L39" s="363"/>
      <c r="M39" s="879">
        <v>1.2566999999999999</v>
      </c>
      <c r="N39" s="1071"/>
      <c r="O39" s="35"/>
      <c r="P39" s="871"/>
      <c r="Q39" s="513" t="s">
        <v>93</v>
      </c>
      <c r="R39" s="514" t="s">
        <v>94</v>
      </c>
      <c r="V39" s="1076"/>
      <c r="W39" s="79"/>
      <c r="X39" s="79"/>
      <c r="Y39" s="79"/>
      <c r="Z39" s="167" t="s">
        <v>80</v>
      </c>
      <c r="AA39" s="168">
        <f>SLOPE(AA32:AA35,O32:O35)</f>
        <v>7.5423371607515683</v>
      </c>
      <c r="AB39" s="79"/>
      <c r="AC39" s="79"/>
      <c r="AD39" s="79"/>
      <c r="AS39" s="61"/>
      <c r="AT39" s="61"/>
      <c r="AU39" s="61"/>
      <c r="AV39" s="61"/>
      <c r="AW39" s="61"/>
      <c r="BJ39" s="41"/>
      <c r="BK39" s="41"/>
      <c r="BL39" s="41"/>
      <c r="BM39" s="41"/>
      <c r="BN39" s="41"/>
    </row>
    <row r="40" spans="1:66" ht="13" customHeight="1">
      <c r="A40" s="1117" t="s">
        <v>219</v>
      </c>
      <c r="B40" s="428">
        <v>110</v>
      </c>
      <c r="C40" s="879">
        <v>187</v>
      </c>
      <c r="D40" s="363"/>
      <c r="E40" s="879">
        <v>60</v>
      </c>
      <c r="F40" s="363"/>
      <c r="G40" s="363"/>
      <c r="H40" s="363"/>
      <c r="I40" s="437" t="s">
        <v>9</v>
      </c>
      <c r="J40" s="438"/>
      <c r="K40" s="1245"/>
      <c r="L40" s="1246"/>
      <c r="M40" s="449"/>
      <c r="N40" s="1071"/>
      <c r="V40" s="1076"/>
      <c r="AB40" s="79"/>
      <c r="AC40" s="79"/>
      <c r="AD40" s="79"/>
      <c r="AS40" s="61"/>
      <c r="AT40" s="61"/>
      <c r="AU40" s="61"/>
      <c r="AV40" s="61"/>
      <c r="AW40" s="61"/>
      <c r="BJ40" s="41"/>
      <c r="BK40" s="41"/>
      <c r="BL40" s="41"/>
      <c r="BM40" s="41"/>
      <c r="BN40" s="41"/>
    </row>
    <row r="41" spans="1:66" ht="13" customHeight="1">
      <c r="A41" s="1132">
        <v>32</v>
      </c>
      <c r="B41" s="428">
        <v>120</v>
      </c>
      <c r="C41" s="879">
        <v>178</v>
      </c>
      <c r="D41" s="879">
        <v>9.6999999999999993</v>
      </c>
      <c r="E41" s="879">
        <v>50</v>
      </c>
      <c r="F41" s="879">
        <v>1865</v>
      </c>
      <c r="G41" s="363"/>
      <c r="H41" s="879">
        <v>3974</v>
      </c>
      <c r="I41" s="366">
        <f>((G43+G42)/2)*(B43-B42)</f>
        <v>27912</v>
      </c>
      <c r="J41" s="367"/>
      <c r="K41" s="1247"/>
      <c r="L41" s="1248"/>
      <c r="M41" s="879">
        <v>1.2393000000000001</v>
      </c>
      <c r="N41" s="920"/>
      <c r="V41" s="1076"/>
      <c r="AB41" s="79"/>
      <c r="AC41" s="79"/>
      <c r="AD41" s="79"/>
      <c r="AS41" s="61"/>
      <c r="AT41" s="61"/>
      <c r="AU41" s="61"/>
      <c r="AV41" s="61"/>
      <c r="AW41" s="61"/>
      <c r="BJ41" s="41"/>
      <c r="BK41" s="41"/>
      <c r="BL41" s="41"/>
      <c r="BM41" s="41"/>
      <c r="BN41" s="41"/>
    </row>
    <row r="42" spans="1:66" ht="13" customHeight="1">
      <c r="A42" s="902"/>
      <c r="B42" s="428">
        <v>2</v>
      </c>
      <c r="C42" s="879">
        <v>145</v>
      </c>
      <c r="D42" s="363"/>
      <c r="E42" s="879">
        <v>40</v>
      </c>
      <c r="F42" s="363"/>
      <c r="G42" s="879">
        <v>12218</v>
      </c>
      <c r="H42" s="363"/>
      <c r="I42" s="366">
        <f>((G44+G43)/2)*(B44-B43)</f>
        <v>23975</v>
      </c>
      <c r="J42" s="367"/>
      <c r="K42" s="1247"/>
      <c r="L42" s="1248"/>
      <c r="M42" s="449"/>
      <c r="N42" s="920"/>
      <c r="V42" s="1076"/>
      <c r="AB42" s="79"/>
      <c r="AC42" s="79"/>
      <c r="AD42" s="79"/>
      <c r="AS42" s="61"/>
      <c r="AT42" s="61"/>
      <c r="AU42" s="61"/>
      <c r="AV42" s="61"/>
      <c r="AW42" s="61"/>
      <c r="BJ42" s="41"/>
      <c r="BK42" s="41"/>
      <c r="BL42" s="41"/>
      <c r="BM42" s="41"/>
      <c r="BN42" s="41"/>
    </row>
    <row r="43" spans="1:66" ht="13" customHeight="1">
      <c r="A43" s="943">
        <v>22.5</v>
      </c>
      <c r="B43" s="428">
        <v>5</v>
      </c>
      <c r="C43" s="879">
        <v>132</v>
      </c>
      <c r="D43" s="363"/>
      <c r="E43" s="879">
        <v>40</v>
      </c>
      <c r="F43" s="363"/>
      <c r="G43" s="879">
        <v>6390</v>
      </c>
      <c r="H43" s="363"/>
      <c r="I43" s="366">
        <f>((G45+G44)/2)*(B45-B44)</f>
        <v>12542.5</v>
      </c>
      <c r="J43" s="367"/>
      <c r="K43" s="1247"/>
      <c r="L43" s="1248"/>
      <c r="M43" s="449"/>
      <c r="N43" s="920"/>
      <c r="V43" s="1076"/>
      <c r="AB43" s="79"/>
      <c r="AC43" s="79"/>
      <c r="AD43" s="79"/>
      <c r="AS43" s="61"/>
      <c r="AT43" s="61"/>
      <c r="AU43" s="61"/>
      <c r="AV43" s="61"/>
      <c r="AW43" s="61"/>
      <c r="BJ43" s="41"/>
      <c r="BK43" s="41"/>
      <c r="BL43" s="41"/>
      <c r="BM43" s="41"/>
      <c r="BN43" s="41"/>
    </row>
    <row r="44" spans="1:66" ht="13" customHeight="1">
      <c r="A44" s="1118"/>
      <c r="B44" s="428">
        <v>10</v>
      </c>
      <c r="C44" s="879">
        <v>113</v>
      </c>
      <c r="D44" s="363"/>
      <c r="E44" s="879">
        <v>40</v>
      </c>
      <c r="F44" s="363"/>
      <c r="G44" s="879">
        <v>3200</v>
      </c>
      <c r="H44" s="363"/>
      <c r="I44" s="366">
        <f>((G46+G45)/2)*(B46-B45)</f>
        <v>14630</v>
      </c>
      <c r="J44" s="367"/>
      <c r="K44" s="1247"/>
      <c r="L44" s="1248"/>
      <c r="M44" s="449"/>
      <c r="N44" s="920"/>
      <c r="V44" s="1076"/>
      <c r="AB44" s="79"/>
      <c r="AC44" s="79"/>
      <c r="AD44" s="79"/>
      <c r="AS44" s="61"/>
      <c r="AT44" s="61"/>
      <c r="AU44" s="61"/>
      <c r="AV44" s="61"/>
      <c r="AW44" s="61"/>
      <c r="BJ44" s="41"/>
      <c r="BK44" s="41"/>
      <c r="BL44" s="41"/>
      <c r="BM44" s="41"/>
      <c r="BN44" s="41"/>
    </row>
    <row r="45" spans="1:66" ht="13" customHeight="1" thickBot="1">
      <c r="A45" s="1118"/>
      <c r="B45" s="428">
        <v>15</v>
      </c>
      <c r="C45" s="879">
        <v>93</v>
      </c>
      <c r="D45" s="363"/>
      <c r="E45" s="879">
        <v>40</v>
      </c>
      <c r="F45" s="363"/>
      <c r="G45" s="879">
        <v>1817</v>
      </c>
      <c r="H45" s="363"/>
      <c r="I45" s="439">
        <f>SUM(I41:I44)/(B46-B42)*220</f>
        <v>756221.30434782617</v>
      </c>
      <c r="J45" s="440" t="s">
        <v>10</v>
      </c>
      <c r="K45" s="1249"/>
      <c r="L45" s="1250"/>
      <c r="M45" s="449"/>
      <c r="N45" s="920"/>
      <c r="V45" s="1076"/>
      <c r="W45" s="79"/>
      <c r="X45" s="79"/>
      <c r="Y45" s="79"/>
      <c r="Z45" s="79"/>
      <c r="AA45" s="79"/>
      <c r="AB45" s="79"/>
      <c r="AC45" s="79"/>
      <c r="AD45" s="79"/>
      <c r="AS45" s="61"/>
      <c r="AT45" s="61"/>
      <c r="AU45" s="61"/>
      <c r="AV45" s="61"/>
      <c r="AW45" s="61"/>
      <c r="BJ45" s="41"/>
      <c r="BK45" s="41"/>
      <c r="BL45" s="41"/>
      <c r="BM45" s="41"/>
      <c r="BN45" s="41"/>
    </row>
    <row r="46" spans="1:66" ht="13" customHeight="1" thickBot="1">
      <c r="A46" s="1118"/>
      <c r="B46" s="428">
        <v>25</v>
      </c>
      <c r="C46" s="879">
        <v>96</v>
      </c>
      <c r="D46" s="363"/>
      <c r="E46" s="879">
        <v>50</v>
      </c>
      <c r="F46" s="363"/>
      <c r="G46" s="879">
        <v>1109</v>
      </c>
      <c r="H46" s="363"/>
      <c r="I46" s="441"/>
      <c r="J46" s="442"/>
      <c r="K46" s="433"/>
      <c r="L46" s="433"/>
      <c r="M46" s="449"/>
      <c r="N46" s="920"/>
      <c r="O46" s="326"/>
      <c r="V46" s="1076"/>
      <c r="W46" s="79"/>
      <c r="X46" s="79"/>
      <c r="Y46" s="79"/>
      <c r="Z46" s="509" t="s">
        <v>14</v>
      </c>
      <c r="AA46" s="79"/>
      <c r="AB46" s="79"/>
      <c r="AC46" s="79"/>
      <c r="AD46" s="79"/>
      <c r="AS46" s="61"/>
      <c r="AT46" s="36"/>
      <c r="AU46" s="61"/>
      <c r="AV46" s="61"/>
      <c r="AW46" s="61"/>
      <c r="BJ46" s="41"/>
      <c r="BK46" s="41"/>
      <c r="BL46" s="41"/>
      <c r="BM46" s="41"/>
      <c r="BN46" s="41"/>
    </row>
    <row r="47" spans="1:66" ht="13" customHeight="1" thickBot="1">
      <c r="A47" s="1119" t="s">
        <v>218</v>
      </c>
      <c r="B47" s="429" t="s">
        <v>11</v>
      </c>
      <c r="C47" s="452">
        <f>AVERAGE(C42:C46)</f>
        <v>115.8</v>
      </c>
      <c r="D47" s="445"/>
      <c r="E47" s="452">
        <f>AVERAGE(E37:E41)</f>
        <v>63</v>
      </c>
      <c r="F47" s="445"/>
      <c r="G47" s="884">
        <v>52114</v>
      </c>
      <c r="H47" s="867" t="s">
        <v>8</v>
      </c>
      <c r="I47" s="443"/>
      <c r="J47" s="444"/>
      <c r="K47" s="445"/>
      <c r="L47" s="445"/>
      <c r="M47" s="450">
        <f>AVERAGE(M39:M44)</f>
        <v>1.248</v>
      </c>
      <c r="N47" s="451" t="s">
        <v>58</v>
      </c>
      <c r="O47" s="1241" t="str">
        <f>A49</f>
        <v>MP-517-20</v>
      </c>
      <c r="P47" s="1242"/>
      <c r="Q47" s="319"/>
      <c r="S47" s="92" t="s">
        <v>77</v>
      </c>
      <c r="T47" s="92" t="s">
        <v>78</v>
      </c>
      <c r="V47" s="1076"/>
      <c r="W47" s="79"/>
      <c r="X47" s="79"/>
      <c r="Y47" s="79"/>
      <c r="Z47" s="320">
        <f>I55</f>
        <v>2.5090800833581421</v>
      </c>
      <c r="AA47" s="1158" t="s">
        <v>76</v>
      </c>
      <c r="AB47" s="1159"/>
      <c r="AC47" s="1159"/>
      <c r="AD47" s="1160"/>
      <c r="AE47" s="1161" t="str">
        <f>+O47</f>
        <v>MP-517-20</v>
      </c>
      <c r="AF47" s="26" t="s">
        <v>116</v>
      </c>
      <c r="AG47" s="44"/>
      <c r="AH47" s="44"/>
      <c r="AI47" s="248" t="s">
        <v>115</v>
      </c>
      <c r="AJ47" s="44"/>
      <c r="AK47" s="25">
        <v>1.3</v>
      </c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61"/>
      <c r="AW47" s="61"/>
      <c r="BE47" s="36"/>
      <c r="BF47" s="36"/>
      <c r="BG47" s="36"/>
      <c r="BJ47" s="41"/>
      <c r="BK47" s="41"/>
      <c r="BL47" s="41"/>
      <c r="BM47" s="41"/>
      <c r="BN47" s="41"/>
    </row>
    <row r="48" spans="1:66" ht="13" customHeight="1">
      <c r="A48" s="1120">
        <v>2</v>
      </c>
      <c r="B48" s="459">
        <v>-10</v>
      </c>
      <c r="C48" s="878">
        <v>83</v>
      </c>
      <c r="D48" s="878">
        <v>4.7</v>
      </c>
      <c r="E48" s="878">
        <v>0</v>
      </c>
      <c r="F48" s="880">
        <v>2808</v>
      </c>
      <c r="G48" s="469"/>
      <c r="H48" s="880">
        <v>1948</v>
      </c>
      <c r="I48" s="470"/>
      <c r="J48" s="471"/>
      <c r="K48" s="472"/>
      <c r="L48" s="472"/>
      <c r="M48" s="1194">
        <v>8.1100000000000005E-2</v>
      </c>
      <c r="N48" s="922"/>
      <c r="O48" s="491" t="s">
        <v>2</v>
      </c>
      <c r="P48" s="492" t="s">
        <v>344</v>
      </c>
      <c r="Q48" s="493" t="s">
        <v>345</v>
      </c>
      <c r="R48" s="494" t="s">
        <v>46</v>
      </c>
      <c r="S48" s="493" t="s">
        <v>71</v>
      </c>
      <c r="T48" s="493" t="s">
        <v>72</v>
      </c>
      <c r="U48" s="493" t="s">
        <v>17</v>
      </c>
      <c r="V48" s="1090" t="s">
        <v>28</v>
      </c>
      <c r="W48" s="493" t="s">
        <v>25</v>
      </c>
      <c r="X48" s="494" t="s">
        <v>18</v>
      </c>
      <c r="Y48" s="495" t="s">
        <v>20</v>
      </c>
      <c r="Z48" s="496" t="s">
        <v>56</v>
      </c>
      <c r="AA48" s="497" t="s">
        <v>74</v>
      </c>
      <c r="AB48" s="498" t="s">
        <v>81</v>
      </c>
      <c r="AC48" s="498" t="s">
        <v>82</v>
      </c>
      <c r="AD48" s="499" t="s">
        <v>86</v>
      </c>
      <c r="AE48" s="27"/>
      <c r="AF48" s="27"/>
      <c r="AG48" s="27"/>
      <c r="AH48" s="27"/>
      <c r="AI48" s="27"/>
      <c r="AJ48" s="27"/>
      <c r="AK48" s="27"/>
      <c r="AL48" s="27"/>
      <c r="AM48" s="27" t="s">
        <v>117</v>
      </c>
      <c r="AN48" s="27" t="s">
        <v>117</v>
      </c>
      <c r="AO48" s="27" t="s">
        <v>117</v>
      </c>
      <c r="AP48" s="27" t="s">
        <v>117</v>
      </c>
      <c r="AQ48" s="27" t="s">
        <v>118</v>
      </c>
      <c r="AR48" s="27" t="s">
        <v>119</v>
      </c>
      <c r="AS48" s="27" t="s">
        <v>120</v>
      </c>
      <c r="AT48" s="27" t="s">
        <v>121</v>
      </c>
      <c r="AU48" s="27"/>
      <c r="AV48" s="61"/>
      <c r="AW48" s="61"/>
      <c r="AX48" s="75"/>
      <c r="AY48" s="75"/>
      <c r="BA48" s="75"/>
      <c r="BJ48" s="41"/>
      <c r="BK48" s="41"/>
      <c r="BL48" s="41"/>
      <c r="BM48" s="41"/>
      <c r="BN48" s="41"/>
    </row>
    <row r="49" spans="1:66" ht="16.5" customHeight="1" thickBot="1">
      <c r="A49" s="912" t="s">
        <v>369</v>
      </c>
      <c r="B49" s="460">
        <v>0</v>
      </c>
      <c r="C49" s="879">
        <v>92</v>
      </c>
      <c r="D49" s="879">
        <v>4.8</v>
      </c>
      <c r="E49" s="879">
        <v>0</v>
      </c>
      <c r="F49" s="879">
        <v>2539</v>
      </c>
      <c r="G49" s="469"/>
      <c r="H49" s="879">
        <v>1878</v>
      </c>
      <c r="I49" s="879">
        <v>2802</v>
      </c>
      <c r="J49" s="883">
        <v>1118</v>
      </c>
      <c r="K49" s="879">
        <v>5361</v>
      </c>
      <c r="L49" s="879">
        <v>2443</v>
      </c>
      <c r="M49" s="469"/>
      <c r="N49" s="923"/>
      <c r="O49" s="500" t="s">
        <v>26</v>
      </c>
      <c r="P49" s="501" t="s">
        <v>99</v>
      </c>
      <c r="Q49" s="502" t="s">
        <v>99</v>
      </c>
      <c r="R49" s="502" t="s">
        <v>16</v>
      </c>
      <c r="S49" s="502" t="s">
        <v>70</v>
      </c>
      <c r="T49" s="502" t="s">
        <v>73</v>
      </c>
      <c r="U49" s="503" t="s">
        <v>84</v>
      </c>
      <c r="V49" s="1091" t="s">
        <v>350</v>
      </c>
      <c r="W49" s="502" t="s">
        <v>88</v>
      </c>
      <c r="X49" s="502" t="s">
        <v>16</v>
      </c>
      <c r="Y49" s="504" t="s">
        <v>16</v>
      </c>
      <c r="Z49" s="505"/>
      <c r="AA49" s="506" t="s">
        <v>75</v>
      </c>
      <c r="AB49" s="507"/>
      <c r="AC49" s="507"/>
      <c r="AD49" s="508"/>
      <c r="AE49" s="27" t="s">
        <v>122</v>
      </c>
      <c r="AF49" s="27" t="s">
        <v>123</v>
      </c>
      <c r="AG49" s="27" t="s">
        <v>124</v>
      </c>
      <c r="AH49" s="27" t="s">
        <v>125</v>
      </c>
      <c r="AI49" s="27" t="s">
        <v>341</v>
      </c>
      <c r="AJ49" s="27" t="s">
        <v>346</v>
      </c>
      <c r="AK49" s="27" t="s">
        <v>339</v>
      </c>
      <c r="AL49" s="27" t="s">
        <v>340</v>
      </c>
      <c r="AM49" s="27" t="s">
        <v>46</v>
      </c>
      <c r="AN49" s="27" t="s">
        <v>17</v>
      </c>
      <c r="AO49" s="27" t="s">
        <v>343</v>
      </c>
      <c r="AP49" s="27" t="s">
        <v>25</v>
      </c>
      <c r="AQ49" s="27" t="s">
        <v>127</v>
      </c>
      <c r="AR49" s="27" t="s">
        <v>127</v>
      </c>
      <c r="AS49" s="27" t="s">
        <v>127</v>
      </c>
      <c r="AT49" s="27" t="s">
        <v>127</v>
      </c>
      <c r="AU49" s="27" t="s">
        <v>128</v>
      </c>
      <c r="AV49" s="61"/>
      <c r="AW49" s="61"/>
      <c r="BJ49" s="41"/>
      <c r="BK49" s="41"/>
      <c r="BL49" s="41"/>
      <c r="BM49" s="41"/>
      <c r="BN49" s="41"/>
    </row>
    <row r="50" spans="1:66" ht="13" customHeight="1">
      <c r="A50" s="903">
        <v>22.2</v>
      </c>
      <c r="B50" s="460">
        <v>10</v>
      </c>
      <c r="C50" s="879">
        <v>118</v>
      </c>
      <c r="D50" s="469"/>
      <c r="E50" s="879">
        <v>25</v>
      </c>
      <c r="F50" s="469"/>
      <c r="G50" s="469"/>
      <c r="H50" s="469"/>
      <c r="I50" s="879">
        <v>2800</v>
      </c>
      <c r="J50" s="883">
        <v>1134</v>
      </c>
      <c r="K50" s="879">
        <v>5379</v>
      </c>
      <c r="L50" s="879">
        <v>2537</v>
      </c>
      <c r="M50" s="469"/>
      <c r="N50" s="924"/>
      <c r="O50" s="322">
        <f t="shared" ref="O50:S51" si="31">+B48</f>
        <v>-10</v>
      </c>
      <c r="P50" s="323">
        <f t="shared" si="31"/>
        <v>83</v>
      </c>
      <c r="Q50" s="66">
        <f t="shared" si="31"/>
        <v>4.7</v>
      </c>
      <c r="R50" s="66">
        <f t="shared" si="31"/>
        <v>0</v>
      </c>
      <c r="S50" s="66">
        <f t="shared" si="31"/>
        <v>2808</v>
      </c>
      <c r="T50" s="66">
        <f>+H48</f>
        <v>1948</v>
      </c>
      <c r="U50" s="65">
        <f>S50/Q50</f>
        <v>597.44680851063822</v>
      </c>
      <c r="V50" s="887">
        <v>3</v>
      </c>
      <c r="W50" s="65">
        <f>V51*I53*200/10/(A50)</f>
        <v>7592.7927927927931</v>
      </c>
      <c r="X50" s="65">
        <f t="shared" ref="X50:X55" si="32">W50/U50</f>
        <v>12.708734375401043</v>
      </c>
      <c r="Y50" s="65">
        <f>X50-R50</f>
        <v>12.708734375401043</v>
      </c>
      <c r="Z50" s="65">
        <f>(X50/P50)*100</f>
        <v>15.311728163133786</v>
      </c>
      <c r="AA50" s="65">
        <f>(T50/0.4-(S50))*I55/100*10</f>
        <v>517.37231318844897</v>
      </c>
      <c r="AB50" s="64">
        <f>700*AA58/AVERAGE(U50:U51)</f>
        <v>2.9314047557470109</v>
      </c>
      <c r="AC50" s="65">
        <f>AVERAGE(X50:X51)-AB50</f>
        <v>10.600080471615859</v>
      </c>
      <c r="AD50" s="65">
        <f>AC50/AVERAGE(X50:X51)*100</f>
        <v>78.336415356540229</v>
      </c>
      <c r="AE50" s="43">
        <f>LINEST(R50:R51,O50:O51)</f>
        <v>0</v>
      </c>
      <c r="AF50" s="43">
        <f>INDEX(LINEST(R50:R51,O50:O51),2)</f>
        <v>0</v>
      </c>
      <c r="AG50" s="42">
        <f>LINEST(U50:U51,O50:O51)</f>
        <v>-6.8488475177304844</v>
      </c>
      <c r="AH50" s="42">
        <f>INDEX(LINEST(U50:U51,O50:O51),2)</f>
        <v>528.95833333333348</v>
      </c>
      <c r="AI50" s="43">
        <f>LINEST(Q50:Q51,O50:O51)</f>
        <v>9.9999999999999638E-3</v>
      </c>
      <c r="AJ50" s="42">
        <f>INDEX(LINEST(Q50:Q51,O50:O51),2)</f>
        <v>4.8</v>
      </c>
      <c r="AK50" s="43">
        <f>LINEST(W50:W51,O50:O51)</f>
        <v>0</v>
      </c>
      <c r="AL50" s="42">
        <f>INDEX(LINEST(W50:W51,O50:O51),2)</f>
        <v>7592.7927927927931</v>
      </c>
      <c r="AM50" s="43">
        <f>AE50*AVERAGE(O50:O51)+AF50</f>
        <v>0</v>
      </c>
      <c r="AN50" s="42">
        <f>AG50*AVERAGE(O50:O51)+AH50</f>
        <v>563.20257092198585</v>
      </c>
      <c r="AO50" s="42">
        <f>AI50*AVERAGE(O50:O51)+AJ50</f>
        <v>4.75</v>
      </c>
      <c r="AP50" s="42">
        <f>AK50*AVERAGE(O50:O51)+AL50</f>
        <v>7592.7927927927931</v>
      </c>
      <c r="AQ50" s="76">
        <f>AP50/AN50</f>
        <v>13.481459753216463</v>
      </c>
      <c r="AR50" s="76">
        <f>AK47*AO50*AG50/AN50</f>
        <v>-7.5091335880716231E-2</v>
      </c>
      <c r="AS50" s="1034">
        <f>AQ50-AR50</f>
        <v>13.556551089097178</v>
      </c>
      <c r="AT50" s="1034">
        <f>AS50-AM50</f>
        <v>13.556551089097178</v>
      </c>
      <c r="AU50" s="1034">
        <f>AS50-AK47*AI50</f>
        <v>13.543551089097178</v>
      </c>
      <c r="AV50" s="36" t="s">
        <v>97</v>
      </c>
      <c r="AW50" s="36"/>
      <c r="AX50" s="36"/>
      <c r="AY50" s="36"/>
      <c r="AZ50" s="36"/>
      <c r="BA50" s="36"/>
      <c r="BB50" s="36"/>
      <c r="BC50" s="36"/>
      <c r="BF50" s="36"/>
      <c r="BJ50" s="41"/>
      <c r="BK50" s="41"/>
      <c r="BL50" s="41"/>
      <c r="BM50" s="41"/>
      <c r="BN50" s="41"/>
    </row>
    <row r="51" spans="1:66" ht="13" customHeight="1">
      <c r="A51" s="903" t="str">
        <f>A31</f>
        <v>Lipid#2</v>
      </c>
      <c r="B51" s="460">
        <v>20</v>
      </c>
      <c r="C51" s="879">
        <v>99</v>
      </c>
      <c r="D51" s="469"/>
      <c r="E51" s="879">
        <v>25</v>
      </c>
      <c r="F51" s="469"/>
      <c r="G51" s="469"/>
      <c r="H51" s="469"/>
      <c r="I51" s="879">
        <v>2826</v>
      </c>
      <c r="J51" s="883">
        <v>1107</v>
      </c>
      <c r="K51" s="879">
        <v>5309</v>
      </c>
      <c r="L51" s="879">
        <v>2458</v>
      </c>
      <c r="M51" s="469"/>
      <c r="N51" s="923"/>
      <c r="O51" s="324">
        <f t="shared" si="31"/>
        <v>0</v>
      </c>
      <c r="P51" s="321">
        <f t="shared" si="31"/>
        <v>92</v>
      </c>
      <c r="Q51" s="131">
        <f t="shared" si="31"/>
        <v>4.8</v>
      </c>
      <c r="R51" s="131">
        <f t="shared" si="31"/>
        <v>0</v>
      </c>
      <c r="S51" s="131">
        <f t="shared" si="31"/>
        <v>2539</v>
      </c>
      <c r="T51" s="131">
        <f>+H49</f>
        <v>1878</v>
      </c>
      <c r="U51" s="72">
        <f>S51/Q51</f>
        <v>528.95833333333337</v>
      </c>
      <c r="V51" s="888">
        <v>3</v>
      </c>
      <c r="W51" s="72">
        <f>V51*I53*200/10/(A50)</f>
        <v>7592.7927927927931</v>
      </c>
      <c r="X51" s="72">
        <f t="shared" si="32"/>
        <v>14.354236079324696</v>
      </c>
      <c r="Y51" s="72">
        <f t="shared" ref="Y51:Y55" si="33">X51-R51</f>
        <v>14.354236079324696</v>
      </c>
      <c r="Z51" s="72">
        <f t="shared" ref="Z51:Z55" si="34">(X51/P51)*100</f>
        <v>15.602430521005104</v>
      </c>
      <c r="AA51" s="72">
        <f>(T51/0.4-(S51))*$I55/100*10</f>
        <v>540.95766597201543</v>
      </c>
      <c r="AB51" s="250">
        <f>700*AA59/AVERAGE(U52:U55)</f>
        <v>33.836314422867495</v>
      </c>
      <c r="AC51" s="72">
        <f>X56-AB51</f>
        <v>24.917695797873336</v>
      </c>
      <c r="AD51" s="65">
        <f>AC51/AVERAGE(X52:X55)*100</f>
        <v>42.41020434904221</v>
      </c>
      <c r="AE51" s="43"/>
      <c r="AF51" s="43"/>
      <c r="AG51" s="42"/>
      <c r="AH51" s="42"/>
      <c r="AI51" s="43"/>
      <c r="AJ51" s="42"/>
      <c r="AK51" s="42"/>
      <c r="AL51" s="42"/>
      <c r="AM51" s="43"/>
      <c r="AN51" s="42"/>
      <c r="AO51" s="42"/>
      <c r="AP51" s="42"/>
      <c r="AQ51" s="76"/>
      <c r="AR51" s="76"/>
      <c r="AS51" s="76"/>
      <c r="AT51" s="42"/>
      <c r="AU51" s="42"/>
      <c r="AV51" s="61"/>
      <c r="AW51" s="61"/>
      <c r="BJ51" s="41"/>
      <c r="BK51" s="41"/>
      <c r="BL51" s="41"/>
      <c r="BM51" s="41"/>
      <c r="BN51" s="41"/>
    </row>
    <row r="52" spans="1:66" ht="13" customHeight="1">
      <c r="A52" s="903" t="str">
        <f>A32</f>
        <v>[diet B]</v>
      </c>
      <c r="B52" s="460">
        <v>30</v>
      </c>
      <c r="C52" s="879">
        <v>100</v>
      </c>
      <c r="D52" s="469"/>
      <c r="E52" s="879">
        <v>30</v>
      </c>
      <c r="F52" s="469"/>
      <c r="G52" s="469"/>
      <c r="H52" s="469"/>
      <c r="I52" s="469"/>
      <c r="J52" s="473"/>
      <c r="K52" s="469"/>
      <c r="L52" s="469"/>
      <c r="M52" s="469"/>
      <c r="N52" s="923"/>
      <c r="O52" s="324">
        <f t="shared" ref="O52:S54" si="35">+B57</f>
        <v>80</v>
      </c>
      <c r="P52" s="321">
        <f t="shared" si="35"/>
        <v>86</v>
      </c>
      <c r="Q52" s="131">
        <f t="shared" si="35"/>
        <v>5.8</v>
      </c>
      <c r="R52" s="131">
        <f t="shared" si="35"/>
        <v>33</v>
      </c>
      <c r="S52" s="131">
        <f t="shared" si="35"/>
        <v>983</v>
      </c>
      <c r="T52" s="131">
        <f>+H57</f>
        <v>2330</v>
      </c>
      <c r="U52" s="72">
        <f>S52/Q52</f>
        <v>169.48275862068965</v>
      </c>
      <c r="V52" s="879">
        <v>1.59</v>
      </c>
      <c r="W52" s="72">
        <f>V52*K53*200/10/(A50)</f>
        <v>7663.0360360360373</v>
      </c>
      <c r="X52" s="72">
        <f t="shared" si="32"/>
        <v>45.214251280782314</v>
      </c>
      <c r="Y52" s="72">
        <f t="shared" si="33"/>
        <v>12.214251280782314</v>
      </c>
      <c r="Z52" s="72">
        <f t="shared" si="34"/>
        <v>52.574710791607338</v>
      </c>
      <c r="AA52" s="72">
        <f>(T52/0.4-(S52))*$I55/100*10</f>
        <v>1214.8965763620124</v>
      </c>
      <c r="AB52" s="79"/>
      <c r="AC52" s="79"/>
      <c r="AD52" s="79"/>
      <c r="AE52" s="43"/>
      <c r="AF52" s="43"/>
      <c r="AG52" s="42"/>
      <c r="AH52" s="42"/>
      <c r="AI52" s="43"/>
      <c r="AJ52" s="42"/>
      <c r="AK52" s="42"/>
      <c r="AL52" s="42"/>
      <c r="AM52" s="43"/>
      <c r="AN52" s="42"/>
      <c r="AO52" s="42"/>
      <c r="AP52" s="42"/>
      <c r="AQ52" s="76"/>
      <c r="AR52" s="76"/>
      <c r="AS52" s="76"/>
      <c r="AT52" s="42"/>
      <c r="AU52" s="42"/>
      <c r="AV52" s="61"/>
      <c r="AW52" s="61"/>
      <c r="BJ52" s="41"/>
      <c r="BK52" s="41"/>
      <c r="BL52" s="41"/>
      <c r="BM52" s="41"/>
      <c r="BN52" s="41"/>
    </row>
    <row r="53" spans="1:66" ht="13" customHeight="1">
      <c r="A53" s="903" t="str">
        <f>A33</f>
        <v>[treatment B]</v>
      </c>
      <c r="B53" s="460">
        <v>40</v>
      </c>
      <c r="C53" s="879">
        <v>114</v>
      </c>
      <c r="D53" s="469"/>
      <c r="E53" s="879">
        <v>33</v>
      </c>
      <c r="F53" s="469"/>
      <c r="G53" s="469"/>
      <c r="H53" s="469"/>
      <c r="I53" s="474">
        <f>AVERAGE(I49:I51)</f>
        <v>2809.3333333333335</v>
      </c>
      <c r="J53" s="475">
        <f>AVERAGE(J49:J51)</f>
        <v>1119.6666666666667</v>
      </c>
      <c r="K53" s="474">
        <f>AVERAGE(K49:K51)</f>
        <v>5349.666666666667</v>
      </c>
      <c r="L53" s="475">
        <f>AVERAGE(L49:L51)</f>
        <v>2479.3333333333335</v>
      </c>
      <c r="M53" s="469"/>
      <c r="N53" s="923"/>
      <c r="O53" s="324">
        <f t="shared" si="35"/>
        <v>90</v>
      </c>
      <c r="P53" s="321">
        <f t="shared" si="35"/>
        <v>77</v>
      </c>
      <c r="Q53" s="131">
        <f t="shared" si="35"/>
        <v>4.9000000000000004</v>
      </c>
      <c r="R53" s="131">
        <f t="shared" si="35"/>
        <v>35</v>
      </c>
      <c r="S53" s="131">
        <f t="shared" si="35"/>
        <v>701</v>
      </c>
      <c r="T53" s="131">
        <f>+H58</f>
        <v>2460</v>
      </c>
      <c r="U53" s="72">
        <f>S53/Q53</f>
        <v>143.0612244897959</v>
      </c>
      <c r="V53" s="879">
        <v>1.69</v>
      </c>
      <c r="W53" s="72">
        <f t="shared" ref="W53:W55" si="36">W52*V53/V52</f>
        <v>8144.9879879879891</v>
      </c>
      <c r="X53" s="72">
        <f t="shared" si="32"/>
        <v>56.933582227020189</v>
      </c>
      <c r="Y53" s="72">
        <f t="shared" si="33"/>
        <v>21.933582227020189</v>
      </c>
      <c r="Z53" s="72">
        <f t="shared" si="34"/>
        <v>73.939717177948296</v>
      </c>
      <c r="AA53" s="72">
        <f>(T53/0.4-(S53))*$I55/100*10</f>
        <v>1367.1977374218518</v>
      </c>
      <c r="AB53" s="79"/>
      <c r="AC53" s="79"/>
      <c r="AD53" s="79"/>
      <c r="AE53" s="43">
        <f>LINEST(R52:R54,O52:O54)</f>
        <v>0.35000000000000003</v>
      </c>
      <c r="AF53" s="43">
        <f>INDEX(LINEST(R52:R54,O52:O54),2)</f>
        <v>4.4999999999999964</v>
      </c>
      <c r="AG53" s="42">
        <f>LINEST(U52:U54,O52:O54)</f>
        <v>-2.1031701890989987</v>
      </c>
      <c r="AH53" s="42">
        <f>INDEX(LINEST(U52:U54,O52:O54),2)</f>
        <v>335.93976300197494</v>
      </c>
      <c r="AI53" s="43">
        <f>LINEST(Q52:Q54,O52:O54)</f>
        <v>2.0000000000000018E-2</v>
      </c>
      <c r="AJ53" s="42">
        <f>INDEX(LINEST(Q52:Q54,O52:O54),2)</f>
        <v>3.8333333333333313</v>
      </c>
      <c r="AK53" s="43">
        <f>LINEST(W52:W54,O52:O54)</f>
        <v>81.931831831831829</v>
      </c>
      <c r="AL53" s="42">
        <f>INDEX(LINEST(W52:W54,O52:O54),2)</f>
        <v>996.03403403403536</v>
      </c>
      <c r="AM53" s="43">
        <f>AE53*O53+AF53</f>
        <v>36</v>
      </c>
      <c r="AN53" s="42">
        <f>AG53*O53+AH53</f>
        <v>146.65444598306505</v>
      </c>
      <c r="AO53" s="42">
        <f>AI53*O53+AJ53</f>
        <v>5.6333333333333329</v>
      </c>
      <c r="AP53" s="42">
        <f>AK53*O53+AL53</f>
        <v>8369.8988988989004</v>
      </c>
      <c r="AQ53" s="76">
        <f>AP53/AN53</f>
        <v>57.0722479144302</v>
      </c>
      <c r="AR53" s="76">
        <f>AK47*AO53*AG53/AN53</f>
        <v>-0.10502386237427974</v>
      </c>
      <c r="AS53" s="76">
        <f>AQ53-AR53</f>
        <v>57.177271776804481</v>
      </c>
      <c r="AT53" s="76">
        <f>AS53-AM53</f>
        <v>21.177271776804481</v>
      </c>
      <c r="AU53" s="76">
        <f>AS53-AK47*AI53</f>
        <v>57.151271776804478</v>
      </c>
      <c r="AV53" s="61"/>
      <c r="AW53" s="61"/>
      <c r="BJ53" s="41"/>
      <c r="BK53" s="41"/>
      <c r="BL53" s="41"/>
      <c r="BM53" s="41"/>
      <c r="BN53" s="41"/>
    </row>
    <row r="54" spans="1:66" ht="13" customHeight="1">
      <c r="A54" s="903" t="s">
        <v>61</v>
      </c>
      <c r="B54" s="460">
        <v>50</v>
      </c>
      <c r="C54" s="879">
        <v>117</v>
      </c>
      <c r="D54" s="469"/>
      <c r="E54" s="879">
        <v>33</v>
      </c>
      <c r="F54" s="469"/>
      <c r="G54" s="469"/>
      <c r="H54" s="469"/>
      <c r="I54" s="469"/>
      <c r="J54" s="473"/>
      <c r="K54" s="469"/>
      <c r="L54" s="473"/>
      <c r="M54" s="469"/>
      <c r="N54" s="923"/>
      <c r="O54" s="324">
        <f t="shared" si="35"/>
        <v>100</v>
      </c>
      <c r="P54" s="321">
        <f t="shared" si="35"/>
        <v>104</v>
      </c>
      <c r="Q54" s="131">
        <f t="shared" si="35"/>
        <v>6.2</v>
      </c>
      <c r="R54" s="131">
        <f t="shared" si="35"/>
        <v>40</v>
      </c>
      <c r="S54" s="131">
        <f t="shared" si="35"/>
        <v>790</v>
      </c>
      <c r="T54" s="131">
        <f>+H59</f>
        <v>2499</v>
      </c>
      <c r="U54" s="72">
        <f>S54/Q54</f>
        <v>127.41935483870968</v>
      </c>
      <c r="V54" s="879">
        <v>1.93</v>
      </c>
      <c r="W54" s="72">
        <f t="shared" si="36"/>
        <v>9301.6726726726738</v>
      </c>
      <c r="X54" s="72">
        <f t="shared" si="32"/>
        <v>73.000469076671621</v>
      </c>
      <c r="Y54" s="72">
        <f t="shared" si="33"/>
        <v>33.000469076671621</v>
      </c>
      <c r="Z54" s="72">
        <f t="shared" si="34"/>
        <v>70.192758727568872</v>
      </c>
      <c r="AA54" s="72">
        <f>(T54/0.4-(S54))*$I55/100*10</f>
        <v>1369.3304554927063</v>
      </c>
      <c r="AB54" s="79"/>
      <c r="AC54" s="79"/>
      <c r="AD54" s="79"/>
      <c r="AE54" s="43">
        <f>LINEST(R53:R55,O53:O55)</f>
        <v>0.1428571428571429</v>
      </c>
      <c r="AF54" s="43">
        <f>INDEX(LINEST(R53:R55,O53:O55),2)</f>
        <v>23.571428571428569</v>
      </c>
      <c r="AG54" s="42">
        <f>LINEST(U53:U55,O53:O55)</f>
        <v>0.55133999324256067</v>
      </c>
      <c r="AH54" s="42">
        <f>INDEX(LINEST(U53:U55,O53:O55),2)</f>
        <v>84.978517264560736</v>
      </c>
      <c r="AI54" s="43">
        <f>LINEST(Q53:Q55,O53:O55)</f>
        <v>8.5714285714285597E-3</v>
      </c>
      <c r="AJ54" s="42">
        <f>INDEX(LINEST(Q53:Q55,O53:O55),2)</f>
        <v>4.6142857142857157</v>
      </c>
      <c r="AK54" s="43">
        <f>LINEST(W53:W55,O53:O55)</f>
        <v>33.048133848133858</v>
      </c>
      <c r="AL54" s="42">
        <f>INDEX(LINEST(W53:W55,O53:O55),2)</f>
        <v>5501.13728013728</v>
      </c>
      <c r="AM54" s="43">
        <f>AE54*O54+AF54</f>
        <v>37.857142857142861</v>
      </c>
      <c r="AN54" s="42">
        <f>AG54*O54+AH54</f>
        <v>140.11251658881679</v>
      </c>
      <c r="AO54" s="42">
        <f>AI54*O54+AJ54</f>
        <v>5.4714285714285715</v>
      </c>
      <c r="AP54" s="42">
        <f>AK54*O54+AL54</f>
        <v>8805.9506649506657</v>
      </c>
      <c r="AQ54" s="76">
        <f>AP54/AN54</f>
        <v>62.849136389386075</v>
      </c>
      <c r="AR54" s="76">
        <f>AK47*AO54*AG54/AN54</f>
        <v>2.7988952768486373E-2</v>
      </c>
      <c r="AS54" s="76">
        <f>AQ54-AR54</f>
        <v>62.821147436617586</v>
      </c>
      <c r="AT54" s="76">
        <f>AS54-AM54</f>
        <v>24.964004579474725</v>
      </c>
      <c r="AU54" s="76">
        <f>AS54-AK47*AI54</f>
        <v>62.810004579474729</v>
      </c>
      <c r="AV54" s="61"/>
      <c r="AW54" s="61"/>
      <c r="BJ54" s="41"/>
      <c r="BK54" s="41"/>
      <c r="BL54" s="41"/>
      <c r="BM54" s="41"/>
      <c r="BN54" s="41"/>
    </row>
    <row r="55" spans="1:66" ht="13" customHeight="1" thickBot="1">
      <c r="A55" s="903" t="s">
        <v>315</v>
      </c>
      <c r="B55" s="460">
        <v>60</v>
      </c>
      <c r="C55" s="879">
        <v>115</v>
      </c>
      <c r="D55" s="469"/>
      <c r="E55" s="879">
        <v>33</v>
      </c>
      <c r="F55" s="469"/>
      <c r="G55" s="469"/>
      <c r="H55" s="469"/>
      <c r="I55" s="476">
        <f>I53/J53</f>
        <v>2.5090800833581421</v>
      </c>
      <c r="J55" s="477" t="s">
        <v>14</v>
      </c>
      <c r="K55" s="476">
        <f>K53/L53</f>
        <v>2.157703683785964</v>
      </c>
      <c r="L55" s="477" t="s">
        <v>14</v>
      </c>
      <c r="M55" s="481"/>
      <c r="N55" s="923"/>
      <c r="O55" s="324">
        <f>+B61</f>
        <v>120</v>
      </c>
      <c r="P55" s="321">
        <f>+C61</f>
        <v>91</v>
      </c>
      <c r="Q55" s="131">
        <f>+D61</f>
        <v>5.4</v>
      </c>
      <c r="R55" s="131">
        <f>+E61</f>
        <v>40</v>
      </c>
      <c r="S55" s="131">
        <f>+F61</f>
        <v>839</v>
      </c>
      <c r="T55" s="131">
        <f>+H61</f>
        <v>2772</v>
      </c>
      <c r="U55" s="72">
        <f t="shared" ref="U55" si="37">S55/Q55</f>
        <v>155.37037037037035</v>
      </c>
      <c r="V55" s="879">
        <v>1.93</v>
      </c>
      <c r="W55" s="72">
        <f t="shared" si="36"/>
        <v>9301.6726726726738</v>
      </c>
      <c r="X55" s="72">
        <f t="shared" si="32"/>
        <v>59.867738298489208</v>
      </c>
      <c r="Y55" s="72">
        <f t="shared" si="33"/>
        <v>19.867738298489208</v>
      </c>
      <c r="Z55" s="72">
        <f t="shared" si="34"/>
        <v>65.788723404933194</v>
      </c>
      <c r="AA55" s="72">
        <f>(T55/0.4-(S55))*$I55/100*10</f>
        <v>1528.2806787734444</v>
      </c>
      <c r="AB55" s="79"/>
      <c r="AC55" s="79"/>
      <c r="AD55" s="79"/>
      <c r="AE55" s="43"/>
      <c r="AQ55" s="42"/>
      <c r="AV55" s="61"/>
      <c r="AW55" s="61"/>
      <c r="BJ55" s="41"/>
      <c r="BK55" s="41"/>
      <c r="BL55" s="41"/>
      <c r="BM55" s="41"/>
      <c r="BN55" s="41"/>
    </row>
    <row r="56" spans="1:66" ht="13" customHeight="1" thickBot="1">
      <c r="A56" s="903">
        <v>1</v>
      </c>
      <c r="B56" s="460">
        <v>70</v>
      </c>
      <c r="C56" s="879">
        <v>113</v>
      </c>
      <c r="D56" s="469"/>
      <c r="E56" s="879">
        <v>33</v>
      </c>
      <c r="F56" s="469"/>
      <c r="G56" s="469"/>
      <c r="H56" s="469"/>
      <c r="I56" s="469"/>
      <c r="J56" s="473"/>
      <c r="K56" s="469"/>
      <c r="L56" s="469"/>
      <c r="M56" s="469"/>
      <c r="N56" s="923"/>
      <c r="O56" s="325" t="s">
        <v>55</v>
      </c>
      <c r="P56" s="152">
        <f t="shared" ref="P56:Z56" si="38">AVERAGE(P52:P55)</f>
        <v>89.5</v>
      </c>
      <c r="Q56" s="252">
        <f t="shared" si="38"/>
        <v>5.5749999999999993</v>
      </c>
      <c r="R56" s="153">
        <f t="shared" si="38"/>
        <v>37</v>
      </c>
      <c r="S56" s="153">
        <f t="shared" si="38"/>
        <v>828.25</v>
      </c>
      <c r="T56" s="153">
        <f t="shared" si="38"/>
        <v>2515.25</v>
      </c>
      <c r="U56" s="153">
        <f t="shared" si="38"/>
        <v>148.83342707989141</v>
      </c>
      <c r="V56" s="1075">
        <f t="shared" si="38"/>
        <v>1.7849999999999999</v>
      </c>
      <c r="W56" s="153">
        <f t="shared" si="38"/>
        <v>8602.8423423423446</v>
      </c>
      <c r="X56" s="153">
        <f t="shared" si="38"/>
        <v>58.754010220740831</v>
      </c>
      <c r="Y56" s="153">
        <f t="shared" si="38"/>
        <v>21.754010220740831</v>
      </c>
      <c r="Z56" s="153">
        <f t="shared" si="38"/>
        <v>65.62397752551442</v>
      </c>
      <c r="AA56" s="156"/>
      <c r="AB56" s="79"/>
      <c r="AC56" s="79"/>
      <c r="AD56" s="79"/>
      <c r="AR56" s="1034" t="s">
        <v>110</v>
      </c>
      <c r="AS56" s="1034">
        <f>AVERAGE(AS53:AS54)</f>
        <v>59.999209606711034</v>
      </c>
      <c r="AT56" s="1034">
        <f>AVERAGE(AT53:AT54)</f>
        <v>23.070638178139603</v>
      </c>
      <c r="AU56" s="1034">
        <f>AVERAGE(AU53:AU54)</f>
        <v>59.9806381781396</v>
      </c>
      <c r="AV56" s="61"/>
      <c r="AW56" s="61"/>
      <c r="BJ56" s="41"/>
      <c r="BK56" s="41"/>
      <c r="BL56" s="41"/>
      <c r="BM56" s="41"/>
      <c r="BN56" s="41"/>
    </row>
    <row r="57" spans="1:66" ht="13" customHeight="1" thickBot="1">
      <c r="A57" s="1191">
        <v>44026</v>
      </c>
      <c r="B57" s="460">
        <v>80</v>
      </c>
      <c r="C57" s="879">
        <v>86</v>
      </c>
      <c r="D57" s="879">
        <v>5.8</v>
      </c>
      <c r="E57" s="879">
        <v>33</v>
      </c>
      <c r="F57" s="879">
        <v>983</v>
      </c>
      <c r="G57" s="469"/>
      <c r="H57" s="879">
        <v>2330</v>
      </c>
      <c r="I57" s="469"/>
      <c r="J57" s="478"/>
      <c r="K57" s="479"/>
      <c r="L57" s="479"/>
      <c r="M57" s="479"/>
      <c r="N57" s="923"/>
      <c r="O57" s="157" t="s">
        <v>95</v>
      </c>
      <c r="P57" s="79">
        <f>AVERAGE(P50:P51)</f>
        <v>87.5</v>
      </c>
      <c r="Q57" s="158">
        <f>AVERAGE(P52/Q52,P53/Q53,P54/Q54,P55/Q55)</f>
        <v>16.041979330355304</v>
      </c>
      <c r="R57" s="67">
        <f>AVERAGE(P50/Q50,P51/Q51)</f>
        <v>18.413120567375884</v>
      </c>
      <c r="V57" s="1076"/>
      <c r="W57" s="79"/>
      <c r="X57" s="79"/>
      <c r="Y57" s="79"/>
      <c r="Z57" s="160" t="s">
        <v>91</v>
      </c>
      <c r="AA57" s="510" t="s">
        <v>79</v>
      </c>
      <c r="AB57" s="79"/>
      <c r="AC57" s="79"/>
      <c r="AD57" s="79"/>
      <c r="AS57" s="61"/>
      <c r="AT57" s="61"/>
      <c r="AU57" s="61"/>
      <c r="AV57" s="61"/>
      <c r="AW57" s="61"/>
      <c r="BJ57" s="41"/>
      <c r="BK57" s="41"/>
      <c r="BL57" s="41"/>
      <c r="BM57" s="41"/>
      <c r="BN57" s="41"/>
    </row>
    <row r="58" spans="1:66" ht="13" customHeight="1" thickBot="1">
      <c r="A58" s="1121" t="s">
        <v>220</v>
      </c>
      <c r="B58" s="460">
        <v>90</v>
      </c>
      <c r="C58" s="879">
        <v>77</v>
      </c>
      <c r="D58" s="879">
        <v>4.9000000000000004</v>
      </c>
      <c r="E58" s="879">
        <v>35</v>
      </c>
      <c r="F58" s="879">
        <v>701</v>
      </c>
      <c r="G58" s="469"/>
      <c r="H58" s="879">
        <v>2460</v>
      </c>
      <c r="I58" s="480"/>
      <c r="J58" s="477"/>
      <c r="K58" s="481"/>
      <c r="L58" s="481"/>
      <c r="M58" s="481"/>
      <c r="N58" s="923"/>
      <c r="O58" s="1233" t="s">
        <v>83</v>
      </c>
      <c r="P58" s="1243"/>
      <c r="Q58" s="162">
        <f>STDEV(P52/Q52,P53/Q53,P54/Q54,P55/Q55)</f>
        <v>0.96162448084474106</v>
      </c>
      <c r="R58" s="163">
        <f>STDEV(P50/Q50,P51/Q51)</f>
        <v>1.0656751134903666</v>
      </c>
      <c r="V58" s="1076"/>
      <c r="W58" s="79"/>
      <c r="X58" s="79"/>
      <c r="Y58" s="79"/>
      <c r="Z58" s="164" t="s">
        <v>89</v>
      </c>
      <c r="AA58" s="165">
        <f>SLOPE(AA50:AA51,O50:O51)</f>
        <v>2.3585352783566464</v>
      </c>
      <c r="AB58" s="79"/>
      <c r="AC58" s="79"/>
      <c r="AD58" s="79"/>
      <c r="AS58" s="61"/>
      <c r="AT58" s="61"/>
      <c r="AU58" s="61"/>
      <c r="AV58" s="61"/>
      <c r="AW58" s="61"/>
      <c r="BJ58" s="41"/>
      <c r="BK58" s="41"/>
      <c r="BL58" s="41"/>
      <c r="BM58" s="41"/>
      <c r="BN58" s="41"/>
    </row>
    <row r="59" spans="1:66" ht="13" customHeight="1" thickBot="1">
      <c r="A59" s="1132">
        <v>44</v>
      </c>
      <c r="B59" s="460">
        <v>100</v>
      </c>
      <c r="C59" s="879">
        <v>104</v>
      </c>
      <c r="D59" s="879">
        <v>6.2</v>
      </c>
      <c r="E59" s="879">
        <v>40</v>
      </c>
      <c r="F59" s="879">
        <v>790</v>
      </c>
      <c r="G59" s="469"/>
      <c r="H59" s="879">
        <v>2499</v>
      </c>
      <c r="I59" s="482"/>
      <c r="J59" s="483"/>
      <c r="K59" s="469"/>
      <c r="L59" s="469"/>
      <c r="M59" s="879">
        <v>0.80420000000000003</v>
      </c>
      <c r="N59" s="1072"/>
      <c r="O59" s="35"/>
      <c r="P59" s="871"/>
      <c r="Q59" s="511" t="s">
        <v>93</v>
      </c>
      <c r="R59" s="512" t="s">
        <v>94</v>
      </c>
      <c r="V59" s="1076"/>
      <c r="W59" s="79"/>
      <c r="X59" s="79"/>
      <c r="Y59" s="79"/>
      <c r="Z59" s="167" t="s">
        <v>90</v>
      </c>
      <c r="AA59" s="168">
        <f>SLOPE(AA52:AA55,O52:O55)</f>
        <v>7.19424947901161</v>
      </c>
      <c r="AB59" s="79"/>
      <c r="AC59" s="79"/>
      <c r="AD59" s="79"/>
      <c r="AS59" s="61"/>
      <c r="AT59" s="61"/>
      <c r="AU59" s="61"/>
      <c r="AV59" s="61"/>
      <c r="AW59" s="61"/>
      <c r="BJ59" s="41"/>
      <c r="BK59" s="41"/>
      <c r="BL59" s="41"/>
      <c r="BM59" s="41"/>
      <c r="BN59" s="41"/>
    </row>
    <row r="60" spans="1:66" ht="13" customHeight="1">
      <c r="A60" s="1121" t="s">
        <v>219</v>
      </c>
      <c r="B60" s="460">
        <v>110</v>
      </c>
      <c r="C60" s="879">
        <v>97</v>
      </c>
      <c r="D60" s="469"/>
      <c r="E60" s="879">
        <v>40</v>
      </c>
      <c r="F60" s="469"/>
      <c r="G60" s="469"/>
      <c r="H60" s="469"/>
      <c r="I60" s="484" t="s">
        <v>9</v>
      </c>
      <c r="J60" s="485"/>
      <c r="K60" s="1251"/>
      <c r="L60" s="1252"/>
      <c r="M60" s="490"/>
      <c r="N60" s="1072"/>
      <c r="V60" s="1076"/>
      <c r="W60" s="79"/>
      <c r="X60" s="79"/>
      <c r="Y60" s="79"/>
      <c r="Z60" s="79"/>
      <c r="AA60" s="79"/>
      <c r="AB60" s="79"/>
      <c r="AC60" s="79"/>
      <c r="AD60" s="79"/>
      <c r="AS60" s="61"/>
      <c r="AT60" s="61"/>
      <c r="AU60" s="61"/>
      <c r="AV60" s="61"/>
      <c r="AW60" s="61"/>
      <c r="BJ60" s="41"/>
      <c r="BK60" s="41"/>
      <c r="BL60" s="41"/>
      <c r="BM60" s="41"/>
      <c r="BN60" s="41"/>
    </row>
    <row r="61" spans="1:66" ht="13" customHeight="1">
      <c r="A61" s="1132">
        <v>28</v>
      </c>
      <c r="B61" s="460">
        <v>120</v>
      </c>
      <c r="C61" s="879">
        <v>91</v>
      </c>
      <c r="D61" s="879">
        <v>5.4</v>
      </c>
      <c r="E61" s="879">
        <v>40</v>
      </c>
      <c r="F61" s="879">
        <v>839</v>
      </c>
      <c r="G61" s="469"/>
      <c r="H61" s="879">
        <v>2772</v>
      </c>
      <c r="I61" s="486">
        <f>((G63+G62)/2)*(B63-B62)</f>
        <v>19609.5</v>
      </c>
      <c r="J61" s="477"/>
      <c r="K61" s="1253"/>
      <c r="L61" s="1254"/>
      <c r="M61" s="879">
        <v>0.74770000000000003</v>
      </c>
      <c r="N61" s="923"/>
      <c r="V61" s="1076"/>
      <c r="AB61" s="79"/>
      <c r="AC61" s="79"/>
      <c r="AD61" s="79"/>
      <c r="AS61" s="61"/>
      <c r="AT61" s="61"/>
      <c r="AU61" s="61"/>
      <c r="AV61" s="61"/>
      <c r="AW61" s="61"/>
      <c r="BJ61" s="41"/>
      <c r="BK61" s="41"/>
      <c r="BL61" s="41"/>
      <c r="BM61" s="41"/>
      <c r="BN61" s="41"/>
    </row>
    <row r="62" spans="1:66" ht="13" customHeight="1">
      <c r="A62" s="903"/>
      <c r="B62" s="460">
        <v>2</v>
      </c>
      <c r="C62" s="879">
        <v>97</v>
      </c>
      <c r="D62" s="469"/>
      <c r="E62" s="879">
        <v>40</v>
      </c>
      <c r="F62" s="469"/>
      <c r="G62" s="879">
        <v>8758</v>
      </c>
      <c r="H62" s="469"/>
      <c r="I62" s="486">
        <f>((G64+G63)/2)*(B64-B63)</f>
        <v>15625</v>
      </c>
      <c r="J62" s="477"/>
      <c r="K62" s="1253"/>
      <c r="L62" s="1254"/>
      <c r="M62" s="490"/>
      <c r="N62" s="923"/>
      <c r="V62" s="1076"/>
      <c r="AB62" s="79"/>
      <c r="AC62" s="79"/>
      <c r="AD62" s="79"/>
      <c r="AS62" s="61"/>
      <c r="AT62" s="61"/>
      <c r="AU62" s="61"/>
      <c r="AV62" s="61"/>
      <c r="AW62" s="61"/>
      <c r="BJ62" s="41"/>
      <c r="BK62" s="41"/>
      <c r="BL62" s="41"/>
      <c r="BM62" s="41"/>
      <c r="BN62" s="41"/>
    </row>
    <row r="63" spans="1:66" ht="13" customHeight="1">
      <c r="A63" s="943">
        <v>25.6</v>
      </c>
      <c r="B63" s="460">
        <v>5</v>
      </c>
      <c r="C63" s="879">
        <v>83</v>
      </c>
      <c r="D63" s="469"/>
      <c r="E63" s="879">
        <v>40</v>
      </c>
      <c r="F63" s="469"/>
      <c r="G63" s="879">
        <v>4315</v>
      </c>
      <c r="H63" s="469"/>
      <c r="I63" s="486">
        <f>((G65+G64)/2)*(B65-B64)</f>
        <v>7635</v>
      </c>
      <c r="J63" s="477"/>
      <c r="K63" s="1253"/>
      <c r="L63" s="1254"/>
      <c r="M63" s="490"/>
      <c r="N63" s="923"/>
      <c r="V63" s="1076"/>
      <c r="AB63" s="79"/>
      <c r="AC63" s="79"/>
      <c r="AD63" s="79"/>
      <c r="AS63" s="61"/>
      <c r="AT63" s="61"/>
      <c r="AU63" s="61"/>
      <c r="AV63" s="61"/>
      <c r="AW63" s="61"/>
      <c r="BJ63" s="41"/>
      <c r="BK63" s="41"/>
      <c r="BL63" s="41"/>
      <c r="BM63" s="41"/>
      <c r="BN63" s="41"/>
    </row>
    <row r="64" spans="1:66" ht="13" customHeight="1">
      <c r="A64" s="1122"/>
      <c r="B64" s="460">
        <v>10</v>
      </c>
      <c r="C64" s="879">
        <v>94</v>
      </c>
      <c r="D64" s="469"/>
      <c r="E64" s="879">
        <v>40</v>
      </c>
      <c r="F64" s="469"/>
      <c r="G64" s="879">
        <v>1935</v>
      </c>
      <c r="H64" s="469"/>
      <c r="I64" s="486">
        <f>((G66+G65)/2)*(B66-B65)</f>
        <v>9350</v>
      </c>
      <c r="J64" s="477"/>
      <c r="K64" s="1253"/>
      <c r="L64" s="1254"/>
      <c r="M64" s="490"/>
      <c r="N64" s="923"/>
      <c r="V64" s="1076"/>
      <c r="AB64" s="79"/>
      <c r="AC64" s="79"/>
      <c r="AD64" s="79"/>
      <c r="AS64" s="61"/>
      <c r="AT64" s="61"/>
      <c r="AU64" s="61"/>
      <c r="AV64" s="61"/>
      <c r="AW64" s="61"/>
      <c r="BJ64" s="41"/>
      <c r="BK64" s="41"/>
      <c r="BL64" s="41"/>
      <c r="BM64" s="41"/>
      <c r="BN64" s="41"/>
    </row>
    <row r="65" spans="1:66" ht="13" customHeight="1" thickBot="1">
      <c r="A65" s="1122"/>
      <c r="B65" s="460">
        <v>15</v>
      </c>
      <c r="C65" s="879">
        <v>95</v>
      </c>
      <c r="D65" s="469"/>
      <c r="E65" s="879">
        <v>40</v>
      </c>
      <c r="F65" s="469"/>
      <c r="G65" s="879">
        <v>1119</v>
      </c>
      <c r="H65" s="469"/>
      <c r="I65" s="487">
        <f>SUM(I61:I64)/(B66-B62)*220</f>
        <v>499490.86956521741</v>
      </c>
      <c r="J65" s="487" t="s">
        <v>10</v>
      </c>
      <c r="K65" s="1255"/>
      <c r="L65" s="1256"/>
      <c r="M65" s="490"/>
      <c r="N65" s="923"/>
      <c r="V65" s="1076"/>
      <c r="AB65" s="79"/>
      <c r="AC65" s="79"/>
      <c r="AD65" s="79"/>
      <c r="AS65" s="61"/>
      <c r="AT65" s="61"/>
      <c r="AU65" s="61"/>
      <c r="AV65" s="61"/>
      <c r="AW65" s="61"/>
      <c r="BJ65" s="41"/>
      <c r="BK65" s="41"/>
      <c r="BL65" s="41"/>
      <c r="BM65" s="41"/>
      <c r="BN65" s="41"/>
    </row>
    <row r="66" spans="1:66" ht="13" customHeight="1" thickBot="1">
      <c r="A66" s="1122"/>
      <c r="B66" s="460">
        <v>25</v>
      </c>
      <c r="C66" s="879">
        <v>97</v>
      </c>
      <c r="D66" s="469"/>
      <c r="E66" s="879">
        <v>40</v>
      </c>
      <c r="F66" s="469"/>
      <c r="G66" s="879">
        <v>751</v>
      </c>
      <c r="H66" s="469"/>
      <c r="I66" s="488"/>
      <c r="J66" s="489"/>
      <c r="K66" s="479"/>
      <c r="L66" s="479"/>
      <c r="M66" s="490"/>
      <c r="N66" s="923"/>
      <c r="V66" s="1076"/>
      <c r="W66" s="79"/>
      <c r="X66" s="79"/>
      <c r="Y66" s="79"/>
      <c r="Z66" s="423" t="s">
        <v>14</v>
      </c>
      <c r="AA66" s="79"/>
      <c r="AB66" s="79"/>
      <c r="AC66" s="79"/>
      <c r="AD66" s="79"/>
      <c r="AS66" s="61"/>
      <c r="AT66" s="61"/>
      <c r="AU66" s="61"/>
      <c r="AV66" s="61"/>
      <c r="AW66" s="61"/>
      <c r="BJ66" s="41"/>
      <c r="BK66" s="41"/>
      <c r="BL66" s="41"/>
      <c r="BM66" s="41"/>
      <c r="BN66" s="41"/>
    </row>
    <row r="67" spans="1:66" ht="13" customHeight="1" thickBot="1">
      <c r="A67" s="1123" t="s">
        <v>218</v>
      </c>
      <c r="B67" s="461" t="s">
        <v>11</v>
      </c>
      <c r="C67" s="462">
        <f>AVERAGE(C62:C66)</f>
        <v>93.2</v>
      </c>
      <c r="D67" s="463"/>
      <c r="E67" s="462">
        <f>AVERAGE(E57:E61)</f>
        <v>37.6</v>
      </c>
      <c r="F67" s="463"/>
      <c r="G67" s="884">
        <v>52730</v>
      </c>
      <c r="H67" s="464" t="s">
        <v>8</v>
      </c>
      <c r="I67" s="465"/>
      <c r="J67" s="466"/>
      <c r="K67" s="463"/>
      <c r="L67" s="463"/>
      <c r="M67" s="467">
        <f>AVERAGE(M59:M64)</f>
        <v>0.77595000000000003</v>
      </c>
      <c r="N67" s="468" t="s">
        <v>58</v>
      </c>
      <c r="O67" s="1234" t="str">
        <f>A69</f>
        <v>MP-520-20</v>
      </c>
      <c r="P67" s="1235"/>
      <c r="Q67" s="319"/>
      <c r="S67" s="92" t="s">
        <v>77</v>
      </c>
      <c r="T67" s="92" t="s">
        <v>78</v>
      </c>
      <c r="V67" s="1076"/>
      <c r="W67" s="79"/>
      <c r="X67" s="79"/>
      <c r="Y67" s="79"/>
      <c r="Z67" s="320">
        <f>I75</f>
        <v>2.426745913818722</v>
      </c>
      <c r="AA67" s="424" t="s">
        <v>76</v>
      </c>
      <c r="AB67" s="425"/>
      <c r="AC67" s="425"/>
      <c r="AD67" s="426"/>
      <c r="AE67" s="457" t="str">
        <f>+O67</f>
        <v>MP-520-20</v>
      </c>
      <c r="AF67" s="456" t="s">
        <v>116</v>
      </c>
      <c r="AG67" s="454"/>
      <c r="AH67" s="454"/>
      <c r="AI67" s="453" t="s">
        <v>115</v>
      </c>
      <c r="AJ67" s="454"/>
      <c r="AK67" s="455">
        <v>1.3</v>
      </c>
      <c r="AL67" s="454"/>
      <c r="AM67" s="454"/>
      <c r="AN67" s="454"/>
      <c r="AO67" s="454"/>
      <c r="AP67" s="454"/>
      <c r="AQ67" s="454"/>
      <c r="AR67" s="454"/>
      <c r="AS67" s="454"/>
      <c r="AT67" s="454"/>
      <c r="AU67" s="454"/>
      <c r="AV67" s="61"/>
      <c r="AW67" s="61"/>
      <c r="BJ67" s="41"/>
      <c r="BK67" s="41"/>
      <c r="BL67" s="41"/>
      <c r="BM67" s="41"/>
      <c r="BN67" s="41"/>
    </row>
    <row r="68" spans="1:66" s="30" customFormat="1" ht="13" customHeight="1">
      <c r="A68" s="1116">
        <v>3</v>
      </c>
      <c r="B68" s="427">
        <v>-10</v>
      </c>
      <c r="C68" s="878">
        <v>81</v>
      </c>
      <c r="D68" s="878">
        <v>5.5</v>
      </c>
      <c r="E68" s="878">
        <v>0</v>
      </c>
      <c r="F68" s="880">
        <v>2430</v>
      </c>
      <c r="G68" s="363"/>
      <c r="H68" s="880">
        <v>1925</v>
      </c>
      <c r="I68" s="446"/>
      <c r="J68" s="447"/>
      <c r="K68" s="448"/>
      <c r="L68" s="448"/>
      <c r="M68" s="1194">
        <v>9.9099999999999994E-2</v>
      </c>
      <c r="N68" s="919"/>
      <c r="O68" s="405" t="s">
        <v>2</v>
      </c>
      <c r="P68" s="406" t="s">
        <v>344</v>
      </c>
      <c r="Q68" s="407" t="s">
        <v>345</v>
      </c>
      <c r="R68" s="408" t="s">
        <v>46</v>
      </c>
      <c r="S68" s="407" t="s">
        <v>71</v>
      </c>
      <c r="T68" s="407" t="s">
        <v>72</v>
      </c>
      <c r="U68" s="407" t="s">
        <v>17</v>
      </c>
      <c r="V68" s="1088" t="s">
        <v>28</v>
      </c>
      <c r="W68" s="407" t="s">
        <v>25</v>
      </c>
      <c r="X68" s="408" t="s">
        <v>18</v>
      </c>
      <c r="Y68" s="409" t="s">
        <v>20</v>
      </c>
      <c r="Z68" s="410" t="s">
        <v>56</v>
      </c>
      <c r="AA68" s="411" t="s">
        <v>74</v>
      </c>
      <c r="AB68" s="412" t="s">
        <v>81</v>
      </c>
      <c r="AC68" s="412" t="s">
        <v>82</v>
      </c>
      <c r="AD68" s="413" t="s">
        <v>86</v>
      </c>
      <c r="AE68" s="458"/>
      <c r="AF68" s="458"/>
      <c r="AG68" s="458"/>
      <c r="AH68" s="458"/>
      <c r="AI68" s="458"/>
      <c r="AJ68" s="458"/>
      <c r="AK68" s="458"/>
      <c r="AL68" s="458"/>
      <c r="AM68" s="458" t="s">
        <v>117</v>
      </c>
      <c r="AN68" s="458" t="s">
        <v>117</v>
      </c>
      <c r="AO68" s="458" t="s">
        <v>117</v>
      </c>
      <c r="AP68" s="458" t="s">
        <v>117</v>
      </c>
      <c r="AQ68" s="458" t="s">
        <v>118</v>
      </c>
      <c r="AR68" s="458" t="s">
        <v>119</v>
      </c>
      <c r="AS68" s="458" t="s">
        <v>120</v>
      </c>
      <c r="AT68" s="458" t="s">
        <v>121</v>
      </c>
      <c r="AU68" s="458"/>
      <c r="AV68" s="61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</row>
    <row r="69" spans="1:66" s="30" customFormat="1" ht="13" customHeight="1" thickBot="1">
      <c r="A69" s="908" t="s">
        <v>370</v>
      </c>
      <c r="B69" s="428">
        <v>0</v>
      </c>
      <c r="C69" s="879">
        <v>91</v>
      </c>
      <c r="D69" s="879">
        <v>6.1</v>
      </c>
      <c r="E69" s="879">
        <v>0</v>
      </c>
      <c r="F69" s="879">
        <v>2355</v>
      </c>
      <c r="G69" s="363"/>
      <c r="H69" s="879">
        <v>1992</v>
      </c>
      <c r="I69" s="879">
        <v>2673</v>
      </c>
      <c r="J69" s="883">
        <v>1108</v>
      </c>
      <c r="K69" s="879">
        <v>5126</v>
      </c>
      <c r="L69" s="879">
        <v>2511</v>
      </c>
      <c r="M69" s="363"/>
      <c r="N69" s="920"/>
      <c r="O69" s="414" t="s">
        <v>26</v>
      </c>
      <c r="P69" s="415" t="s">
        <v>99</v>
      </c>
      <c r="Q69" s="416" t="s">
        <v>99</v>
      </c>
      <c r="R69" s="416" t="s">
        <v>16</v>
      </c>
      <c r="S69" s="416" t="s">
        <v>70</v>
      </c>
      <c r="T69" s="416" t="s">
        <v>73</v>
      </c>
      <c r="U69" s="417" t="s">
        <v>84</v>
      </c>
      <c r="V69" s="1089" t="s">
        <v>350</v>
      </c>
      <c r="W69" s="416" t="s">
        <v>88</v>
      </c>
      <c r="X69" s="416" t="s">
        <v>16</v>
      </c>
      <c r="Y69" s="418" t="s">
        <v>16</v>
      </c>
      <c r="Z69" s="419"/>
      <c r="AA69" s="420" t="s">
        <v>75</v>
      </c>
      <c r="AB69" s="421"/>
      <c r="AC69" s="421"/>
      <c r="AD69" s="422"/>
      <c r="AE69" s="458" t="s">
        <v>122</v>
      </c>
      <c r="AF69" s="458" t="s">
        <v>123</v>
      </c>
      <c r="AG69" s="458" t="s">
        <v>124</v>
      </c>
      <c r="AH69" s="458" t="s">
        <v>125</v>
      </c>
      <c r="AI69" s="458" t="s">
        <v>341</v>
      </c>
      <c r="AJ69" s="458" t="s">
        <v>346</v>
      </c>
      <c r="AK69" s="458" t="s">
        <v>339</v>
      </c>
      <c r="AL69" s="458" t="s">
        <v>340</v>
      </c>
      <c r="AM69" s="458" t="s">
        <v>46</v>
      </c>
      <c r="AN69" s="458" t="s">
        <v>17</v>
      </c>
      <c r="AO69" s="458" t="s">
        <v>343</v>
      </c>
      <c r="AP69" s="458" t="s">
        <v>25</v>
      </c>
      <c r="AQ69" s="458" t="s">
        <v>127</v>
      </c>
      <c r="AR69" s="458" t="s">
        <v>127</v>
      </c>
      <c r="AS69" s="458" t="s">
        <v>127</v>
      </c>
      <c r="AT69" s="458" t="s">
        <v>127</v>
      </c>
      <c r="AU69" s="458" t="s">
        <v>128</v>
      </c>
      <c r="AV69" s="61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</row>
    <row r="70" spans="1:66" s="30" customFormat="1" ht="13" customHeight="1">
      <c r="A70" s="902">
        <v>21.7</v>
      </c>
      <c r="B70" s="428">
        <v>10</v>
      </c>
      <c r="C70" s="879">
        <v>108</v>
      </c>
      <c r="D70" s="895"/>
      <c r="E70" s="879">
        <v>25</v>
      </c>
      <c r="F70" s="363"/>
      <c r="G70" s="363"/>
      <c r="H70" s="363"/>
      <c r="I70" s="879">
        <v>2698</v>
      </c>
      <c r="J70" s="883">
        <v>1082</v>
      </c>
      <c r="K70" s="879">
        <v>5262</v>
      </c>
      <c r="L70" s="879">
        <v>2446</v>
      </c>
      <c r="M70" s="363"/>
      <c r="N70" s="921"/>
      <c r="O70" s="322">
        <f t="shared" ref="O70:S71" si="39">+B68</f>
        <v>-10</v>
      </c>
      <c r="P70" s="323">
        <f t="shared" si="39"/>
        <v>81</v>
      </c>
      <c r="Q70" s="66">
        <f t="shared" si="39"/>
        <v>5.5</v>
      </c>
      <c r="R70" s="66">
        <f t="shared" si="39"/>
        <v>0</v>
      </c>
      <c r="S70" s="66">
        <f t="shared" si="39"/>
        <v>2430</v>
      </c>
      <c r="T70" s="66">
        <f>+H68</f>
        <v>1925</v>
      </c>
      <c r="U70" s="65">
        <f t="shared" ref="U70:U75" si="40">S70/Q70</f>
        <v>441.81818181818181</v>
      </c>
      <c r="V70" s="887">
        <v>3</v>
      </c>
      <c r="W70" s="65">
        <f>V71*I73*200/10/(A70)</f>
        <v>7526.2672811059911</v>
      </c>
      <c r="X70" s="65">
        <f t="shared" ref="X70:X75" si="41">W70/U70</f>
        <v>17.034761335836606</v>
      </c>
      <c r="Y70" s="65">
        <f t="shared" ref="Y70:Y75" si="42">X70-R70</f>
        <v>17.034761335836606</v>
      </c>
      <c r="Z70" s="65">
        <f t="shared" ref="Z70:Z75" si="43">(X70/P70)*100</f>
        <v>21.030569550415564</v>
      </c>
      <c r="AA70" s="65">
        <f>(T70/0.4-(S70))*I75/100*10</f>
        <v>578.17221396731054</v>
      </c>
      <c r="AB70" s="64">
        <f>700*AA78/AVERAGE(U70:U71)</f>
        <v>9.9516415460480747</v>
      </c>
      <c r="AC70" s="65">
        <f>AVERAGE(X70:X71)-AB70</f>
        <v>8.3131341143854183</v>
      </c>
      <c r="AD70" s="65">
        <f>AC70/AVERAGE(X70:X71)*100</f>
        <v>45.514570060632849</v>
      </c>
      <c r="AE70" s="43">
        <f>LINEST(R70:R71,O70:O71)</f>
        <v>0</v>
      </c>
      <c r="AF70" s="43">
        <f>INDEX(LINEST(R70:R71,O70:O71),2)</f>
        <v>0</v>
      </c>
      <c r="AG70" s="42">
        <f>LINEST(U70:U71,O70:O71)</f>
        <v>-5.5752608047689982</v>
      </c>
      <c r="AH70" s="42">
        <f>INDEX(LINEST(U70:U71,O70:O71),2)</f>
        <v>386.06557377049188</v>
      </c>
      <c r="AI70" s="43">
        <f>LINEST(Q70:Q71,O70:O71)</f>
        <v>5.9999999999999956E-2</v>
      </c>
      <c r="AJ70" s="42">
        <f>INDEX(LINEST(Q70:Q71,O70:O71),2)</f>
        <v>6.1</v>
      </c>
      <c r="AK70" s="43">
        <f>LINEST(W70:W71,O70:O71)</f>
        <v>0</v>
      </c>
      <c r="AL70" s="42">
        <f>INDEX(LINEST(W70:W71,O70:O71),2)</f>
        <v>7526.2672811059911</v>
      </c>
      <c r="AM70" s="43">
        <f>AE70*AVERAGE(O70:O71)+AF70</f>
        <v>0</v>
      </c>
      <c r="AN70" s="42">
        <f>AG70*AVERAGE(O70:O71)+AH70</f>
        <v>413.94187779433685</v>
      </c>
      <c r="AO70" s="42">
        <f>AI70*AVERAGE(O70:O71)+AJ70</f>
        <v>5.8</v>
      </c>
      <c r="AP70" s="42">
        <f>AK70*AVERAGE(O70:O71)+AL70</f>
        <v>7526.2672811059911</v>
      </c>
      <c r="AQ70" s="76">
        <f>AP70/AN70</f>
        <v>18.181942163497038</v>
      </c>
      <c r="AR70" s="76">
        <f>AK67*AO70*AG70/AN70</f>
        <v>-0.10155403143057724</v>
      </c>
      <c r="AS70" s="1034">
        <f>AQ70-AR70</f>
        <v>18.283496194927615</v>
      </c>
      <c r="AT70" s="1034">
        <f>AS70-AM70</f>
        <v>18.283496194927615</v>
      </c>
      <c r="AU70" s="1034">
        <f>AS70-AK67*AI70</f>
        <v>18.205496194927616</v>
      </c>
      <c r="AV70" s="36" t="s">
        <v>97</v>
      </c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</row>
    <row r="71" spans="1:66" s="30" customFormat="1" ht="13" customHeight="1">
      <c r="A71" s="902" t="str">
        <f>A51</f>
        <v>Lipid#2</v>
      </c>
      <c r="B71" s="428">
        <v>20</v>
      </c>
      <c r="C71" s="879">
        <v>116</v>
      </c>
      <c r="D71" s="363"/>
      <c r="E71" s="879">
        <v>27</v>
      </c>
      <c r="F71" s="363"/>
      <c r="G71" s="363"/>
      <c r="H71" s="363"/>
      <c r="I71" s="879">
        <v>2795</v>
      </c>
      <c r="J71" s="883">
        <v>1175</v>
      </c>
      <c r="K71" s="879">
        <v>5223</v>
      </c>
      <c r="L71" s="879">
        <v>2445</v>
      </c>
      <c r="M71" s="363"/>
      <c r="N71" s="920"/>
      <c r="O71" s="324">
        <f t="shared" si="39"/>
        <v>0</v>
      </c>
      <c r="P71" s="321">
        <f t="shared" si="39"/>
        <v>91</v>
      </c>
      <c r="Q71" s="131">
        <f t="shared" si="39"/>
        <v>6.1</v>
      </c>
      <c r="R71" s="131">
        <f t="shared" si="39"/>
        <v>0</v>
      </c>
      <c r="S71" s="131">
        <f t="shared" si="39"/>
        <v>2355</v>
      </c>
      <c r="T71" s="131">
        <f>+H69</f>
        <v>1992</v>
      </c>
      <c r="U71" s="72">
        <f t="shared" si="40"/>
        <v>386.06557377049182</v>
      </c>
      <c r="V71" s="888">
        <v>3</v>
      </c>
      <c r="W71" s="72">
        <f>V71*I73*200/10/(A70)</f>
        <v>7526.2672811059911</v>
      </c>
      <c r="X71" s="72">
        <f t="shared" si="41"/>
        <v>19.49478998503038</v>
      </c>
      <c r="Y71" s="72">
        <f t="shared" si="42"/>
        <v>19.49478998503038</v>
      </c>
      <c r="Z71" s="72">
        <f t="shared" si="43"/>
        <v>21.422846137396022</v>
      </c>
      <c r="AA71" s="72">
        <f>(T71/0.4-(S71))*$I75/100*10</f>
        <v>637.0208023774145</v>
      </c>
      <c r="AB71" s="250">
        <f>700*AA79/AVERAGE(U72:U75)</f>
        <v>34.988633800022107</v>
      </c>
      <c r="AC71" s="72">
        <f>X76-AB71</f>
        <v>14.1644657469813</v>
      </c>
      <c r="AD71" s="65">
        <f>AC71/AVERAGE(X72:X75)*100</f>
        <v>28.817034688598454</v>
      </c>
      <c r="AE71" s="43"/>
      <c r="AF71" s="43"/>
      <c r="AG71" s="42"/>
      <c r="AH71" s="42"/>
      <c r="AI71" s="43"/>
      <c r="AJ71" s="42"/>
      <c r="AK71" s="42"/>
      <c r="AL71" s="42"/>
      <c r="AM71" s="43"/>
      <c r="AN71" s="42"/>
      <c r="AO71" s="42"/>
      <c r="AP71" s="42"/>
      <c r="AQ71" s="76"/>
      <c r="AR71" s="76"/>
      <c r="AS71" s="76"/>
      <c r="AT71" s="42"/>
      <c r="AU71" s="42"/>
      <c r="AV71" s="61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</row>
    <row r="72" spans="1:66" s="30" customFormat="1" ht="13" customHeight="1">
      <c r="A72" s="902" t="str">
        <f>A52</f>
        <v>[diet B]</v>
      </c>
      <c r="B72" s="428">
        <v>30</v>
      </c>
      <c r="C72" s="879">
        <v>103</v>
      </c>
      <c r="D72" s="363"/>
      <c r="E72" s="879">
        <v>27</v>
      </c>
      <c r="F72" s="363"/>
      <c r="G72" s="363"/>
      <c r="H72" s="363"/>
      <c r="I72" s="363"/>
      <c r="J72" s="430"/>
      <c r="K72" s="363"/>
      <c r="L72" s="363"/>
      <c r="M72" s="363"/>
      <c r="N72" s="920"/>
      <c r="O72" s="324">
        <f t="shared" ref="O72:S74" si="44">+B77</f>
        <v>80</v>
      </c>
      <c r="P72" s="321">
        <f t="shared" si="44"/>
        <v>118</v>
      </c>
      <c r="Q72" s="66">
        <f t="shared" si="44"/>
        <v>7</v>
      </c>
      <c r="R72" s="131">
        <f t="shared" si="44"/>
        <v>36</v>
      </c>
      <c r="S72" s="131">
        <f t="shared" si="44"/>
        <v>1089</v>
      </c>
      <c r="T72" s="131">
        <f>+H77</f>
        <v>2615</v>
      </c>
      <c r="U72" s="72">
        <f t="shared" si="40"/>
        <v>155.57142857142858</v>
      </c>
      <c r="V72" s="879">
        <v>1.7</v>
      </c>
      <c r="W72" s="72">
        <f>V72*K73*200/10/(A70)</f>
        <v>8153.2104454685114</v>
      </c>
      <c r="X72" s="72">
        <f t="shared" si="41"/>
        <v>52.408147950669949</v>
      </c>
      <c r="Y72" s="72">
        <f t="shared" si="42"/>
        <v>16.408147950669949</v>
      </c>
      <c r="Z72" s="72">
        <f t="shared" si="43"/>
        <v>44.413684703957585</v>
      </c>
      <c r="AA72" s="72">
        <f>(T72/0.4-(S72))*$I75/100*10</f>
        <v>1322.2125111441305</v>
      </c>
      <c r="AB72" s="79"/>
      <c r="AC72" s="79"/>
      <c r="AD72" s="79"/>
      <c r="AE72" s="43"/>
      <c r="AF72" s="43"/>
      <c r="AG72" s="42"/>
      <c r="AH72" s="42"/>
      <c r="AI72" s="43"/>
      <c r="AJ72" s="42"/>
      <c r="AK72" s="42"/>
      <c r="AL72" s="42"/>
      <c r="AM72" s="43"/>
      <c r="AN72" s="42"/>
      <c r="AO72" s="42"/>
      <c r="AP72" s="42"/>
      <c r="AQ72" s="76"/>
      <c r="AR72" s="76"/>
      <c r="AS72" s="76"/>
      <c r="AT72" s="42"/>
      <c r="AU72" s="42"/>
      <c r="AV72" s="61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9"/>
      <c r="BH72" s="39"/>
      <c r="BI72" s="39"/>
    </row>
    <row r="73" spans="1:66" s="30" customFormat="1" ht="13" customHeight="1">
      <c r="A73" s="902" t="str">
        <f>A53</f>
        <v>[treatment B]</v>
      </c>
      <c r="B73" s="428">
        <v>40</v>
      </c>
      <c r="C73" s="879">
        <v>119</v>
      </c>
      <c r="D73" s="363"/>
      <c r="E73" s="879">
        <v>33</v>
      </c>
      <c r="F73" s="363"/>
      <c r="G73" s="363"/>
      <c r="H73" s="363"/>
      <c r="I73" s="362">
        <f>AVERAGE(I69:I71)</f>
        <v>2722</v>
      </c>
      <c r="J73" s="431">
        <f>AVERAGE(J69:J71)</f>
        <v>1121.6666666666667</v>
      </c>
      <c r="K73" s="362">
        <f>AVERAGE(K69:K71)</f>
        <v>5203.666666666667</v>
      </c>
      <c r="L73" s="431">
        <f>AVERAGE(L69:L71)</f>
        <v>2467.3333333333335</v>
      </c>
      <c r="M73" s="363"/>
      <c r="N73" s="920"/>
      <c r="O73" s="324">
        <f t="shared" si="44"/>
        <v>90</v>
      </c>
      <c r="P73" s="321">
        <f t="shared" si="44"/>
        <v>121</v>
      </c>
      <c r="Q73" s="131">
        <f t="shared" si="44"/>
        <v>7.4</v>
      </c>
      <c r="R73" s="131">
        <f t="shared" si="44"/>
        <v>35</v>
      </c>
      <c r="S73" s="131">
        <f t="shared" si="44"/>
        <v>1116</v>
      </c>
      <c r="T73" s="131">
        <f>+H78</f>
        <v>2671</v>
      </c>
      <c r="U73" s="72">
        <f t="shared" si="40"/>
        <v>150.81081081081081</v>
      </c>
      <c r="V73" s="879">
        <v>1.65</v>
      </c>
      <c r="W73" s="72">
        <f t="shared" ref="W73:W75" si="45">W72*V73/V72</f>
        <v>7913.4101382488489</v>
      </c>
      <c r="X73" s="72">
        <f t="shared" si="41"/>
        <v>52.472432816345417</v>
      </c>
      <c r="Y73" s="72">
        <f t="shared" si="42"/>
        <v>17.472432816345417</v>
      </c>
      <c r="Z73" s="72">
        <f t="shared" si="43"/>
        <v>43.365646955657375</v>
      </c>
      <c r="AA73" s="72">
        <f>(T73/0.4-(S73))*$I75/100*10</f>
        <v>1349.6347399702822</v>
      </c>
      <c r="AB73" s="79"/>
      <c r="AC73" s="79"/>
      <c r="AD73" s="79"/>
      <c r="AE73" s="43">
        <f>LINEST(R72:R74,O72:O74)</f>
        <v>-0.15</v>
      </c>
      <c r="AF73" s="43">
        <f>INDEX(LINEST(R72:R74,O72:O74),2)</f>
        <v>48.166666666666664</v>
      </c>
      <c r="AG73" s="42">
        <f>LINEST(U72:U74,O72:O74)</f>
        <v>0.30079365079365056</v>
      </c>
      <c r="AH73" s="42">
        <f>INDEX(LINEST(U72:U74,O72:O74),2)</f>
        <v>128.91841841841844</v>
      </c>
      <c r="AI73" s="43">
        <f>LINEST(Q72:Q74,O72:O74)</f>
        <v>-3.500000000000001E-2</v>
      </c>
      <c r="AJ73" s="42">
        <f>INDEX(LINEST(Q72:Q74,O72:O74),2)</f>
        <v>10.050000000000001</v>
      </c>
      <c r="AK73" s="43">
        <f>LINEST(W72:W74,O72:O74)</f>
        <v>-33.572043010752672</v>
      </c>
      <c r="AL73" s="42">
        <f>INDEX(LINEST(W72:W74,O72:O74),2)</f>
        <v>10870.94726062468</v>
      </c>
      <c r="AM73" s="43">
        <f>AE73*O73+AF73</f>
        <v>34.666666666666664</v>
      </c>
      <c r="AN73" s="42">
        <f>AG73*O73+AH73</f>
        <v>155.989846989847</v>
      </c>
      <c r="AO73" s="42">
        <f>AI73*O73+AJ73</f>
        <v>6.9</v>
      </c>
      <c r="AP73" s="42">
        <f>AK73*O73+AL73</f>
        <v>7849.4633896569394</v>
      </c>
      <c r="AQ73" s="76">
        <f>AP73/AN73</f>
        <v>50.320348029880705</v>
      </c>
      <c r="AR73" s="76">
        <f>AK67*AO73*AG73/AN73</f>
        <v>1.7296760652599781E-2</v>
      </c>
      <c r="AS73" s="76">
        <f>AQ73-AR73</f>
        <v>50.303051269228106</v>
      </c>
      <c r="AT73" s="76">
        <f>AS73-AM73</f>
        <v>15.636384602561442</v>
      </c>
      <c r="AU73" s="76">
        <f>AS73-AK67*AI73</f>
        <v>50.348551269228103</v>
      </c>
      <c r="AV73" s="61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</row>
    <row r="74" spans="1:66" s="30" customFormat="1" ht="13" customHeight="1">
      <c r="A74" s="902" t="s">
        <v>61</v>
      </c>
      <c r="B74" s="428">
        <v>50</v>
      </c>
      <c r="C74" s="879">
        <v>116</v>
      </c>
      <c r="D74" s="363"/>
      <c r="E74" s="879">
        <v>33</v>
      </c>
      <c r="F74" s="363"/>
      <c r="G74" s="363"/>
      <c r="H74" s="363"/>
      <c r="I74" s="363"/>
      <c r="J74" s="430"/>
      <c r="K74" s="363"/>
      <c r="L74" s="430"/>
      <c r="M74" s="363"/>
      <c r="N74" s="920"/>
      <c r="O74" s="324">
        <f t="shared" si="44"/>
        <v>100</v>
      </c>
      <c r="P74" s="321">
        <f t="shared" si="44"/>
        <v>109</v>
      </c>
      <c r="Q74" s="131">
        <f t="shared" si="44"/>
        <v>6.3</v>
      </c>
      <c r="R74" s="131">
        <f t="shared" si="44"/>
        <v>33</v>
      </c>
      <c r="S74" s="131">
        <f t="shared" si="44"/>
        <v>1018</v>
      </c>
      <c r="T74" s="131">
        <f>+H79</f>
        <v>2792</v>
      </c>
      <c r="U74" s="72">
        <f t="shared" si="40"/>
        <v>161.5873015873016</v>
      </c>
      <c r="V74" s="879">
        <v>1.56</v>
      </c>
      <c r="W74" s="72">
        <f t="shared" si="45"/>
        <v>7481.769585253458</v>
      </c>
      <c r="X74" s="72">
        <f t="shared" si="41"/>
        <v>46.301717472590163</v>
      </c>
      <c r="Y74" s="72">
        <f t="shared" si="42"/>
        <v>13.301717472590163</v>
      </c>
      <c r="Z74" s="72">
        <f t="shared" si="43"/>
        <v>42.47863988311024</v>
      </c>
      <c r="AA74" s="72">
        <f>(T74/0.4-(S74))*$I75/100*10</f>
        <v>1446.8259138187223</v>
      </c>
      <c r="AB74" s="79"/>
      <c r="AC74" s="79"/>
      <c r="AD74" s="79"/>
      <c r="AE74" s="43">
        <f>LINEST(R73:R75,O73:O75)</f>
        <v>-5.7142857142857134E-2</v>
      </c>
      <c r="AF74" s="43">
        <f>INDEX(LINEST(R73:R75,O73:O75),2)</f>
        <v>39.571428571428569</v>
      </c>
      <c r="AG74" s="42">
        <f>LINEST(U73:U75,O73:O75)</f>
        <v>0.41862110835325128</v>
      </c>
      <c r="AH74" s="42">
        <f>INDEX(LINEST(U73:U75,O73:O75),2)</f>
        <v>115.77102293620152</v>
      </c>
      <c r="AI74" s="43">
        <f>LINEST(Q73:Q75,O73:O75)</f>
        <v>-2.7857142857142851E-2</v>
      </c>
      <c r="AJ74" s="42">
        <f>INDEX(LINEST(Q73:Q75,O73:O75),2)</f>
        <v>9.5785714285714274</v>
      </c>
      <c r="AK74" s="43">
        <f>LINEST(W73:W75,O73:O75)</f>
        <v>-12.332587228439737</v>
      </c>
      <c r="AL74" s="42">
        <f>INDEX(LINEST(W73:W75,O73:O75),2)</f>
        <v>8900.0171165240281</v>
      </c>
      <c r="AM74" s="43">
        <f>AE74*O74+AF74</f>
        <v>33.857142857142854</v>
      </c>
      <c r="AN74" s="42">
        <f>AG74*O74+AH74</f>
        <v>157.63313377152664</v>
      </c>
      <c r="AO74" s="42">
        <f>AI74*O74+AJ74</f>
        <v>6.7928571428571427</v>
      </c>
      <c r="AP74" s="42">
        <f>AK74*O74+AL74</f>
        <v>7666.7583936800547</v>
      </c>
      <c r="AQ74" s="76">
        <f>AP74/AN74</f>
        <v>48.636718754778101</v>
      </c>
      <c r="AR74" s="76">
        <f>AK67*AO74*AG74/AN74</f>
        <v>2.3451436340754556E-2</v>
      </c>
      <c r="AS74" s="76">
        <f>AQ74-AR74</f>
        <v>48.613267318437344</v>
      </c>
      <c r="AT74" s="76">
        <f>AS74-AM74</f>
        <v>14.75612446129449</v>
      </c>
      <c r="AU74" s="76">
        <f>AS74-AK67*AI74</f>
        <v>48.649481604151632</v>
      </c>
      <c r="AV74" s="61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</row>
    <row r="75" spans="1:66" s="30" customFormat="1" ht="13" customHeight="1" thickBot="1">
      <c r="A75" s="902" t="s">
        <v>315</v>
      </c>
      <c r="B75" s="428">
        <v>60</v>
      </c>
      <c r="C75" s="879">
        <v>106</v>
      </c>
      <c r="D75" s="363"/>
      <c r="E75" s="879">
        <v>33</v>
      </c>
      <c r="F75" s="363"/>
      <c r="G75" s="363"/>
      <c r="H75" s="363"/>
      <c r="I75" s="364">
        <f>I73/J73</f>
        <v>2.426745913818722</v>
      </c>
      <c r="J75" s="367" t="s">
        <v>14</v>
      </c>
      <c r="K75" s="364">
        <f>K73/L73</f>
        <v>2.1090245879492029</v>
      </c>
      <c r="L75" s="367" t="s">
        <v>14</v>
      </c>
      <c r="M75" s="365"/>
      <c r="N75" s="920"/>
      <c r="O75" s="324">
        <f t="shared" ref="O75:S75" si="46">+B81</f>
        <v>120</v>
      </c>
      <c r="P75" s="321">
        <f t="shared" si="46"/>
        <v>108</v>
      </c>
      <c r="Q75" s="131">
        <f t="shared" si="46"/>
        <v>6.4</v>
      </c>
      <c r="R75" s="131">
        <f t="shared" si="46"/>
        <v>33</v>
      </c>
      <c r="S75" s="131">
        <f t="shared" si="46"/>
        <v>1054</v>
      </c>
      <c r="T75" s="131">
        <f t="shared" ref="T75" si="47">+H81</f>
        <v>3100</v>
      </c>
      <c r="U75" s="72">
        <f t="shared" si="40"/>
        <v>164.6875</v>
      </c>
      <c r="V75" s="879">
        <v>1.56</v>
      </c>
      <c r="W75" s="72">
        <f t="shared" si="45"/>
        <v>7481.769585253458</v>
      </c>
      <c r="X75" s="72">
        <f t="shared" si="41"/>
        <v>45.430099948408092</v>
      </c>
      <c r="Y75" s="72">
        <f t="shared" si="42"/>
        <v>12.430099948408092</v>
      </c>
      <c r="Z75" s="72">
        <f t="shared" si="43"/>
        <v>42.064907359637118</v>
      </c>
      <c r="AA75" s="72">
        <f>(T75/0.4-(S75))*$I75/100*10</f>
        <v>1624.949063893016</v>
      </c>
      <c r="AB75" s="79"/>
      <c r="AC75" s="79"/>
      <c r="AD75" s="79"/>
      <c r="AE75" s="43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2"/>
      <c r="AR75" s="41"/>
      <c r="AS75" s="41"/>
      <c r="AT75" s="41"/>
      <c r="AU75" s="41"/>
      <c r="AV75" s="61"/>
      <c r="AW75" s="38"/>
      <c r="AX75" s="38"/>
      <c r="AY75" s="38"/>
      <c r="AZ75" s="38"/>
      <c r="BA75" s="38"/>
      <c r="BB75" s="38"/>
      <c r="BC75" s="38"/>
      <c r="BD75" s="38"/>
      <c r="BE75" s="38"/>
      <c r="BF75" s="39"/>
      <c r="BG75" s="39"/>
      <c r="BH75" s="38"/>
      <c r="BI75" s="38"/>
    </row>
    <row r="76" spans="1:66" s="30" customFormat="1" ht="13" customHeight="1" thickBot="1">
      <c r="A76" s="902">
        <v>1</v>
      </c>
      <c r="B76" s="428">
        <v>70</v>
      </c>
      <c r="C76" s="879">
        <v>92</v>
      </c>
      <c r="D76" s="363"/>
      <c r="E76" s="879">
        <v>34</v>
      </c>
      <c r="F76" s="877"/>
      <c r="G76" s="363"/>
      <c r="H76" s="363"/>
      <c r="I76" s="363"/>
      <c r="J76" s="430"/>
      <c r="K76" s="363"/>
      <c r="L76" s="363"/>
      <c r="M76" s="363"/>
      <c r="N76" s="920"/>
      <c r="O76" s="325" t="s">
        <v>55</v>
      </c>
      <c r="P76" s="152">
        <f t="shared" ref="P76:Z76" si="48">AVERAGE(P72:P75)</f>
        <v>114</v>
      </c>
      <c r="Q76" s="154">
        <f t="shared" si="48"/>
        <v>6.7750000000000004</v>
      </c>
      <c r="R76" s="153">
        <f t="shared" si="48"/>
        <v>34.25</v>
      </c>
      <c r="S76" s="153">
        <f t="shared" si="48"/>
        <v>1069.25</v>
      </c>
      <c r="T76" s="154">
        <f t="shared" si="48"/>
        <v>2794.5</v>
      </c>
      <c r="U76" s="153">
        <f t="shared" si="48"/>
        <v>158.16426024238524</v>
      </c>
      <c r="V76" s="1075">
        <f t="shared" si="48"/>
        <v>1.6175000000000002</v>
      </c>
      <c r="W76" s="153">
        <f t="shared" si="48"/>
        <v>7757.5399385560686</v>
      </c>
      <c r="X76" s="153">
        <f t="shared" si="48"/>
        <v>49.153099547003407</v>
      </c>
      <c r="Y76" s="153">
        <f t="shared" si="48"/>
        <v>14.903099547003405</v>
      </c>
      <c r="Z76" s="153">
        <f t="shared" si="48"/>
        <v>43.080719725590583</v>
      </c>
      <c r="AA76" s="156"/>
      <c r="AB76" s="79"/>
      <c r="AC76" s="79"/>
      <c r="AD76" s="79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1034" t="s">
        <v>110</v>
      </c>
      <c r="AS76" s="1034">
        <f>AVERAGE(AS73:AS74)</f>
        <v>49.458159293832722</v>
      </c>
      <c r="AT76" s="1034">
        <f>AVERAGE(AT73:AT74)</f>
        <v>15.196254531927966</v>
      </c>
      <c r="AU76" s="1034">
        <f>AVERAGE(AU73:AU74)</f>
        <v>49.499016436689871</v>
      </c>
      <c r="AV76" s="61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9"/>
      <c r="BH76" s="38"/>
      <c r="BI76" s="38"/>
    </row>
    <row r="77" spans="1:66" s="30" customFormat="1" ht="13" customHeight="1" thickBot="1">
      <c r="A77" s="1190">
        <v>44027</v>
      </c>
      <c r="B77" s="428">
        <v>80</v>
      </c>
      <c r="C77" s="879">
        <v>118</v>
      </c>
      <c r="D77" s="879">
        <v>7</v>
      </c>
      <c r="E77" s="879">
        <v>36</v>
      </c>
      <c r="F77" s="879">
        <v>1089</v>
      </c>
      <c r="G77" s="363"/>
      <c r="H77" s="879">
        <v>2615</v>
      </c>
      <c r="I77" s="363"/>
      <c r="J77" s="432"/>
      <c r="K77" s="433"/>
      <c r="L77" s="433"/>
      <c r="M77" s="433"/>
      <c r="N77" s="920"/>
      <c r="O77" s="1026" t="s">
        <v>95</v>
      </c>
      <c r="P77" s="79">
        <f>AVERAGE(P70:P71)</f>
        <v>86</v>
      </c>
      <c r="Q77" s="158">
        <f>AVERAGE(P72/Q72,P73/Q73,P74/Q74,P75/Q75)</f>
        <v>16.846270377520376</v>
      </c>
      <c r="R77" s="67">
        <f>AVERAGE(P70/Q70,P71/Q71)</f>
        <v>14.822652757078988</v>
      </c>
      <c r="S77" s="79"/>
      <c r="T77" s="79"/>
      <c r="U77" s="79"/>
      <c r="V77" s="1076"/>
      <c r="W77" s="79"/>
      <c r="X77" s="79"/>
      <c r="Y77" s="79"/>
      <c r="Z77" s="160"/>
      <c r="AA77" s="515" t="s">
        <v>79</v>
      </c>
      <c r="AB77" s="79"/>
      <c r="AC77" s="79"/>
      <c r="AD77" s="79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38"/>
      <c r="AT77" s="39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</row>
    <row r="78" spans="1:66" s="30" customFormat="1" ht="13" customHeight="1" thickBot="1">
      <c r="A78" s="1117" t="s">
        <v>220</v>
      </c>
      <c r="B78" s="428">
        <v>90</v>
      </c>
      <c r="C78" s="879">
        <v>121</v>
      </c>
      <c r="D78" s="879">
        <v>7.4</v>
      </c>
      <c r="E78" s="879">
        <v>35</v>
      </c>
      <c r="F78" s="879">
        <v>1116</v>
      </c>
      <c r="G78" s="363"/>
      <c r="H78" s="879">
        <v>2671</v>
      </c>
      <c r="I78" s="434"/>
      <c r="J78" s="367"/>
      <c r="K78" s="365"/>
      <c r="L78" s="365"/>
      <c r="M78" s="365"/>
      <c r="N78" s="920"/>
      <c r="O78" s="1233" t="s">
        <v>83</v>
      </c>
      <c r="P78" s="1233"/>
      <c r="Q78" s="162">
        <f>STDEV(P72/Q72,P73/Q73,P74/Q74,P75/Q75)</f>
        <v>0.38867379031214366</v>
      </c>
      <c r="R78" s="163">
        <f>STDEV(P70/Q70,P71/Q71)</f>
        <v>0.13488773173156313</v>
      </c>
      <c r="S78" s="79"/>
      <c r="T78" s="79"/>
      <c r="U78" s="79"/>
      <c r="V78" s="1076"/>
      <c r="W78" s="79"/>
      <c r="X78" s="79"/>
      <c r="Y78" s="79"/>
      <c r="Z78" s="164" t="s">
        <v>89</v>
      </c>
      <c r="AA78" s="165">
        <f>SLOPE(AA70:AA71,O70:O71)</f>
        <v>5.8848588410103959</v>
      </c>
      <c r="AB78" s="79"/>
      <c r="AC78" s="79"/>
      <c r="AD78" s="79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</row>
    <row r="79" spans="1:66" s="30" customFormat="1" ht="13" customHeight="1" thickBot="1">
      <c r="A79" s="1132">
        <v>38</v>
      </c>
      <c r="B79" s="428">
        <v>100</v>
      </c>
      <c r="C79" s="879">
        <v>109</v>
      </c>
      <c r="D79" s="879">
        <v>6.3</v>
      </c>
      <c r="E79" s="879">
        <v>33</v>
      </c>
      <c r="F79" s="879">
        <v>1018</v>
      </c>
      <c r="G79" s="363"/>
      <c r="H79" s="879">
        <v>2792</v>
      </c>
      <c r="I79" s="435"/>
      <c r="J79" s="436"/>
      <c r="K79" s="363"/>
      <c r="L79" s="363"/>
      <c r="M79" s="879">
        <v>1.4984</v>
      </c>
      <c r="N79" s="1071"/>
      <c r="O79" s="35"/>
      <c r="P79" s="945"/>
      <c r="Q79" s="513" t="s">
        <v>93</v>
      </c>
      <c r="R79" s="514" t="s">
        <v>94</v>
      </c>
      <c r="S79" s="79"/>
      <c r="T79" s="79"/>
      <c r="U79" s="79"/>
      <c r="V79" s="1076"/>
      <c r="W79" s="79"/>
      <c r="X79" s="79"/>
      <c r="Y79" s="79"/>
      <c r="Z79" s="167" t="s">
        <v>80</v>
      </c>
      <c r="AA79" s="168">
        <f>SLOPE(AA72:AA75,O72:O75)</f>
        <v>7.9056448312460175</v>
      </c>
      <c r="AB79" s="79"/>
      <c r="AC79" s="79"/>
      <c r="AD79" s="79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</row>
    <row r="80" spans="1:66" s="30" customFormat="1" ht="13" customHeight="1">
      <c r="A80" s="1117" t="s">
        <v>219</v>
      </c>
      <c r="B80" s="428">
        <v>110</v>
      </c>
      <c r="C80" s="879">
        <v>115</v>
      </c>
      <c r="D80" s="363"/>
      <c r="E80" s="879">
        <v>33</v>
      </c>
      <c r="F80" s="363"/>
      <c r="G80" s="363"/>
      <c r="H80" s="363"/>
      <c r="I80" s="437" t="s">
        <v>9</v>
      </c>
      <c r="J80" s="438"/>
      <c r="K80" s="1245"/>
      <c r="L80" s="1246"/>
      <c r="M80" s="449"/>
      <c r="N80" s="1071"/>
      <c r="O80" s="79"/>
      <c r="P80" s="79"/>
      <c r="Q80" s="79"/>
      <c r="R80" s="79"/>
      <c r="S80" s="79"/>
      <c r="T80" s="79"/>
      <c r="U80" s="79"/>
      <c r="V80" s="1076"/>
      <c r="W80" s="41"/>
      <c r="X80" s="41"/>
      <c r="Y80" s="41"/>
      <c r="Z80" s="41"/>
      <c r="AA80" s="41"/>
      <c r="AB80" s="79"/>
      <c r="AC80" s="79"/>
      <c r="AD80" s="79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38"/>
      <c r="AT80" s="38"/>
      <c r="AU80" s="39"/>
      <c r="AV80" s="39"/>
      <c r="AW80" s="39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</row>
    <row r="81" spans="1:66" s="30" customFormat="1" ht="13" customHeight="1">
      <c r="A81" s="1132">
        <v>40</v>
      </c>
      <c r="B81" s="428">
        <v>120</v>
      </c>
      <c r="C81" s="879">
        <v>108</v>
      </c>
      <c r="D81" s="879">
        <v>6.4</v>
      </c>
      <c r="E81" s="879">
        <v>33</v>
      </c>
      <c r="F81" s="879">
        <v>1054</v>
      </c>
      <c r="G81" s="363"/>
      <c r="H81" s="879">
        <v>3100</v>
      </c>
      <c r="I81" s="366">
        <f>((G83+G82)/2)*(B83-B82)</f>
        <v>24142.5</v>
      </c>
      <c r="J81" s="367"/>
      <c r="K81" s="1247"/>
      <c r="L81" s="1248"/>
      <c r="M81" s="879">
        <v>1.5153000000000001</v>
      </c>
      <c r="N81" s="920"/>
      <c r="O81" s="79"/>
      <c r="P81" s="79"/>
      <c r="Q81" s="79"/>
      <c r="R81" s="79"/>
      <c r="S81" s="79"/>
      <c r="T81" s="79"/>
      <c r="U81" s="79"/>
      <c r="V81" s="1076"/>
      <c r="W81" s="41"/>
      <c r="X81" s="41"/>
      <c r="Y81" s="41"/>
      <c r="Z81" s="41"/>
      <c r="AA81" s="41"/>
      <c r="AB81" s="79"/>
      <c r="AC81" s="79"/>
      <c r="AD81" s="79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38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8"/>
      <c r="BE81" s="38"/>
      <c r="BF81" s="38"/>
      <c r="BG81" s="38"/>
      <c r="BH81" s="38"/>
      <c r="BI81" s="38"/>
    </row>
    <row r="82" spans="1:66" s="30" customFormat="1" ht="13" customHeight="1">
      <c r="A82" s="902"/>
      <c r="B82" s="428">
        <v>2</v>
      </c>
      <c r="C82" s="879">
        <v>114</v>
      </c>
      <c r="D82" s="363"/>
      <c r="E82" s="879">
        <v>33</v>
      </c>
      <c r="F82" s="363"/>
      <c r="G82" s="879">
        <v>9779</v>
      </c>
      <c r="H82" s="363"/>
      <c r="I82" s="366">
        <f>((G84+G83)/2)*(B84-B83)</f>
        <v>25762.5</v>
      </c>
      <c r="J82" s="367"/>
      <c r="K82" s="1247"/>
      <c r="L82" s="1248"/>
      <c r="M82" s="449"/>
      <c r="N82" s="920"/>
      <c r="O82" s="79"/>
      <c r="P82" s="79"/>
      <c r="Q82" s="79"/>
      <c r="R82" s="79"/>
      <c r="S82" s="79"/>
      <c r="T82" s="79"/>
      <c r="U82" s="79"/>
      <c r="V82" s="1076"/>
      <c r="W82" s="41"/>
      <c r="X82" s="41"/>
      <c r="Y82" s="41"/>
      <c r="Z82" s="41"/>
      <c r="AA82" s="41"/>
      <c r="AB82" s="79"/>
      <c r="AC82" s="79"/>
      <c r="AD82" s="79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39"/>
      <c r="BH82" s="38"/>
      <c r="BI82" s="38"/>
    </row>
    <row r="83" spans="1:66" s="30" customFormat="1" ht="13" customHeight="1">
      <c r="A83" s="943">
        <v>25</v>
      </c>
      <c r="B83" s="428">
        <v>5</v>
      </c>
      <c r="C83" s="879">
        <v>120</v>
      </c>
      <c r="D83" s="363"/>
      <c r="E83" s="879">
        <v>33</v>
      </c>
      <c r="F83" s="363"/>
      <c r="G83" s="879">
        <v>6316</v>
      </c>
      <c r="H83" s="363"/>
      <c r="I83" s="366">
        <f>((G85+G84)/2)*(B85-B84)</f>
        <v>17877.5</v>
      </c>
      <c r="J83" s="367"/>
      <c r="K83" s="1247"/>
      <c r="L83" s="1248"/>
      <c r="M83" s="449"/>
      <c r="N83" s="920"/>
      <c r="O83" s="79"/>
      <c r="P83" s="79"/>
      <c r="Q83" s="79"/>
      <c r="R83" s="79"/>
      <c r="S83" s="79"/>
      <c r="T83" s="79"/>
      <c r="U83" s="79"/>
      <c r="V83" s="1076"/>
      <c r="W83" s="41"/>
      <c r="X83" s="41"/>
      <c r="Y83" s="41"/>
      <c r="Z83" s="41"/>
      <c r="AA83" s="41"/>
      <c r="AB83" s="79"/>
      <c r="AC83" s="79"/>
      <c r="AD83" s="79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40"/>
      <c r="BH83" s="38"/>
      <c r="BI83" s="38"/>
    </row>
    <row r="84" spans="1:66" s="30" customFormat="1" ht="13" customHeight="1">
      <c r="A84" s="1118"/>
      <c r="B84" s="428">
        <v>10</v>
      </c>
      <c r="C84" s="879">
        <v>142</v>
      </c>
      <c r="D84" s="363"/>
      <c r="E84" s="879">
        <v>30</v>
      </c>
      <c r="F84" s="363"/>
      <c r="G84" s="879">
        <v>3989</v>
      </c>
      <c r="H84" s="363"/>
      <c r="I84" s="366">
        <f>((G86+G85)/2)*(B86-B85)</f>
        <v>25650</v>
      </c>
      <c r="J84" s="367"/>
      <c r="K84" s="1247"/>
      <c r="L84" s="1248"/>
      <c r="M84" s="449"/>
      <c r="N84" s="920"/>
      <c r="O84" s="79"/>
      <c r="P84" s="79"/>
      <c r="Q84" s="79"/>
      <c r="R84" s="79"/>
      <c r="S84" s="79"/>
      <c r="T84" s="79"/>
      <c r="U84" s="79"/>
      <c r="V84" s="1076"/>
      <c r="W84" s="41"/>
      <c r="X84" s="41"/>
      <c r="Y84" s="41"/>
      <c r="Z84" s="41"/>
      <c r="AA84" s="41"/>
      <c r="AB84" s="79"/>
      <c r="AC84" s="79"/>
      <c r="AD84" s="79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</row>
    <row r="85" spans="1:66" s="30" customFormat="1" ht="13" customHeight="1" thickBot="1">
      <c r="A85" s="1118"/>
      <c r="B85" s="428">
        <v>15</v>
      </c>
      <c r="C85" s="879">
        <v>165</v>
      </c>
      <c r="D85" s="363"/>
      <c r="E85" s="879">
        <v>27</v>
      </c>
      <c r="F85" s="363"/>
      <c r="G85" s="879">
        <v>3162</v>
      </c>
      <c r="H85" s="363"/>
      <c r="I85" s="439">
        <f>SUM(I81:I84)/(B86-B82)*220</f>
        <v>893702.17391304346</v>
      </c>
      <c r="J85" s="440" t="s">
        <v>10</v>
      </c>
      <c r="K85" s="1249"/>
      <c r="L85" s="1250"/>
      <c r="M85" s="449"/>
      <c r="N85" s="920"/>
      <c r="O85" s="79"/>
      <c r="P85" s="79"/>
      <c r="Q85" s="79"/>
      <c r="R85" s="79"/>
      <c r="S85" s="79"/>
      <c r="T85" s="79"/>
      <c r="U85" s="79"/>
      <c r="V85" s="1076"/>
      <c r="W85" s="79"/>
      <c r="X85" s="79"/>
      <c r="Y85" s="79"/>
      <c r="Z85" s="79"/>
      <c r="AA85" s="79"/>
      <c r="AB85" s="79"/>
      <c r="AC85" s="79"/>
      <c r="AD85" s="79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</row>
    <row r="86" spans="1:66" s="30" customFormat="1" ht="13" customHeight="1" thickBot="1">
      <c r="A86" s="1118"/>
      <c r="B86" s="428">
        <v>25</v>
      </c>
      <c r="C86" s="879">
        <v>155</v>
      </c>
      <c r="D86" s="363"/>
      <c r="E86" s="879">
        <v>20</v>
      </c>
      <c r="F86" s="363"/>
      <c r="G86" s="879">
        <v>1968</v>
      </c>
      <c r="H86" s="363"/>
      <c r="I86" s="441"/>
      <c r="J86" s="442"/>
      <c r="K86" s="433"/>
      <c r="L86" s="433"/>
      <c r="M86" s="449"/>
      <c r="N86" s="920"/>
      <c r="O86" s="326"/>
      <c r="P86" s="79"/>
      <c r="Q86" s="79"/>
      <c r="R86" s="79"/>
      <c r="S86" s="79"/>
      <c r="T86" s="79"/>
      <c r="U86" s="79"/>
      <c r="V86" s="1076"/>
      <c r="W86" s="79"/>
      <c r="X86" s="79"/>
      <c r="Y86" s="79"/>
      <c r="Z86" s="509" t="s">
        <v>14</v>
      </c>
      <c r="AA86" s="79"/>
      <c r="AB86" s="79"/>
      <c r="AC86" s="79"/>
      <c r="AD86" s="79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</row>
    <row r="87" spans="1:66" s="30" customFormat="1" ht="13" customHeight="1" thickBot="1">
      <c r="A87" s="1119" t="s">
        <v>218</v>
      </c>
      <c r="B87" s="429" t="s">
        <v>11</v>
      </c>
      <c r="C87" s="452">
        <f>AVERAGE(C82:C86)</f>
        <v>139.19999999999999</v>
      </c>
      <c r="D87" s="445"/>
      <c r="E87" s="452">
        <f>AVERAGE(E77:E81)</f>
        <v>34</v>
      </c>
      <c r="F87" s="445"/>
      <c r="G87" s="884">
        <v>53236</v>
      </c>
      <c r="H87" s="867" t="s">
        <v>8</v>
      </c>
      <c r="I87" s="443"/>
      <c r="J87" s="444"/>
      <c r="K87" s="445"/>
      <c r="L87" s="445"/>
      <c r="M87" s="450">
        <f>AVERAGE(M79:M84)</f>
        <v>1.50685</v>
      </c>
      <c r="N87" s="451" t="s">
        <v>58</v>
      </c>
      <c r="O87" s="1241" t="str">
        <f>A89</f>
        <v>MP-524-20</v>
      </c>
      <c r="P87" s="1242"/>
      <c r="Q87" s="319"/>
      <c r="R87" s="79"/>
      <c r="S87" s="92" t="s">
        <v>77</v>
      </c>
      <c r="T87" s="92" t="s">
        <v>78</v>
      </c>
      <c r="U87" s="79"/>
      <c r="V87" s="1076"/>
      <c r="W87" s="79"/>
      <c r="X87" s="79"/>
      <c r="Y87" s="79"/>
      <c r="Z87" s="320">
        <f>I95</f>
        <v>2.2058241447554425</v>
      </c>
      <c r="AA87" s="1158" t="s">
        <v>76</v>
      </c>
      <c r="AB87" s="1159"/>
      <c r="AC87" s="1159"/>
      <c r="AD87" s="1160"/>
      <c r="AE87" s="1161" t="str">
        <f>+O87</f>
        <v>MP-524-20</v>
      </c>
      <c r="AF87" s="26" t="s">
        <v>116</v>
      </c>
      <c r="AG87" s="44"/>
      <c r="AH87" s="44"/>
      <c r="AI87" s="248" t="s">
        <v>115</v>
      </c>
      <c r="AJ87" s="44"/>
      <c r="AK87" s="25">
        <v>1.3</v>
      </c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61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</row>
    <row r="88" spans="1:66" ht="13" customHeight="1">
      <c r="A88" s="1120">
        <v>4</v>
      </c>
      <c r="B88" s="459">
        <v>-10</v>
      </c>
      <c r="C88" s="878">
        <v>91</v>
      </c>
      <c r="D88" s="878">
        <v>5.8</v>
      </c>
      <c r="E88" s="878">
        <v>0</v>
      </c>
      <c r="F88" s="880">
        <v>1935</v>
      </c>
      <c r="G88" s="469"/>
      <c r="H88" s="880">
        <v>1709</v>
      </c>
      <c r="I88" s="470"/>
      <c r="J88" s="471"/>
      <c r="K88" s="472"/>
      <c r="L88" s="472"/>
      <c r="M88" s="1194">
        <v>0.30969999999999998</v>
      </c>
      <c r="N88" s="922"/>
      <c r="O88" s="491" t="s">
        <v>2</v>
      </c>
      <c r="P88" s="492" t="s">
        <v>344</v>
      </c>
      <c r="Q88" s="493" t="s">
        <v>345</v>
      </c>
      <c r="R88" s="494" t="s">
        <v>46</v>
      </c>
      <c r="S88" s="493" t="s">
        <v>71</v>
      </c>
      <c r="T88" s="493" t="s">
        <v>72</v>
      </c>
      <c r="U88" s="493" t="s">
        <v>17</v>
      </c>
      <c r="V88" s="1090" t="s">
        <v>28</v>
      </c>
      <c r="W88" s="493" t="s">
        <v>25</v>
      </c>
      <c r="X88" s="494" t="s">
        <v>18</v>
      </c>
      <c r="Y88" s="495" t="s">
        <v>20</v>
      </c>
      <c r="Z88" s="496" t="s">
        <v>56</v>
      </c>
      <c r="AA88" s="497" t="s">
        <v>74</v>
      </c>
      <c r="AB88" s="498" t="s">
        <v>81</v>
      </c>
      <c r="AC88" s="498" t="s">
        <v>82</v>
      </c>
      <c r="AD88" s="499" t="s">
        <v>86</v>
      </c>
      <c r="AE88" s="27"/>
      <c r="AF88" s="27"/>
      <c r="AG88" s="27"/>
      <c r="AH88" s="27"/>
      <c r="AI88" s="27"/>
      <c r="AJ88" s="27"/>
      <c r="AK88" s="27"/>
      <c r="AL88" s="27"/>
      <c r="AM88" s="27" t="s">
        <v>117</v>
      </c>
      <c r="AN88" s="27" t="s">
        <v>117</v>
      </c>
      <c r="AO88" s="27" t="s">
        <v>117</v>
      </c>
      <c r="AP88" s="27" t="s">
        <v>117</v>
      </c>
      <c r="AQ88" s="27" t="s">
        <v>118</v>
      </c>
      <c r="AR88" s="27" t="s">
        <v>119</v>
      </c>
      <c r="AS88" s="27" t="s">
        <v>120</v>
      </c>
      <c r="AT88" s="27" t="s">
        <v>121</v>
      </c>
      <c r="AU88" s="27"/>
      <c r="AV88" s="61"/>
      <c r="AW88" s="61"/>
      <c r="BJ88" s="41"/>
      <c r="BK88" s="41"/>
      <c r="BL88" s="41"/>
      <c r="BM88" s="41"/>
      <c r="BN88" s="41"/>
    </row>
    <row r="89" spans="1:66" ht="13" customHeight="1" thickBot="1">
      <c r="A89" s="912" t="s">
        <v>371</v>
      </c>
      <c r="B89" s="460">
        <v>0</v>
      </c>
      <c r="C89" s="879">
        <v>96</v>
      </c>
      <c r="D89" s="879">
        <v>6.1</v>
      </c>
      <c r="E89" s="879">
        <v>0</v>
      </c>
      <c r="F89" s="879">
        <v>1935</v>
      </c>
      <c r="G89" s="469"/>
      <c r="H89" s="879">
        <v>1710</v>
      </c>
      <c r="I89" s="879">
        <v>2536</v>
      </c>
      <c r="J89" s="883">
        <v>1196</v>
      </c>
      <c r="K89" s="879">
        <v>5320</v>
      </c>
      <c r="L89" s="879">
        <v>2478</v>
      </c>
      <c r="M89" s="469"/>
      <c r="N89" s="923"/>
      <c r="O89" s="500" t="s">
        <v>26</v>
      </c>
      <c r="P89" s="501" t="s">
        <v>99</v>
      </c>
      <c r="Q89" s="502" t="s">
        <v>99</v>
      </c>
      <c r="R89" s="502" t="s">
        <v>16</v>
      </c>
      <c r="S89" s="502" t="s">
        <v>70</v>
      </c>
      <c r="T89" s="502" t="s">
        <v>73</v>
      </c>
      <c r="U89" s="503" t="s">
        <v>84</v>
      </c>
      <c r="V89" s="1091" t="s">
        <v>350</v>
      </c>
      <c r="W89" s="502" t="s">
        <v>88</v>
      </c>
      <c r="X89" s="502" t="s">
        <v>16</v>
      </c>
      <c r="Y89" s="504" t="s">
        <v>16</v>
      </c>
      <c r="Z89" s="505"/>
      <c r="AA89" s="506" t="s">
        <v>75</v>
      </c>
      <c r="AB89" s="507"/>
      <c r="AC89" s="507"/>
      <c r="AD89" s="508"/>
      <c r="AE89" s="27" t="s">
        <v>122</v>
      </c>
      <c r="AF89" s="27" t="s">
        <v>123</v>
      </c>
      <c r="AG89" s="27" t="s">
        <v>124</v>
      </c>
      <c r="AH89" s="27" t="s">
        <v>125</v>
      </c>
      <c r="AI89" s="27" t="s">
        <v>341</v>
      </c>
      <c r="AJ89" s="27" t="s">
        <v>346</v>
      </c>
      <c r="AK89" s="27" t="s">
        <v>339</v>
      </c>
      <c r="AL89" s="27" t="s">
        <v>340</v>
      </c>
      <c r="AM89" s="27" t="s">
        <v>46</v>
      </c>
      <c r="AN89" s="27" t="s">
        <v>17</v>
      </c>
      <c r="AO89" s="27" t="s">
        <v>343</v>
      </c>
      <c r="AP89" s="27" t="s">
        <v>25</v>
      </c>
      <c r="AQ89" s="27" t="s">
        <v>127</v>
      </c>
      <c r="AR89" s="27" t="s">
        <v>127</v>
      </c>
      <c r="AS89" s="27" t="s">
        <v>127</v>
      </c>
      <c r="AT89" s="27" t="s">
        <v>127</v>
      </c>
      <c r="AU89" s="27" t="s">
        <v>128</v>
      </c>
      <c r="AV89" s="61"/>
      <c r="AW89" s="61"/>
      <c r="BJ89" s="41"/>
      <c r="BK89" s="41"/>
      <c r="BL89" s="41"/>
      <c r="BM89" s="41"/>
      <c r="BN89" s="41"/>
    </row>
    <row r="90" spans="1:66" ht="13" customHeight="1">
      <c r="A90" s="903">
        <v>21.3</v>
      </c>
      <c r="B90" s="460">
        <v>10</v>
      </c>
      <c r="C90" s="879">
        <v>131</v>
      </c>
      <c r="D90" s="469"/>
      <c r="E90" s="879">
        <v>25</v>
      </c>
      <c r="F90" s="469"/>
      <c r="G90" s="469"/>
      <c r="H90" s="469"/>
      <c r="I90" s="879">
        <v>2598</v>
      </c>
      <c r="J90" s="883">
        <v>1172</v>
      </c>
      <c r="K90" s="879">
        <v>5490</v>
      </c>
      <c r="L90" s="879">
        <v>2362</v>
      </c>
      <c r="M90" s="469"/>
      <c r="N90" s="924"/>
      <c r="O90" s="322">
        <f t="shared" ref="O90:S91" si="49">+B88</f>
        <v>-10</v>
      </c>
      <c r="P90" s="323">
        <f t="shared" si="49"/>
        <v>91</v>
      </c>
      <c r="Q90" s="66">
        <f t="shared" si="49"/>
        <v>5.8</v>
      </c>
      <c r="R90" s="66">
        <f t="shared" si="49"/>
        <v>0</v>
      </c>
      <c r="S90" s="66">
        <f t="shared" si="49"/>
        <v>1935</v>
      </c>
      <c r="T90" s="66">
        <f>+H88</f>
        <v>1709</v>
      </c>
      <c r="U90" s="65">
        <f t="shared" ref="U90:U95" si="50">S90/Q90</f>
        <v>333.62068965517244</v>
      </c>
      <c r="V90" s="887">
        <v>3</v>
      </c>
      <c r="W90" s="65">
        <f>V91*I93*200/10/(A90)</f>
        <v>7325.8215962441309</v>
      </c>
      <c r="X90" s="65">
        <f t="shared" ref="X90:X95" si="51">W90/U90</f>
        <v>21.958535017165868</v>
      </c>
      <c r="Y90" s="65">
        <f t="shared" ref="Y90:Y95" si="52">X90-R90</f>
        <v>21.958535017165868</v>
      </c>
      <c r="Z90" s="65">
        <f t="shared" ref="Z90:Z95" si="53">(X90/P90)*100</f>
        <v>24.130258260621833</v>
      </c>
      <c r="AA90" s="65">
        <f>(T90/0.4-(S90))*I95/100*10</f>
        <v>515.61139383658463</v>
      </c>
      <c r="AB90" s="64">
        <f>700*AA98/AVERAGE(U90:U91)</f>
        <v>0.11862297954318056</v>
      </c>
      <c r="AC90" s="65">
        <f>AVERAGE(X90:X91)-AB90</f>
        <v>22.407805184618358</v>
      </c>
      <c r="AD90" s="65">
        <f>AC90/AVERAGE(X90:X91)*100</f>
        <v>99.473405287874698</v>
      </c>
      <c r="AE90" s="43">
        <f>LINEST(R90:R91,O90:O91)</f>
        <v>0</v>
      </c>
      <c r="AF90" s="43">
        <f>INDEX(LINEST(R90:R91,O90:O91),2)</f>
        <v>0</v>
      </c>
      <c r="AG90" s="42">
        <f>LINEST(U90:U91,O90:O91)</f>
        <v>-1.6407574901074038</v>
      </c>
      <c r="AH90" s="42">
        <f>INDEX(LINEST(U90:U91,O90:O91),2)</f>
        <v>317.21311475409846</v>
      </c>
      <c r="AI90" s="43">
        <f>LINEST(Q90:Q91,O90:O91)</f>
        <v>2.9999999999999982E-2</v>
      </c>
      <c r="AJ90" s="42">
        <f>INDEX(LINEST(Q90:Q91,O90:O91),2)</f>
        <v>6.1</v>
      </c>
      <c r="AK90" s="43">
        <f>LINEST(W90:W91,O90:O91)</f>
        <v>0</v>
      </c>
      <c r="AL90" s="42">
        <f>INDEX(LINEST(W90:W91,O90:O91),2)</f>
        <v>7325.8215962441309</v>
      </c>
      <c r="AM90" s="43">
        <f>AE90*AVERAGE(O90:O91)+AF90</f>
        <v>0</v>
      </c>
      <c r="AN90" s="42">
        <f>AG90*AVERAGE(O90:O91)+AH90</f>
        <v>325.41690220463545</v>
      </c>
      <c r="AO90" s="42">
        <f>AI90*AVERAGE(O90:O91)+AJ90</f>
        <v>5.9499999999999993</v>
      </c>
      <c r="AP90" s="42">
        <f>AK90*AVERAGE(O90:O91)+AL90</f>
        <v>7325.8215962441309</v>
      </c>
      <c r="AQ90" s="76">
        <f>AP90/AN90</f>
        <v>22.512111530203661</v>
      </c>
      <c r="AR90" s="76">
        <f>AK87*AO90*AG90/AN90</f>
        <v>-3.8999999999999951E-2</v>
      </c>
      <c r="AS90" s="1034">
        <f>AQ90-AR90</f>
        <v>22.551111530203663</v>
      </c>
      <c r="AT90" s="1034">
        <f>AS90-AM90</f>
        <v>22.551111530203663</v>
      </c>
      <c r="AU90" s="1034">
        <f>AS90-AK87*AI90</f>
        <v>22.512111530203661</v>
      </c>
      <c r="AV90" s="36" t="s">
        <v>97</v>
      </c>
      <c r="AW90" s="61"/>
      <c r="BJ90" s="41"/>
      <c r="BK90" s="41"/>
      <c r="BL90" s="41"/>
      <c r="BM90" s="41"/>
      <c r="BN90" s="41"/>
    </row>
    <row r="91" spans="1:66" ht="13" customHeight="1">
      <c r="A91" s="903" t="str">
        <f>A71</f>
        <v>Lipid#2</v>
      </c>
      <c r="B91" s="460">
        <v>20</v>
      </c>
      <c r="C91" s="879">
        <v>97</v>
      </c>
      <c r="D91" s="469"/>
      <c r="E91" s="879">
        <v>25</v>
      </c>
      <c r="F91" s="469"/>
      <c r="G91" s="469"/>
      <c r="H91" s="469"/>
      <c r="I91" s="879">
        <v>2668</v>
      </c>
      <c r="J91" s="883">
        <v>1169</v>
      </c>
      <c r="K91" s="879">
        <v>5373</v>
      </c>
      <c r="L91" s="879">
        <v>2281</v>
      </c>
      <c r="M91" s="469"/>
      <c r="N91" s="923"/>
      <c r="O91" s="324">
        <f t="shared" si="49"/>
        <v>0</v>
      </c>
      <c r="P91" s="321">
        <f t="shared" si="49"/>
        <v>96</v>
      </c>
      <c r="Q91" s="131">
        <f t="shared" si="49"/>
        <v>6.1</v>
      </c>
      <c r="R91" s="131">
        <f t="shared" si="49"/>
        <v>0</v>
      </c>
      <c r="S91" s="131">
        <f t="shared" si="49"/>
        <v>1935</v>
      </c>
      <c r="T91" s="131">
        <f>+H89</f>
        <v>1710</v>
      </c>
      <c r="U91" s="72">
        <f t="shared" si="50"/>
        <v>317.2131147540984</v>
      </c>
      <c r="V91" s="888">
        <v>3</v>
      </c>
      <c r="W91" s="72">
        <f>V91*I93*200/10/(A90)</f>
        <v>7325.8215962441309</v>
      </c>
      <c r="X91" s="72">
        <f t="shared" si="51"/>
        <v>23.094321311157206</v>
      </c>
      <c r="Y91" s="72">
        <f t="shared" si="52"/>
        <v>23.094321311157206</v>
      </c>
      <c r="Z91" s="72">
        <f t="shared" si="53"/>
        <v>24.056584699122087</v>
      </c>
      <c r="AA91" s="72">
        <f>(T91/0.4-(S91))*$I95/100*10</f>
        <v>516.16284987277356</v>
      </c>
      <c r="AB91" s="250">
        <f>700*AA99/AVERAGE(U92:U95)</f>
        <v>37.04555553870923</v>
      </c>
      <c r="AC91" s="72">
        <f>X96-AB91</f>
        <v>12.341202404503306</v>
      </c>
      <c r="AD91" s="65">
        <f>AC91/AVERAGE(X92:X95)*100</f>
        <v>24.988889569738234</v>
      </c>
      <c r="AE91" s="43"/>
      <c r="AF91" s="43"/>
      <c r="AG91" s="42"/>
      <c r="AH91" s="42"/>
      <c r="AI91" s="43"/>
      <c r="AJ91" s="42"/>
      <c r="AK91" s="42"/>
      <c r="AL91" s="42"/>
      <c r="AM91" s="43"/>
      <c r="AN91" s="42"/>
      <c r="AO91" s="42"/>
      <c r="AP91" s="42"/>
      <c r="AQ91" s="76"/>
      <c r="AR91" s="76"/>
      <c r="AS91" s="76"/>
      <c r="AT91" s="42"/>
      <c r="AU91" s="42"/>
      <c r="AV91" s="61"/>
      <c r="AW91" s="61"/>
      <c r="BJ91" s="41"/>
      <c r="BK91" s="41"/>
      <c r="BL91" s="41"/>
      <c r="BM91" s="41"/>
      <c r="BN91" s="41"/>
    </row>
    <row r="92" spans="1:66" ht="13" customHeight="1">
      <c r="A92" s="903" t="str">
        <f>A72</f>
        <v>[diet B]</v>
      </c>
      <c r="B92" s="460">
        <v>30</v>
      </c>
      <c r="C92" s="879">
        <v>101</v>
      </c>
      <c r="D92" s="469"/>
      <c r="E92" s="879">
        <v>30</v>
      </c>
      <c r="F92" s="469"/>
      <c r="G92" s="469"/>
      <c r="H92" s="469"/>
      <c r="I92" s="469"/>
      <c r="J92" s="473"/>
      <c r="K92" s="469"/>
      <c r="L92" s="469"/>
      <c r="M92" s="469"/>
      <c r="N92" s="923"/>
      <c r="O92" s="324">
        <f t="shared" ref="O92:S94" si="54">+B97</f>
        <v>80</v>
      </c>
      <c r="P92" s="321">
        <f t="shared" si="54"/>
        <v>95</v>
      </c>
      <c r="Q92" s="131">
        <f t="shared" si="54"/>
        <v>5.7</v>
      </c>
      <c r="R92" s="131">
        <f t="shared" si="54"/>
        <v>31</v>
      </c>
      <c r="S92" s="131">
        <f t="shared" si="54"/>
        <v>990</v>
      </c>
      <c r="T92" s="131">
        <f>+H97</f>
        <v>2340</v>
      </c>
      <c r="U92" s="72">
        <f t="shared" si="50"/>
        <v>173.68421052631578</v>
      </c>
      <c r="V92" s="879">
        <v>1.44</v>
      </c>
      <c r="W92" s="72">
        <f>V92*K93*200/10/(A90)</f>
        <v>7293.7464788732386</v>
      </c>
      <c r="X92" s="72">
        <f t="shared" si="51"/>
        <v>41.994297908664102</v>
      </c>
      <c r="Y92" s="72">
        <f t="shared" si="52"/>
        <v>10.994297908664102</v>
      </c>
      <c r="Z92" s="72">
        <f t="shared" si="53"/>
        <v>44.204524114383261</v>
      </c>
      <c r="AA92" s="72">
        <f>(T92/0.4-(S92))*$I95/100*10</f>
        <v>1072.0305343511452</v>
      </c>
      <c r="AB92" s="79"/>
      <c r="AC92" s="79"/>
      <c r="AD92" s="79"/>
      <c r="AE92" s="43"/>
      <c r="AF92" s="43"/>
      <c r="AG92" s="42"/>
      <c r="AH92" s="42"/>
      <c r="AI92" s="43"/>
      <c r="AJ92" s="42"/>
      <c r="AK92" s="42"/>
      <c r="AL92" s="42"/>
      <c r="AM92" s="43"/>
      <c r="AN92" s="42"/>
      <c r="AO92" s="42"/>
      <c r="AP92" s="42"/>
      <c r="AQ92" s="76"/>
      <c r="AR92" s="76"/>
      <c r="AS92" s="76"/>
      <c r="AT92" s="42"/>
      <c r="AU92" s="42"/>
      <c r="AV92" s="61"/>
      <c r="AW92" s="61"/>
      <c r="BJ92" s="41"/>
      <c r="BK92" s="41"/>
      <c r="BL92" s="41"/>
      <c r="BM92" s="41"/>
      <c r="BN92" s="41"/>
    </row>
    <row r="93" spans="1:66" ht="13" customHeight="1">
      <c r="A93" s="903" t="str">
        <f>A73</f>
        <v>[treatment B]</v>
      </c>
      <c r="B93" s="460">
        <v>40</v>
      </c>
      <c r="C93" s="879">
        <v>125</v>
      </c>
      <c r="D93" s="469"/>
      <c r="E93" s="879">
        <v>33</v>
      </c>
      <c r="F93" s="469"/>
      <c r="G93" s="469"/>
      <c r="H93" s="469"/>
      <c r="I93" s="474">
        <f>AVERAGE(I89:I91)</f>
        <v>2600.6666666666665</v>
      </c>
      <c r="J93" s="475">
        <f>AVERAGE(J89:J91)</f>
        <v>1179</v>
      </c>
      <c r="K93" s="474">
        <f>AVERAGE(K89:K91)</f>
        <v>5394.333333333333</v>
      </c>
      <c r="L93" s="475">
        <f>AVERAGE(L89:L91)</f>
        <v>2373.6666666666665</v>
      </c>
      <c r="M93" s="469"/>
      <c r="N93" s="923"/>
      <c r="O93" s="324">
        <f t="shared" si="54"/>
        <v>90</v>
      </c>
      <c r="P93" s="321">
        <f t="shared" si="54"/>
        <v>80</v>
      </c>
      <c r="Q93" s="131">
        <f t="shared" si="54"/>
        <v>4.5999999999999996</v>
      </c>
      <c r="R93" s="131">
        <f t="shared" si="54"/>
        <v>33</v>
      </c>
      <c r="S93" s="131">
        <f t="shared" si="54"/>
        <v>787</v>
      </c>
      <c r="T93" s="131">
        <f>+H98</f>
        <v>2531</v>
      </c>
      <c r="U93" s="72">
        <f t="shared" si="50"/>
        <v>171.08695652173915</v>
      </c>
      <c r="V93" s="879">
        <v>1.53</v>
      </c>
      <c r="W93" s="72">
        <f t="shared" ref="W93:W95" si="55">W92*V93/V92</f>
        <v>7749.6056338028166</v>
      </c>
      <c r="X93" s="72">
        <f t="shared" si="51"/>
        <v>45.296297224260421</v>
      </c>
      <c r="Y93" s="72">
        <f t="shared" si="52"/>
        <v>12.296297224260421</v>
      </c>
      <c r="Z93" s="72">
        <f t="shared" si="53"/>
        <v>56.620371530325528</v>
      </c>
      <c r="AA93" s="72">
        <f>(T93/0.4-(S93))*$I95/100*10</f>
        <v>1222.1368674017529</v>
      </c>
      <c r="AB93" s="79"/>
      <c r="AC93" s="79"/>
      <c r="AD93" s="79"/>
      <c r="AE93" s="43">
        <f>LINEST(R92:R94,O92:O94)</f>
        <v>0.20000000000000004</v>
      </c>
      <c r="AF93" s="43">
        <f>INDEX(LINEST(R92:R94,O92:O94),2)</f>
        <v>14.999999999999996</v>
      </c>
      <c r="AG93" s="42">
        <f>LINEST(U92:U94,O92:O94)</f>
        <v>-1.1535982814178296</v>
      </c>
      <c r="AH93" s="42">
        <f>INDEX(LINEST(U92:U94,O92:O94),2)</f>
        <v>268.95164930960937</v>
      </c>
      <c r="AI93" s="43">
        <f>LINEST(Q92:Q94,O92:O94)</f>
        <v>-0.04</v>
      </c>
      <c r="AJ93" s="42">
        <f>INDEX(LINEST(Q92:Q94,O92:O94),2)</f>
        <v>8.6666666666666679</v>
      </c>
      <c r="AK93" s="43">
        <f>LINEST(W92:W94,O92:O94)</f>
        <v>45.58591549295776</v>
      </c>
      <c r="AL93" s="42">
        <f>INDEX(LINEST(W92:W94,O92:O94),2)</f>
        <v>3646.873239436618</v>
      </c>
      <c r="AM93" s="43">
        <f>AE93*O93+AF93</f>
        <v>33</v>
      </c>
      <c r="AN93" s="42">
        <f>AG93*O93+AH93</f>
        <v>165.12780398200471</v>
      </c>
      <c r="AO93" s="42">
        <f>AI93*O93+AJ93</f>
        <v>5.0666666666666682</v>
      </c>
      <c r="AP93" s="42">
        <f>AK93*O93+AL93</f>
        <v>7749.6056338028166</v>
      </c>
      <c r="AQ93" s="76">
        <f>AP93/AN93</f>
        <v>46.930955580608057</v>
      </c>
      <c r="AR93" s="76">
        <f>AK87*AO93*AG93/AN93</f>
        <v>-4.6015069320287379E-2</v>
      </c>
      <c r="AS93" s="76">
        <f>AQ93-AR93</f>
        <v>46.976970649928347</v>
      </c>
      <c r="AT93" s="76">
        <f>AS93-AM93</f>
        <v>13.976970649928347</v>
      </c>
      <c r="AU93" s="76">
        <f>AS93-AK87*AI93</f>
        <v>47.028970649928347</v>
      </c>
      <c r="AV93" s="61"/>
      <c r="AW93" s="61"/>
      <c r="BJ93" s="41"/>
      <c r="BK93" s="41"/>
      <c r="BL93" s="41"/>
      <c r="BM93" s="41"/>
      <c r="BN93" s="41"/>
    </row>
    <row r="94" spans="1:66" ht="13" customHeight="1">
      <c r="A94" s="903" t="s">
        <v>61</v>
      </c>
      <c r="B94" s="460">
        <v>50</v>
      </c>
      <c r="C94" s="879">
        <v>120</v>
      </c>
      <c r="D94" s="469"/>
      <c r="E94" s="879">
        <v>33</v>
      </c>
      <c r="F94" s="469"/>
      <c r="G94" s="469"/>
      <c r="H94" s="469"/>
      <c r="I94" s="469"/>
      <c r="J94" s="473"/>
      <c r="K94" s="469"/>
      <c r="L94" s="473"/>
      <c r="M94" s="469"/>
      <c r="N94" s="923"/>
      <c r="O94" s="324">
        <f t="shared" si="54"/>
        <v>100</v>
      </c>
      <c r="P94" s="321">
        <f t="shared" si="54"/>
        <v>81</v>
      </c>
      <c r="Q94" s="131">
        <f t="shared" si="54"/>
        <v>4.9000000000000004</v>
      </c>
      <c r="R94" s="131">
        <f t="shared" si="54"/>
        <v>35</v>
      </c>
      <c r="S94" s="131">
        <f t="shared" si="54"/>
        <v>738</v>
      </c>
      <c r="T94" s="131">
        <f>+H99</f>
        <v>2520</v>
      </c>
      <c r="U94" s="72">
        <f t="shared" si="50"/>
        <v>150.61224489795919</v>
      </c>
      <c r="V94" s="879">
        <v>1.62</v>
      </c>
      <c r="W94" s="72">
        <f t="shared" si="55"/>
        <v>8205.4647887323936</v>
      </c>
      <c r="X94" s="72">
        <f t="shared" si="51"/>
        <v>54.480728272071445</v>
      </c>
      <c r="Y94" s="72">
        <f t="shared" si="52"/>
        <v>19.480728272071445</v>
      </c>
      <c r="Z94" s="72">
        <f t="shared" si="53"/>
        <v>67.260158360582039</v>
      </c>
      <c r="AA94" s="72">
        <f>(T94/0.4-(S94))*$I95/100*10</f>
        <v>1226.8793893129773</v>
      </c>
      <c r="AB94" s="79"/>
      <c r="AC94" s="79"/>
      <c r="AD94" s="79"/>
      <c r="AE94" s="43">
        <f>LINEST(R93:R95,O93:O95)</f>
        <v>5.7142857142857134E-2</v>
      </c>
      <c r="AF94" s="43">
        <f>INDEX(LINEST(R93:R95,O93:O95),2)</f>
        <v>28.428571428571431</v>
      </c>
      <c r="AG94" s="42">
        <f>LINEST(U93:U95,O93:O95)</f>
        <v>-0.70987962791423387</v>
      </c>
      <c r="AH94" s="42">
        <f>INDEX(LINEST(U93:U95,O93:O95),2)</f>
        <v>229.62575689616511</v>
      </c>
      <c r="AI94" s="43">
        <f>LINEST(Q93:Q95,O93:O95)</f>
        <v>1.9285714285714298E-2</v>
      </c>
      <c r="AJ94" s="42">
        <f>INDEX(LINEST(Q93:Q95,O93:O95),2)</f>
        <v>2.9071428571428557</v>
      </c>
      <c r="AK94" s="43">
        <f>LINEST(W93:W95,O93:O95)</f>
        <v>13.024547283702198</v>
      </c>
      <c r="AL94" s="42">
        <f>INDEX(LINEST(W93:W95,O93:O95),2)</f>
        <v>6707.6418511066404</v>
      </c>
      <c r="AM94" s="43">
        <f>AE94*O94+AF94</f>
        <v>34.142857142857146</v>
      </c>
      <c r="AN94" s="42">
        <f>AG94*O94+AH94</f>
        <v>158.63779410474172</v>
      </c>
      <c r="AO94" s="42">
        <f>AI94*O94+AJ94</f>
        <v>4.8357142857142854</v>
      </c>
      <c r="AP94" s="42">
        <f>AK94*O94+AL94</f>
        <v>8010.0965794768599</v>
      </c>
      <c r="AQ94" s="76">
        <f>AP94/AN94</f>
        <v>50.492990177284852</v>
      </c>
      <c r="AR94" s="76">
        <f>AK87*AO94*AG94/AN94</f>
        <v>-2.8130796954026319E-2</v>
      </c>
      <c r="AS94" s="76">
        <f>AQ94-AR94</f>
        <v>50.521120974238876</v>
      </c>
      <c r="AT94" s="76">
        <f>AS94-AM94</f>
        <v>16.37826383138173</v>
      </c>
      <c r="AU94" s="76">
        <f>AS94-AK87*AI94</f>
        <v>50.496049545667447</v>
      </c>
      <c r="AV94" s="61"/>
      <c r="AW94" s="61"/>
      <c r="BJ94" s="41"/>
      <c r="BK94" s="41"/>
      <c r="BL94" s="41"/>
      <c r="BM94" s="41"/>
      <c r="BN94" s="41"/>
    </row>
    <row r="95" spans="1:66" ht="13" customHeight="1" thickBot="1">
      <c r="A95" s="903" t="s">
        <v>315</v>
      </c>
      <c r="B95" s="460">
        <v>60</v>
      </c>
      <c r="C95" s="879">
        <v>124</v>
      </c>
      <c r="D95" s="469"/>
      <c r="E95" s="879">
        <v>33</v>
      </c>
      <c r="F95" s="469"/>
      <c r="G95" s="469"/>
      <c r="H95" s="469"/>
      <c r="I95" s="476">
        <f>I93/J93</f>
        <v>2.2058241447554425</v>
      </c>
      <c r="J95" s="477" t="s">
        <v>14</v>
      </c>
      <c r="K95" s="476">
        <f>K93/L93</f>
        <v>2.2725740766746245</v>
      </c>
      <c r="L95" s="477" t="s">
        <v>14</v>
      </c>
      <c r="M95" s="481"/>
      <c r="N95" s="923"/>
      <c r="O95" s="324">
        <f t="shared" ref="O95:S95" si="56">+B101</f>
        <v>120</v>
      </c>
      <c r="P95" s="321">
        <f t="shared" si="56"/>
        <v>88</v>
      </c>
      <c r="Q95" s="131">
        <f t="shared" si="56"/>
        <v>5.2</v>
      </c>
      <c r="R95" s="131">
        <f t="shared" si="56"/>
        <v>35</v>
      </c>
      <c r="S95" s="131">
        <f t="shared" si="56"/>
        <v>765</v>
      </c>
      <c r="T95" s="131">
        <f t="shared" ref="T95" si="57">+H101</f>
        <v>2909</v>
      </c>
      <c r="U95" s="72">
        <f t="shared" si="50"/>
        <v>147.11538461538461</v>
      </c>
      <c r="V95" s="879">
        <v>1.62</v>
      </c>
      <c r="W95" s="72">
        <f t="shared" si="55"/>
        <v>8205.4647887323936</v>
      </c>
      <c r="X95" s="72">
        <f t="shared" si="51"/>
        <v>55.775708367854179</v>
      </c>
      <c r="Y95" s="72">
        <f t="shared" si="52"/>
        <v>20.775708367854179</v>
      </c>
      <c r="Z95" s="72">
        <f t="shared" si="53"/>
        <v>63.381486781652477</v>
      </c>
      <c r="AA95" s="72">
        <f>(T95/0.4-(S95))*$I95/100*10</f>
        <v>1435.4400621996044</v>
      </c>
      <c r="AB95" s="79"/>
      <c r="AC95" s="79"/>
      <c r="AD95" s="79"/>
      <c r="AE95" s="43"/>
      <c r="AQ95" s="42"/>
      <c r="AV95" s="61"/>
      <c r="AW95" s="36"/>
      <c r="BG95" s="36"/>
      <c r="BH95" s="36"/>
      <c r="BJ95" s="41"/>
      <c r="BK95" s="41"/>
      <c r="BL95" s="41"/>
      <c r="BM95" s="41"/>
      <c r="BN95" s="41"/>
    </row>
    <row r="96" spans="1:66" ht="13" customHeight="1" thickBot="1">
      <c r="A96" s="903">
        <v>1</v>
      </c>
      <c r="B96" s="460">
        <v>70</v>
      </c>
      <c r="C96" s="879">
        <v>123</v>
      </c>
      <c r="D96" s="469"/>
      <c r="E96" s="879">
        <v>31</v>
      </c>
      <c r="F96" s="469"/>
      <c r="G96" s="469"/>
      <c r="H96" s="469"/>
      <c r="I96" s="469"/>
      <c r="J96" s="473"/>
      <c r="K96" s="469"/>
      <c r="L96" s="469"/>
      <c r="M96" s="469"/>
      <c r="N96" s="923"/>
      <c r="O96" s="325" t="s">
        <v>55</v>
      </c>
      <c r="P96" s="152">
        <f t="shared" ref="P96:Z96" si="58">AVERAGE(P92:P95)</f>
        <v>86</v>
      </c>
      <c r="Q96" s="252">
        <f t="shared" si="58"/>
        <v>5.1000000000000005</v>
      </c>
      <c r="R96" s="153">
        <f t="shared" si="58"/>
        <v>33.5</v>
      </c>
      <c r="S96" s="153">
        <f t="shared" si="58"/>
        <v>820</v>
      </c>
      <c r="T96" s="153">
        <f t="shared" si="58"/>
        <v>2575</v>
      </c>
      <c r="U96" s="153">
        <f t="shared" si="58"/>
        <v>160.62469914034969</v>
      </c>
      <c r="V96" s="1075">
        <f t="shared" si="58"/>
        <v>1.5525</v>
      </c>
      <c r="W96" s="153">
        <f t="shared" si="58"/>
        <v>7863.570422535211</v>
      </c>
      <c r="X96" s="153">
        <f t="shared" si="58"/>
        <v>49.386757943212537</v>
      </c>
      <c r="Y96" s="153">
        <f t="shared" si="58"/>
        <v>15.886757943212537</v>
      </c>
      <c r="Z96" s="153">
        <f t="shared" si="58"/>
        <v>57.866635196735828</v>
      </c>
      <c r="AA96" s="156"/>
      <c r="AB96" s="79"/>
      <c r="AC96" s="79"/>
      <c r="AD96" s="79"/>
      <c r="AR96" s="1034" t="s">
        <v>110</v>
      </c>
      <c r="AS96" s="1034">
        <f>AVERAGE(AS93:AS94)</f>
        <v>48.749045812083608</v>
      </c>
      <c r="AT96" s="1034">
        <f>AVERAGE(AT93:AT94)</f>
        <v>15.177617240655039</v>
      </c>
      <c r="AU96" s="1034">
        <f>AVERAGE(AU93:AU94)</f>
        <v>48.7625100977979</v>
      </c>
      <c r="AV96" s="61"/>
      <c r="AW96" s="36"/>
      <c r="AX96" s="36"/>
      <c r="AY96" s="36"/>
      <c r="AZ96" s="36"/>
      <c r="BA96" s="36"/>
      <c r="BB96" s="36"/>
      <c r="BC96" s="36"/>
      <c r="BJ96" s="41"/>
      <c r="BK96" s="41"/>
      <c r="BL96" s="41"/>
      <c r="BM96" s="41"/>
      <c r="BN96" s="41"/>
    </row>
    <row r="97" spans="1:66" ht="13" customHeight="1" thickBot="1">
      <c r="A97" s="1191">
        <v>44028</v>
      </c>
      <c r="B97" s="460">
        <v>80</v>
      </c>
      <c r="C97" s="879">
        <v>95</v>
      </c>
      <c r="D97" s="879">
        <v>5.7</v>
      </c>
      <c r="E97" s="879">
        <v>31</v>
      </c>
      <c r="F97" s="879">
        <v>990</v>
      </c>
      <c r="G97" s="469"/>
      <c r="H97" s="879">
        <v>2340</v>
      </c>
      <c r="I97" s="469"/>
      <c r="J97" s="478"/>
      <c r="K97" s="479"/>
      <c r="L97" s="479"/>
      <c r="M97" s="479"/>
      <c r="N97" s="923"/>
      <c r="O97" s="1026" t="s">
        <v>95</v>
      </c>
      <c r="P97" s="79">
        <f>AVERAGE(P90:P91)</f>
        <v>93.5</v>
      </c>
      <c r="Q97" s="158">
        <f>AVERAGE(P92/Q92,P93/Q93,P94/Q94,P95/Q95)</f>
        <v>16.877915045616909</v>
      </c>
      <c r="R97" s="67">
        <f>AVERAGE(P90/Q90,P91/Q91)</f>
        <v>15.713680045223292</v>
      </c>
      <c r="V97" s="1076"/>
      <c r="W97" s="79"/>
      <c r="X97" s="79"/>
      <c r="Y97" s="79"/>
      <c r="Z97" s="160"/>
      <c r="AA97" s="510" t="s">
        <v>79</v>
      </c>
      <c r="AB97" s="79"/>
      <c r="AC97" s="79"/>
      <c r="AD97" s="79"/>
      <c r="AS97" s="61"/>
      <c r="AT97" s="61"/>
      <c r="AU97" s="61"/>
      <c r="AV97" s="61"/>
      <c r="AW97" s="61"/>
      <c r="BF97" s="36"/>
      <c r="BG97" s="36"/>
      <c r="BJ97" s="41"/>
      <c r="BK97" s="41"/>
      <c r="BL97" s="41"/>
      <c r="BM97" s="41"/>
      <c r="BN97" s="41"/>
    </row>
    <row r="98" spans="1:66" ht="13" customHeight="1" thickBot="1">
      <c r="A98" s="1121" t="s">
        <v>220</v>
      </c>
      <c r="B98" s="460">
        <v>90</v>
      </c>
      <c r="C98" s="879">
        <v>80</v>
      </c>
      <c r="D98" s="879">
        <v>4.5999999999999996</v>
      </c>
      <c r="E98" s="879">
        <v>33</v>
      </c>
      <c r="F98" s="879">
        <v>787</v>
      </c>
      <c r="G98" s="469"/>
      <c r="H98" s="879">
        <v>2531</v>
      </c>
      <c r="I98" s="480"/>
      <c r="J98" s="477"/>
      <c r="K98" s="481"/>
      <c r="L98" s="481"/>
      <c r="M98" s="481"/>
      <c r="N98" s="923"/>
      <c r="O98" s="1233" t="s">
        <v>83</v>
      </c>
      <c r="P98" s="1243"/>
      <c r="Q98" s="162">
        <f>STDEV(P92/Q92,P93/Q93,P94/Q94,P95/Q95)</f>
        <v>0.37896934079811517</v>
      </c>
      <c r="R98" s="163">
        <f>STDEV(P90/Q90,P91/Q91)</f>
        <v>3.3976300961479813E-2</v>
      </c>
      <c r="V98" s="1076"/>
      <c r="W98" s="79"/>
      <c r="X98" s="79"/>
      <c r="Y98" s="79"/>
      <c r="Z98" s="164" t="s">
        <v>92</v>
      </c>
      <c r="AA98" s="165">
        <f>SLOPE(AA90:AA91,O90:O91)</f>
        <v>5.5145603618893799E-2</v>
      </c>
      <c r="AB98" s="79"/>
      <c r="AC98" s="79"/>
      <c r="AD98" s="79"/>
      <c r="AS98" s="61"/>
      <c r="AT98" s="61"/>
      <c r="AU98" s="61"/>
      <c r="AV98" s="61"/>
      <c r="AW98" s="61"/>
      <c r="BG98" s="319"/>
      <c r="BJ98" s="41"/>
      <c r="BK98" s="41"/>
      <c r="BL98" s="41"/>
      <c r="BM98" s="41"/>
      <c r="BN98" s="41"/>
    </row>
    <row r="99" spans="1:66" ht="13" customHeight="1" thickBot="1">
      <c r="A99" s="1132">
        <v>44</v>
      </c>
      <c r="B99" s="460">
        <v>100</v>
      </c>
      <c r="C99" s="879">
        <v>81</v>
      </c>
      <c r="D99" s="879">
        <v>4.9000000000000004</v>
      </c>
      <c r="E99" s="879">
        <v>35</v>
      </c>
      <c r="F99" s="879">
        <v>738</v>
      </c>
      <c r="G99" s="469"/>
      <c r="H99" s="879">
        <v>2520</v>
      </c>
      <c r="I99" s="482"/>
      <c r="J99" s="483"/>
      <c r="K99" s="469"/>
      <c r="L99" s="469"/>
      <c r="M99" s="879">
        <v>0.86270000000000002</v>
      </c>
      <c r="N99" s="1072"/>
      <c r="O99" s="35"/>
      <c r="P99" s="871"/>
      <c r="Q99" s="511" t="s">
        <v>93</v>
      </c>
      <c r="R99" s="512" t="s">
        <v>94</v>
      </c>
      <c r="V99" s="1076"/>
      <c r="W99" s="79"/>
      <c r="X99" s="79"/>
      <c r="Y99" s="79"/>
      <c r="Z99" s="167" t="s">
        <v>80</v>
      </c>
      <c r="AA99" s="168">
        <f>SLOPE(AA92:AA95,O92:O95)</f>
        <v>8.5006160184175492</v>
      </c>
      <c r="AB99" s="79"/>
      <c r="AC99" s="79"/>
      <c r="AD99" s="79"/>
      <c r="AS99" s="61"/>
      <c r="AT99" s="61"/>
      <c r="AU99" s="61"/>
      <c r="AV99" s="61"/>
      <c r="AW99" s="61"/>
      <c r="BJ99" s="41"/>
      <c r="BK99" s="41"/>
      <c r="BL99" s="41"/>
      <c r="BM99" s="41"/>
      <c r="BN99" s="41"/>
    </row>
    <row r="100" spans="1:66" ht="13" customHeight="1">
      <c r="A100" s="1121" t="s">
        <v>219</v>
      </c>
      <c r="B100" s="460">
        <v>110</v>
      </c>
      <c r="C100" s="879">
        <v>80</v>
      </c>
      <c r="D100" s="469"/>
      <c r="E100" s="879">
        <v>35</v>
      </c>
      <c r="F100" s="469"/>
      <c r="G100" s="469"/>
      <c r="H100" s="469"/>
      <c r="I100" s="484" t="s">
        <v>9</v>
      </c>
      <c r="J100" s="485"/>
      <c r="K100" s="1251"/>
      <c r="L100" s="1252"/>
      <c r="M100" s="490"/>
      <c r="N100" s="1072"/>
      <c r="V100" s="1076"/>
      <c r="AB100" s="79"/>
      <c r="AC100" s="79"/>
      <c r="AD100" s="79"/>
      <c r="AS100" s="61"/>
      <c r="AT100" s="61"/>
      <c r="AU100" s="61"/>
      <c r="AV100" s="61"/>
      <c r="AW100" s="61"/>
      <c r="BJ100" s="41"/>
      <c r="BK100" s="41"/>
      <c r="BL100" s="41"/>
      <c r="BM100" s="41"/>
      <c r="BN100" s="41"/>
    </row>
    <row r="101" spans="1:66" ht="13" customHeight="1">
      <c r="A101" s="1132">
        <v>39</v>
      </c>
      <c r="B101" s="460">
        <v>120</v>
      </c>
      <c r="C101" s="879">
        <v>88</v>
      </c>
      <c r="D101" s="879">
        <v>5.2</v>
      </c>
      <c r="E101" s="879">
        <v>35</v>
      </c>
      <c r="F101" s="879">
        <v>765</v>
      </c>
      <c r="G101" s="469"/>
      <c r="H101" s="879">
        <v>2909</v>
      </c>
      <c r="I101" s="486">
        <f>((G103+G102)/2)*(B103-B102)</f>
        <v>25464</v>
      </c>
      <c r="J101" s="477"/>
      <c r="K101" s="1253"/>
      <c r="L101" s="1254"/>
      <c r="M101" s="879">
        <v>0.59860000000000002</v>
      </c>
      <c r="N101" s="923"/>
      <c r="V101" s="1076"/>
      <c r="AB101" s="79"/>
      <c r="AC101" s="79"/>
      <c r="AD101" s="79"/>
      <c r="AS101" s="61"/>
      <c r="AT101" s="61"/>
      <c r="AU101" s="61"/>
      <c r="AV101" s="61"/>
      <c r="AW101" s="61"/>
      <c r="BJ101" s="41"/>
      <c r="BK101" s="41"/>
      <c r="BL101" s="41"/>
      <c r="BM101" s="41"/>
      <c r="BN101" s="41"/>
    </row>
    <row r="102" spans="1:66" ht="13" customHeight="1">
      <c r="A102" s="903"/>
      <c r="B102" s="460">
        <v>2</v>
      </c>
      <c r="C102" s="879">
        <v>86</v>
      </c>
      <c r="D102" s="469"/>
      <c r="E102" s="879">
        <v>40</v>
      </c>
      <c r="F102" s="469"/>
      <c r="G102" s="879">
        <v>10840</v>
      </c>
      <c r="H102" s="469"/>
      <c r="I102" s="486">
        <f>((G104+G103)/2)*(B104-B103)</f>
        <v>24632.5</v>
      </c>
      <c r="J102" s="477"/>
      <c r="K102" s="1253"/>
      <c r="L102" s="1254"/>
      <c r="M102" s="490"/>
      <c r="N102" s="923"/>
      <c r="V102" s="1076"/>
      <c r="AB102" s="79"/>
      <c r="AC102" s="79"/>
      <c r="AD102" s="79"/>
      <c r="AS102" s="61"/>
      <c r="AT102" s="61"/>
      <c r="AU102" s="61"/>
      <c r="AV102" s="61"/>
      <c r="AW102" s="61"/>
      <c r="BJ102" s="41"/>
      <c r="BK102" s="41"/>
      <c r="BL102" s="41"/>
      <c r="BM102" s="41"/>
      <c r="BN102" s="41"/>
    </row>
    <row r="103" spans="1:66" ht="13" customHeight="1">
      <c r="A103" s="943">
        <v>26.3</v>
      </c>
      <c r="B103" s="460">
        <v>5</v>
      </c>
      <c r="C103" s="879">
        <v>70</v>
      </c>
      <c r="D103" s="469"/>
      <c r="E103" s="879">
        <v>40</v>
      </c>
      <c r="F103" s="469"/>
      <c r="G103" s="879">
        <v>6136</v>
      </c>
      <c r="H103" s="469"/>
      <c r="I103" s="486">
        <f>((G105+G104)/2)*(B105-B104)</f>
        <v>14992.5</v>
      </c>
      <c r="J103" s="477"/>
      <c r="K103" s="1253"/>
      <c r="L103" s="1254"/>
      <c r="M103" s="490"/>
      <c r="N103" s="923"/>
      <c r="V103" s="1076"/>
      <c r="AB103" s="79"/>
      <c r="AC103" s="79"/>
      <c r="AD103" s="79"/>
      <c r="AS103" s="61"/>
      <c r="AT103" s="61"/>
      <c r="AU103" s="61"/>
      <c r="AV103" s="61"/>
      <c r="AW103" s="61"/>
      <c r="BJ103" s="41"/>
      <c r="BK103" s="41"/>
      <c r="BL103" s="41"/>
      <c r="BM103" s="41"/>
      <c r="BN103" s="41"/>
    </row>
    <row r="104" spans="1:66" ht="13" customHeight="1">
      <c r="A104" s="1122"/>
      <c r="B104" s="460">
        <v>10</v>
      </c>
      <c r="C104" s="879">
        <v>126</v>
      </c>
      <c r="D104" s="469"/>
      <c r="E104" s="879">
        <v>40</v>
      </c>
      <c r="F104" s="469"/>
      <c r="G104" s="879">
        <v>3717</v>
      </c>
      <c r="H104" s="469"/>
      <c r="I104" s="486">
        <f>((G106+G105)/2)*(B106-B105)</f>
        <v>18820</v>
      </c>
      <c r="J104" s="477"/>
      <c r="K104" s="1253"/>
      <c r="L104" s="1254"/>
      <c r="M104" s="490"/>
      <c r="N104" s="923"/>
      <c r="V104" s="1076"/>
      <c r="AB104" s="79"/>
      <c r="AC104" s="79"/>
      <c r="AD104" s="79"/>
      <c r="AS104" s="61"/>
      <c r="AT104" s="61"/>
      <c r="AU104" s="61"/>
      <c r="AV104" s="61"/>
      <c r="AW104" s="61"/>
      <c r="BJ104" s="41"/>
      <c r="BK104" s="41"/>
      <c r="BL104" s="41"/>
      <c r="BM104" s="41"/>
      <c r="BN104" s="41"/>
    </row>
    <row r="105" spans="1:66" ht="13" customHeight="1" thickBot="1">
      <c r="A105" s="1122"/>
      <c r="B105" s="460">
        <v>15</v>
      </c>
      <c r="C105" s="879">
        <v>133</v>
      </c>
      <c r="D105" s="469"/>
      <c r="E105" s="879">
        <v>40</v>
      </c>
      <c r="F105" s="469"/>
      <c r="G105" s="879">
        <v>2280</v>
      </c>
      <c r="H105" s="469"/>
      <c r="I105" s="487">
        <f>SUM(I101:I104)/(B106-B102)*220</f>
        <v>802607.82608695654</v>
      </c>
      <c r="J105" s="487" t="s">
        <v>10</v>
      </c>
      <c r="K105" s="1255"/>
      <c r="L105" s="1256"/>
      <c r="M105" s="490"/>
      <c r="N105" s="923"/>
      <c r="V105" s="1076"/>
      <c r="W105" s="79"/>
      <c r="X105" s="79"/>
      <c r="Y105" s="79"/>
      <c r="Z105" s="79"/>
      <c r="AA105" s="79"/>
      <c r="AB105" s="79"/>
      <c r="AC105" s="79"/>
      <c r="AD105" s="79"/>
      <c r="AS105" s="61"/>
      <c r="AT105" s="61"/>
      <c r="AU105" s="61"/>
      <c r="AV105" s="61"/>
      <c r="AW105" s="61"/>
      <c r="BJ105" s="41"/>
      <c r="BK105" s="41"/>
      <c r="BL105" s="41"/>
      <c r="BM105" s="41"/>
      <c r="BN105" s="41"/>
    </row>
    <row r="106" spans="1:66" ht="13" customHeight="1" thickBot="1">
      <c r="A106" s="1122"/>
      <c r="B106" s="460">
        <v>25</v>
      </c>
      <c r="C106" s="879">
        <v>119</v>
      </c>
      <c r="D106" s="469"/>
      <c r="E106" s="879">
        <v>35</v>
      </c>
      <c r="F106" s="469"/>
      <c r="G106" s="879">
        <v>1484</v>
      </c>
      <c r="H106" s="469"/>
      <c r="I106" s="488"/>
      <c r="J106" s="489"/>
      <c r="K106" s="479"/>
      <c r="L106" s="479"/>
      <c r="M106" s="490"/>
      <c r="N106" s="923"/>
      <c r="V106" s="1076"/>
      <c r="W106" s="79"/>
      <c r="X106" s="79"/>
      <c r="Y106" s="79"/>
      <c r="Z106" s="423" t="s">
        <v>14</v>
      </c>
      <c r="AA106" s="79"/>
      <c r="AB106" s="79"/>
      <c r="AC106" s="79"/>
      <c r="AD106" s="79"/>
      <c r="AS106" s="61"/>
      <c r="AT106" s="61"/>
      <c r="AU106" s="61"/>
      <c r="AV106" s="61"/>
      <c r="AW106" s="61"/>
      <c r="BJ106" s="41"/>
      <c r="BK106" s="41"/>
      <c r="BL106" s="41"/>
      <c r="BM106" s="41"/>
      <c r="BN106" s="41"/>
    </row>
    <row r="107" spans="1:66" ht="13" customHeight="1" thickBot="1">
      <c r="A107" s="1123" t="s">
        <v>218</v>
      </c>
      <c r="B107" s="461" t="s">
        <v>11</v>
      </c>
      <c r="C107" s="462">
        <f>AVERAGE(C102:C106)</f>
        <v>106.8</v>
      </c>
      <c r="D107" s="463"/>
      <c r="E107" s="462">
        <f>AVERAGE(E97:E101)</f>
        <v>33.799999999999997</v>
      </c>
      <c r="F107" s="463"/>
      <c r="G107" s="884">
        <v>53312</v>
      </c>
      <c r="H107" s="464" t="s">
        <v>8</v>
      </c>
      <c r="I107" s="465"/>
      <c r="J107" s="466"/>
      <c r="K107" s="463"/>
      <c r="L107" s="463"/>
      <c r="M107" s="467">
        <f>AVERAGE(M99:M104)</f>
        <v>0.73065000000000002</v>
      </c>
      <c r="N107" s="468" t="s">
        <v>58</v>
      </c>
      <c r="O107" s="1234" t="str">
        <f>A109</f>
        <v>MP-526-20</v>
      </c>
      <c r="P107" s="1235"/>
      <c r="Q107" s="319"/>
      <c r="S107" s="92"/>
      <c r="T107" s="92"/>
      <c r="V107" s="1076"/>
      <c r="W107" s="79"/>
      <c r="X107" s="79"/>
      <c r="Y107" s="79"/>
      <c r="Z107" s="320"/>
      <c r="AA107" s="424"/>
      <c r="AB107" s="425"/>
      <c r="AC107" s="425"/>
      <c r="AD107" s="426"/>
      <c r="AE107" s="457" t="str">
        <f>+O107</f>
        <v>MP-526-20</v>
      </c>
      <c r="AF107" s="456" t="s">
        <v>116</v>
      </c>
      <c r="AG107" s="454"/>
      <c r="AH107" s="454"/>
      <c r="AI107" s="453" t="s">
        <v>115</v>
      </c>
      <c r="AJ107" s="454"/>
      <c r="AK107" s="455">
        <v>1.3</v>
      </c>
      <c r="AL107" s="454"/>
      <c r="AM107" s="454"/>
      <c r="AN107" s="454"/>
      <c r="AO107" s="454"/>
      <c r="AP107" s="454"/>
      <c r="AQ107" s="454"/>
      <c r="AR107" s="454"/>
      <c r="AS107" s="454"/>
      <c r="AT107" s="454"/>
      <c r="AU107" s="454"/>
      <c r="AV107" s="61"/>
      <c r="AW107" s="61"/>
      <c r="BJ107" s="41"/>
      <c r="BK107" s="41"/>
      <c r="BL107" s="41"/>
      <c r="BM107" s="41"/>
      <c r="BN107" s="41"/>
    </row>
    <row r="108" spans="1:66" ht="13" customHeight="1">
      <c r="A108" s="1116">
        <v>5</v>
      </c>
      <c r="B108" s="427">
        <v>-10</v>
      </c>
      <c r="C108" s="878">
        <v>76</v>
      </c>
      <c r="D108" s="878">
        <v>5</v>
      </c>
      <c r="E108" s="878">
        <v>0</v>
      </c>
      <c r="F108" s="880">
        <v>2061</v>
      </c>
      <c r="G108" s="363"/>
      <c r="H108" s="880">
        <v>1708</v>
      </c>
      <c r="I108" s="446"/>
      <c r="J108" s="447"/>
      <c r="K108" s="448"/>
      <c r="L108" s="448"/>
      <c r="M108" s="1194">
        <v>5.0099999999999999E-2</v>
      </c>
      <c r="N108" s="919"/>
      <c r="O108" s="405" t="s">
        <v>2</v>
      </c>
      <c r="P108" s="406" t="s">
        <v>344</v>
      </c>
      <c r="Q108" s="407" t="s">
        <v>345</v>
      </c>
      <c r="R108" s="408" t="s">
        <v>46</v>
      </c>
      <c r="S108" s="407" t="s">
        <v>71</v>
      </c>
      <c r="T108" s="407" t="s">
        <v>72</v>
      </c>
      <c r="U108" s="407" t="s">
        <v>17</v>
      </c>
      <c r="V108" s="1088" t="s">
        <v>28</v>
      </c>
      <c r="W108" s="407" t="s">
        <v>25</v>
      </c>
      <c r="X108" s="408" t="s">
        <v>18</v>
      </c>
      <c r="Y108" s="409" t="s">
        <v>20</v>
      </c>
      <c r="Z108" s="410" t="s">
        <v>56</v>
      </c>
      <c r="AA108" s="411" t="s">
        <v>74</v>
      </c>
      <c r="AB108" s="412" t="s">
        <v>81</v>
      </c>
      <c r="AC108" s="412" t="s">
        <v>82</v>
      </c>
      <c r="AD108" s="413" t="s">
        <v>86</v>
      </c>
      <c r="AE108" s="458"/>
      <c r="AF108" s="458"/>
      <c r="AG108" s="458"/>
      <c r="AH108" s="458"/>
      <c r="AI108" s="458"/>
      <c r="AJ108" s="458"/>
      <c r="AK108" s="458"/>
      <c r="AL108" s="458"/>
      <c r="AM108" s="458" t="s">
        <v>117</v>
      </c>
      <c r="AN108" s="458" t="s">
        <v>117</v>
      </c>
      <c r="AO108" s="458" t="s">
        <v>117</v>
      </c>
      <c r="AP108" s="458" t="s">
        <v>117</v>
      </c>
      <c r="AQ108" s="458" t="s">
        <v>118</v>
      </c>
      <c r="AR108" s="458" t="s">
        <v>119</v>
      </c>
      <c r="AS108" s="458" t="s">
        <v>120</v>
      </c>
      <c r="AT108" s="458" t="s">
        <v>121</v>
      </c>
      <c r="AU108" s="458"/>
      <c r="AV108" s="61"/>
      <c r="AW108" s="61"/>
      <c r="BJ108" s="41"/>
      <c r="BK108" s="41"/>
      <c r="BL108" s="41"/>
      <c r="BM108" s="41"/>
      <c r="BN108" s="41"/>
    </row>
    <row r="109" spans="1:66" ht="13" customHeight="1" thickBot="1">
      <c r="A109" s="908" t="s">
        <v>372</v>
      </c>
      <c r="B109" s="428">
        <v>0</v>
      </c>
      <c r="C109" s="879">
        <v>85</v>
      </c>
      <c r="D109" s="879">
        <v>5.8</v>
      </c>
      <c r="E109" s="879">
        <v>0</v>
      </c>
      <c r="F109" s="879">
        <v>2238</v>
      </c>
      <c r="G109" s="363"/>
      <c r="H109" s="879">
        <v>1923</v>
      </c>
      <c r="I109" s="879">
        <v>3080</v>
      </c>
      <c r="J109" s="883">
        <v>1439</v>
      </c>
      <c r="K109" s="879">
        <v>5619</v>
      </c>
      <c r="L109" s="879">
        <v>2566</v>
      </c>
      <c r="M109" s="363"/>
      <c r="N109" s="920"/>
      <c r="O109" s="414" t="s">
        <v>26</v>
      </c>
      <c r="P109" s="415" t="s">
        <v>99</v>
      </c>
      <c r="Q109" s="416" t="s">
        <v>99</v>
      </c>
      <c r="R109" s="416" t="s">
        <v>16</v>
      </c>
      <c r="S109" s="416" t="s">
        <v>70</v>
      </c>
      <c r="T109" s="416" t="s">
        <v>73</v>
      </c>
      <c r="U109" s="417" t="s">
        <v>84</v>
      </c>
      <c r="V109" s="1089" t="s">
        <v>350</v>
      </c>
      <c r="W109" s="416" t="s">
        <v>88</v>
      </c>
      <c r="X109" s="416" t="s">
        <v>16</v>
      </c>
      <c r="Y109" s="418" t="s">
        <v>16</v>
      </c>
      <c r="Z109" s="419"/>
      <c r="AA109" s="420" t="s">
        <v>75</v>
      </c>
      <c r="AB109" s="421"/>
      <c r="AC109" s="421"/>
      <c r="AD109" s="422"/>
      <c r="AE109" s="458" t="s">
        <v>122</v>
      </c>
      <c r="AF109" s="458" t="s">
        <v>123</v>
      </c>
      <c r="AG109" s="458" t="s">
        <v>124</v>
      </c>
      <c r="AH109" s="458" t="s">
        <v>125</v>
      </c>
      <c r="AI109" s="458" t="s">
        <v>341</v>
      </c>
      <c r="AJ109" s="458" t="s">
        <v>346</v>
      </c>
      <c r="AK109" s="458" t="s">
        <v>339</v>
      </c>
      <c r="AL109" s="458" t="s">
        <v>340</v>
      </c>
      <c r="AM109" s="458" t="s">
        <v>46</v>
      </c>
      <c r="AN109" s="458" t="s">
        <v>17</v>
      </c>
      <c r="AO109" s="458" t="s">
        <v>343</v>
      </c>
      <c r="AP109" s="458" t="s">
        <v>25</v>
      </c>
      <c r="AQ109" s="458" t="s">
        <v>127</v>
      </c>
      <c r="AR109" s="458" t="s">
        <v>127</v>
      </c>
      <c r="AS109" s="458" t="s">
        <v>127</v>
      </c>
      <c r="AT109" s="458" t="s">
        <v>127</v>
      </c>
      <c r="AU109" s="458" t="s">
        <v>128</v>
      </c>
      <c r="AV109" s="61"/>
      <c r="AW109" s="61"/>
      <c r="BJ109" s="41"/>
      <c r="BK109" s="41"/>
      <c r="BL109" s="41"/>
      <c r="BM109" s="41"/>
      <c r="BN109" s="41"/>
    </row>
    <row r="110" spans="1:66" ht="13" customHeight="1">
      <c r="A110" s="902">
        <v>23.7</v>
      </c>
      <c r="B110" s="428">
        <v>10</v>
      </c>
      <c r="C110" s="879">
        <v>121</v>
      </c>
      <c r="D110" s="895"/>
      <c r="E110" s="879">
        <v>25</v>
      </c>
      <c r="F110" s="363"/>
      <c r="G110" s="363"/>
      <c r="H110" s="363"/>
      <c r="I110" s="879">
        <v>3034</v>
      </c>
      <c r="J110" s="883">
        <v>1433</v>
      </c>
      <c r="K110" s="879">
        <v>5478</v>
      </c>
      <c r="L110" s="879">
        <v>2524</v>
      </c>
      <c r="M110" s="363"/>
      <c r="N110" s="921"/>
      <c r="O110" s="322">
        <f t="shared" ref="O110:O111" si="59">+B108</f>
        <v>-10</v>
      </c>
      <c r="P110" s="323">
        <f t="shared" ref="P110:P111" si="60">+C108</f>
        <v>76</v>
      </c>
      <c r="Q110" s="66">
        <f t="shared" ref="Q110:Q111" si="61">+D108</f>
        <v>5</v>
      </c>
      <c r="R110" s="66">
        <f t="shared" ref="R110:R111" si="62">+E108</f>
        <v>0</v>
      </c>
      <c r="S110" s="66">
        <f t="shared" ref="S110:S111" si="63">+F108</f>
        <v>2061</v>
      </c>
      <c r="T110" s="66">
        <f>+H108</f>
        <v>1708</v>
      </c>
      <c r="U110" s="65">
        <f t="shared" ref="U110:U115" si="64">S110/Q110</f>
        <v>412.2</v>
      </c>
      <c r="V110" s="887">
        <v>3</v>
      </c>
      <c r="W110" s="65">
        <f>V111*I113*200/10/(A110)</f>
        <v>7794.0928270042195</v>
      </c>
      <c r="X110" s="65">
        <f t="shared" ref="X110:X115" si="65">W110/U110</f>
        <v>18.908522142174235</v>
      </c>
      <c r="Y110" s="65">
        <f t="shared" ref="Y110:Y115" si="66">X110-R110</f>
        <v>18.908522142174235</v>
      </c>
      <c r="Z110" s="65">
        <f t="shared" ref="Z110:Z115" si="67">(X110/P110)*100</f>
        <v>24.879634397597677</v>
      </c>
      <c r="AA110" s="65">
        <f>(T110/0.4-(S110))*I115/100*10</f>
        <v>467.40719358533789</v>
      </c>
      <c r="AB110" s="64">
        <f>700*AA118/AVERAGE(U110:U111)</f>
        <v>13.381238493488102</v>
      </c>
      <c r="AC110" s="65">
        <f>AVERAGE(X110:X111)-AB110</f>
        <v>6.1726066697850008</v>
      </c>
      <c r="AD110" s="65">
        <f>AC110/AVERAGE(X110:X111)*100</f>
        <v>31.567226897033347</v>
      </c>
      <c r="AE110" s="43">
        <f>LINEST(R110:R111,O110:O111)</f>
        <v>0</v>
      </c>
      <c r="AF110" s="43">
        <f>INDEX(LINEST(R110:R111,O110:O111),2)</f>
        <v>0</v>
      </c>
      <c r="AG110" s="42">
        <f>LINEST(U110:U111,O110:O111)</f>
        <v>-2.6337931034482724</v>
      </c>
      <c r="AH110" s="42">
        <f>INDEX(LINEST(U110:U111,O110:O111),2)</f>
        <v>385.86206896551727</v>
      </c>
      <c r="AI110" s="43">
        <f>LINEST(Q110:Q111,O110:O111)</f>
        <v>7.9999999999999974E-2</v>
      </c>
      <c r="AJ110" s="42">
        <f>INDEX(LINEST(Q110:Q111,O110:O111),2)</f>
        <v>5.8</v>
      </c>
      <c r="AK110" s="43">
        <f>LINEST(W110:W111,O110:O111)</f>
        <v>0</v>
      </c>
      <c r="AL110" s="42">
        <f>INDEX(LINEST(W110:W111,O110:O111),2)</f>
        <v>7794.0928270042195</v>
      </c>
      <c r="AM110" s="43">
        <f>AE110*AVERAGE(O110:O111)+AF110</f>
        <v>0</v>
      </c>
      <c r="AN110" s="42">
        <f>AG110*AVERAGE(O110:O111)+AH110</f>
        <v>399.03103448275863</v>
      </c>
      <c r="AO110" s="42">
        <f>AI110*AVERAGE(O110:O111)+AJ110</f>
        <v>5.4</v>
      </c>
      <c r="AP110" s="42">
        <f>AK110*AVERAGE(O110:O111)+AL110</f>
        <v>7794.0928270042195</v>
      </c>
      <c r="AQ110" s="76">
        <f>AP110/AN110</f>
        <v>19.532547981154551</v>
      </c>
      <c r="AR110" s="76">
        <f>AK107*AO110*AG110/AN110</f>
        <v>-4.6335312265055807E-2</v>
      </c>
      <c r="AS110" s="1034">
        <f>AQ110-AR110</f>
        <v>19.578883293419608</v>
      </c>
      <c r="AT110" s="1034">
        <f>AS110-AM110</f>
        <v>19.578883293419608</v>
      </c>
      <c r="AU110" s="1034">
        <f>AS110-AK107*AI110</f>
        <v>19.474883293419609</v>
      </c>
      <c r="AV110" s="36" t="s">
        <v>97</v>
      </c>
      <c r="AW110" s="61"/>
      <c r="BG110" s="36"/>
      <c r="BH110" s="36"/>
      <c r="BJ110" s="41"/>
      <c r="BK110" s="41"/>
      <c r="BL110" s="41"/>
      <c r="BM110" s="41"/>
      <c r="BN110" s="41"/>
    </row>
    <row r="111" spans="1:66" ht="13" customHeight="1">
      <c r="A111" s="902" t="str">
        <f>A91</f>
        <v>Lipid#2</v>
      </c>
      <c r="B111" s="428">
        <v>20</v>
      </c>
      <c r="C111" s="879">
        <v>105</v>
      </c>
      <c r="D111" s="363"/>
      <c r="E111" s="879">
        <v>25</v>
      </c>
      <c r="F111" s="363"/>
      <c r="G111" s="363"/>
      <c r="H111" s="363"/>
      <c r="I111" s="879">
        <v>3122</v>
      </c>
      <c r="J111" s="883">
        <v>1493</v>
      </c>
      <c r="K111" s="879">
        <v>5509</v>
      </c>
      <c r="L111" s="879">
        <v>2453</v>
      </c>
      <c r="M111" s="363"/>
      <c r="N111" s="920"/>
      <c r="O111" s="324">
        <f t="shared" si="59"/>
        <v>0</v>
      </c>
      <c r="P111" s="321">
        <f t="shared" si="60"/>
        <v>85</v>
      </c>
      <c r="Q111" s="131">
        <f t="shared" si="61"/>
        <v>5.8</v>
      </c>
      <c r="R111" s="131">
        <f t="shared" si="62"/>
        <v>0</v>
      </c>
      <c r="S111" s="131">
        <f t="shared" si="63"/>
        <v>2238</v>
      </c>
      <c r="T111" s="131">
        <f>+H109</f>
        <v>1923</v>
      </c>
      <c r="U111" s="72">
        <f t="shared" si="64"/>
        <v>385.86206896551727</v>
      </c>
      <c r="V111" s="888">
        <v>3</v>
      </c>
      <c r="W111" s="72">
        <f>V111*I113*200/10/(A110)</f>
        <v>7794.0928270042195</v>
      </c>
      <c r="X111" s="72">
        <f t="shared" si="65"/>
        <v>20.19916818437197</v>
      </c>
      <c r="Y111" s="72">
        <f t="shared" si="66"/>
        <v>20.19916818437197</v>
      </c>
      <c r="Z111" s="72">
        <f t="shared" si="67"/>
        <v>23.763727275731732</v>
      </c>
      <c r="AA111" s="72">
        <f>(T111/0.4-(S111))*$I115/100*10</f>
        <v>543.68618556701028</v>
      </c>
      <c r="AB111" s="250">
        <f>700*AA119/AVERAGE(U112:U115)</f>
        <v>22.633229451393326</v>
      </c>
      <c r="AC111" s="72">
        <f>X116-AB111</f>
        <v>24.829333274509878</v>
      </c>
      <c r="AD111" s="65">
        <f>AC111/AVERAGE(X112:X115)*100</f>
        <v>52.313511636317521</v>
      </c>
      <c r="AE111" s="43"/>
      <c r="AF111" s="43"/>
      <c r="AG111" s="42"/>
      <c r="AH111" s="42"/>
      <c r="AI111" s="43"/>
      <c r="AJ111" s="42"/>
      <c r="AK111" s="42"/>
      <c r="AL111" s="42"/>
      <c r="AM111" s="43"/>
      <c r="AN111" s="42"/>
      <c r="AO111" s="42"/>
      <c r="AP111" s="42"/>
      <c r="AQ111" s="76"/>
      <c r="AR111" s="76"/>
      <c r="AS111" s="76"/>
      <c r="AT111" s="42"/>
      <c r="AU111" s="42"/>
      <c r="AV111" s="61"/>
      <c r="AW111" s="36"/>
      <c r="AX111" s="36"/>
      <c r="AY111" s="36"/>
      <c r="AZ111" s="36"/>
      <c r="BA111" s="36"/>
      <c r="BB111" s="36"/>
      <c r="BC111" s="36"/>
      <c r="BJ111" s="41"/>
      <c r="BK111" s="41"/>
      <c r="BL111" s="41"/>
      <c r="BM111" s="41"/>
      <c r="BN111" s="41"/>
    </row>
    <row r="112" spans="1:66" ht="13" customHeight="1">
      <c r="A112" s="902" t="str">
        <f>A92</f>
        <v>[diet B]</v>
      </c>
      <c r="B112" s="428">
        <v>30</v>
      </c>
      <c r="C112" s="879">
        <v>91</v>
      </c>
      <c r="D112" s="363"/>
      <c r="E112" s="879">
        <v>27</v>
      </c>
      <c r="F112" s="363"/>
      <c r="G112" s="363"/>
      <c r="H112" s="363"/>
      <c r="I112" s="363"/>
      <c r="J112" s="430"/>
      <c r="K112" s="363"/>
      <c r="L112" s="363"/>
      <c r="M112" s="363"/>
      <c r="N112" s="920"/>
      <c r="O112" s="324">
        <f t="shared" ref="O112:O114" si="68">+B117</f>
        <v>80</v>
      </c>
      <c r="P112" s="321">
        <f t="shared" ref="P112:P114" si="69">+C117</f>
        <v>103</v>
      </c>
      <c r="Q112" s="131">
        <f t="shared" ref="Q112:Q114" si="70">+D117</f>
        <v>6.2</v>
      </c>
      <c r="R112" s="131">
        <f t="shared" ref="R112:R114" si="71">+E117</f>
        <v>35</v>
      </c>
      <c r="S112" s="131">
        <f t="shared" ref="S112:S114" si="72">+F117</f>
        <v>1072</v>
      </c>
      <c r="T112" s="131">
        <f>+H117</f>
        <v>2643</v>
      </c>
      <c r="U112" s="72">
        <f t="shared" si="64"/>
        <v>172.90322580645162</v>
      </c>
      <c r="V112" s="879">
        <v>1.8</v>
      </c>
      <c r="W112" s="72">
        <f>V112*K113*200/10/(A110)</f>
        <v>8408.1012658227846</v>
      </c>
      <c r="X112" s="72">
        <f t="shared" si="65"/>
        <v>48.628943888154161</v>
      </c>
      <c r="Y112" s="72">
        <f t="shared" si="66"/>
        <v>13.628943888154161</v>
      </c>
      <c r="Z112" s="72">
        <f t="shared" si="67"/>
        <v>47.212566881703069</v>
      </c>
      <c r="AA112" s="72">
        <f>(T112/0.4-(S112))*$I115/100*10</f>
        <v>1171.2686827033219</v>
      </c>
      <c r="AB112" s="79"/>
      <c r="AC112" s="79"/>
      <c r="AD112" s="79"/>
      <c r="AE112" s="43"/>
      <c r="AF112" s="43"/>
      <c r="AG112" s="42"/>
      <c r="AH112" s="42"/>
      <c r="AI112" s="43"/>
      <c r="AJ112" s="42"/>
      <c r="AK112" s="42"/>
      <c r="AL112" s="42"/>
      <c r="AM112" s="43"/>
      <c r="AN112" s="42"/>
      <c r="AO112" s="42"/>
      <c r="AP112" s="42"/>
      <c r="AQ112" s="76"/>
      <c r="AR112" s="76"/>
      <c r="AS112" s="76"/>
      <c r="AT112" s="42"/>
      <c r="AU112" s="42"/>
      <c r="AV112" s="61"/>
      <c r="AW112" s="61"/>
      <c r="BJ112" s="41"/>
      <c r="BK112" s="41"/>
      <c r="BL112" s="41"/>
      <c r="BM112" s="41"/>
      <c r="BN112" s="41"/>
    </row>
    <row r="113" spans="1:66" ht="13" customHeight="1">
      <c r="A113" s="902" t="str">
        <f>A93</f>
        <v>[treatment B]</v>
      </c>
      <c r="B113" s="428">
        <v>40</v>
      </c>
      <c r="C113" s="879">
        <v>111</v>
      </c>
      <c r="D113" s="363"/>
      <c r="E113" s="879">
        <v>32</v>
      </c>
      <c r="F113" s="363"/>
      <c r="G113" s="363"/>
      <c r="H113" s="363"/>
      <c r="I113" s="362">
        <f>AVERAGE(I109:I111)</f>
        <v>3078.6666666666665</v>
      </c>
      <c r="J113" s="431">
        <f>AVERAGE(J109:J111)</f>
        <v>1455</v>
      </c>
      <c r="K113" s="362">
        <f>AVERAGE(K109:K111)</f>
        <v>5535.333333333333</v>
      </c>
      <c r="L113" s="431">
        <f>AVERAGE(L109:L111)</f>
        <v>2514.3333333333335</v>
      </c>
      <c r="M113" s="363"/>
      <c r="N113" s="920"/>
      <c r="O113" s="324">
        <f t="shared" si="68"/>
        <v>90</v>
      </c>
      <c r="P113" s="321">
        <f t="shared" si="69"/>
        <v>107</v>
      </c>
      <c r="Q113" s="131">
        <f t="shared" si="70"/>
        <v>7.1</v>
      </c>
      <c r="R113" s="131">
        <f t="shared" si="71"/>
        <v>37</v>
      </c>
      <c r="S113" s="131">
        <f t="shared" si="72"/>
        <v>1286</v>
      </c>
      <c r="T113" s="131">
        <f>+H118</f>
        <v>2861</v>
      </c>
      <c r="U113" s="72">
        <f t="shared" si="64"/>
        <v>181.12676056338029</v>
      </c>
      <c r="V113" s="879">
        <v>1.91</v>
      </c>
      <c r="W113" s="72">
        <f t="shared" ref="W113:W115" si="73">W112*V113/V112</f>
        <v>8921.9296765119543</v>
      </c>
      <c r="X113" s="72">
        <f t="shared" si="65"/>
        <v>49.257932117600987</v>
      </c>
      <c r="Y113" s="72">
        <f t="shared" si="66"/>
        <v>12.257932117600987</v>
      </c>
      <c r="Z113" s="72">
        <f t="shared" si="67"/>
        <v>46.035450577197182</v>
      </c>
      <c r="AA113" s="72">
        <f>(T113/0.4-(S113))*$I115/100*10</f>
        <v>1241.305704467354</v>
      </c>
      <c r="AB113" s="79"/>
      <c r="AC113" s="79"/>
      <c r="AD113" s="79"/>
      <c r="AE113" s="43">
        <f>LINEST(R112:R114,O112:O114)</f>
        <v>0.1</v>
      </c>
      <c r="AF113" s="43">
        <f>INDEX(LINEST(R112:R114,O112:O114),2)</f>
        <v>27.333333333333336</v>
      </c>
      <c r="AG113" s="42">
        <f>LINEST(U112:U114,O112:O114)</f>
        <v>0.56198156682027622</v>
      </c>
      <c r="AH113" s="42">
        <f>INDEX(LINEST(U112:U114,O112:O114),2)</f>
        <v>128.81260682373815</v>
      </c>
      <c r="AI113" s="43">
        <f>LINEST(Q112:Q114,O112:O114)</f>
        <v>3.9999999999999987E-2</v>
      </c>
      <c r="AJ113" s="42">
        <f>INDEX(LINEST(Q112:Q114,O112:O114),2)</f>
        <v>3.1666666666666679</v>
      </c>
      <c r="AK113" s="43">
        <f>LINEST(W112:W114,O112:O114)</f>
        <v>25.691420534458487</v>
      </c>
      <c r="AL113" s="42">
        <f>INDEX(LINEST(W112:W114,O112:O114),2)</f>
        <v>6438.4256915143014</v>
      </c>
      <c r="AM113" s="43">
        <f>AE113*O113+AF113</f>
        <v>36.333333333333336</v>
      </c>
      <c r="AN113" s="42">
        <f>AG113*O113+AH113</f>
        <v>179.390947837563</v>
      </c>
      <c r="AO113" s="42">
        <f>AI113*O113+AJ113</f>
        <v>6.7666666666666666</v>
      </c>
      <c r="AP113" s="42">
        <f>AK113*O113+AL113</f>
        <v>8750.653539615565</v>
      </c>
      <c r="AQ113" s="76">
        <f>AP113/AN113</f>
        <v>48.77979432685315</v>
      </c>
      <c r="AR113" s="76">
        <f>AK107*AO113*AG113/AN113</f>
        <v>2.7557491477247703E-2</v>
      </c>
      <c r="AS113" s="76">
        <f>AQ113-AR113</f>
        <v>48.752236835375903</v>
      </c>
      <c r="AT113" s="76">
        <f>AS113-AM113</f>
        <v>12.418903502042568</v>
      </c>
      <c r="AU113" s="76">
        <f>AS113-AK107*AI113</f>
        <v>48.700236835375904</v>
      </c>
      <c r="AV113" s="61"/>
      <c r="AW113" s="61"/>
      <c r="BF113" s="36"/>
      <c r="BG113" s="36"/>
      <c r="BJ113" s="41"/>
      <c r="BK113" s="41"/>
      <c r="BL113" s="41"/>
      <c r="BM113" s="41"/>
      <c r="BN113" s="41"/>
    </row>
    <row r="114" spans="1:66" ht="13" customHeight="1">
      <c r="A114" s="902" t="s">
        <v>61</v>
      </c>
      <c r="B114" s="428">
        <v>50</v>
      </c>
      <c r="C114" s="879">
        <v>121</v>
      </c>
      <c r="D114" s="363"/>
      <c r="E114" s="879">
        <v>32</v>
      </c>
      <c r="F114" s="363"/>
      <c r="G114" s="363"/>
      <c r="H114" s="363"/>
      <c r="I114" s="363"/>
      <c r="J114" s="430"/>
      <c r="K114" s="363"/>
      <c r="L114" s="430"/>
      <c r="M114" s="363"/>
      <c r="N114" s="920"/>
      <c r="O114" s="324">
        <f t="shared" si="68"/>
        <v>100</v>
      </c>
      <c r="P114" s="321">
        <f t="shared" si="69"/>
        <v>108</v>
      </c>
      <c r="Q114" s="66">
        <f t="shared" si="70"/>
        <v>7</v>
      </c>
      <c r="R114" s="131">
        <f t="shared" si="71"/>
        <v>37</v>
      </c>
      <c r="S114" s="131">
        <f t="shared" si="72"/>
        <v>1289</v>
      </c>
      <c r="T114" s="131">
        <f>+H119</f>
        <v>2933</v>
      </c>
      <c r="U114" s="72">
        <f t="shared" si="64"/>
        <v>184.14285714285714</v>
      </c>
      <c r="V114" s="879">
        <v>1.91</v>
      </c>
      <c r="W114" s="72">
        <f t="shared" si="73"/>
        <v>8921.9296765119543</v>
      </c>
      <c r="X114" s="72">
        <f t="shared" si="65"/>
        <v>48.451130904254214</v>
      </c>
      <c r="Y114" s="72">
        <f t="shared" si="66"/>
        <v>11.451130904254214</v>
      </c>
      <c r="Z114" s="72">
        <f t="shared" si="67"/>
        <v>44.862158244679826</v>
      </c>
      <c r="AA114" s="72">
        <f>(T114/0.4-(S114))*$I115/100*10</f>
        <v>1278.757525773196</v>
      </c>
      <c r="AB114" s="79"/>
      <c r="AC114" s="79"/>
      <c r="AD114" s="79"/>
      <c r="AE114" s="43">
        <f>LINEST(R113:R115,O113:O115)</f>
        <v>-7.1428571428571438E-2</v>
      </c>
      <c r="AF114" s="43">
        <f>INDEX(LINEST(R113:R115,O113:O115),2)</f>
        <v>43.714285714285715</v>
      </c>
      <c r="AG114" s="42">
        <f>LINEST(U113:U115,O113:O115)</f>
        <v>0.41090407994183625</v>
      </c>
      <c r="AH114" s="42">
        <f>INDEX(LINEST(U113:U115,O113:O115),2)</f>
        <v>143.70821568063843</v>
      </c>
      <c r="AI114" s="43">
        <f>LINEST(Q113:Q115,O113:O115)</f>
        <v>-9.9999999999999967E-3</v>
      </c>
      <c r="AJ114" s="42">
        <f>INDEX(LINEST(Q113:Q115,O113:O115),2)</f>
        <v>7.9999999999999991</v>
      </c>
      <c r="AK114" s="43">
        <f>LINEST(W113:W115,O113:O115)</f>
        <v>-18.351014667470352</v>
      </c>
      <c r="AL114" s="42">
        <f>INDEX(LINEST(W113:W115,O113:O115),2)</f>
        <v>10646.925055254167</v>
      </c>
      <c r="AM114" s="43">
        <f>AE114*O114+AF114</f>
        <v>36.571428571428569</v>
      </c>
      <c r="AN114" s="42">
        <f>AG114*O114+AH114</f>
        <v>184.79862367482207</v>
      </c>
      <c r="AO114" s="42">
        <f>AI114*O114+AJ114</f>
        <v>6.9999999999999991</v>
      </c>
      <c r="AP114" s="42">
        <f>AK114*O114+AL114</f>
        <v>8811.8235885071317</v>
      </c>
      <c r="AQ114" s="76">
        <f>AP114/AN114</f>
        <v>47.683383205346352</v>
      </c>
      <c r="AR114" s="76">
        <f>AK107*AO114*AG114/AN114</f>
        <v>2.0234063723604243E-2</v>
      </c>
      <c r="AS114" s="76">
        <f>AQ114-AR114</f>
        <v>47.663149141622746</v>
      </c>
      <c r="AT114" s="76">
        <f>AS114-AM114</f>
        <v>11.091720570194177</v>
      </c>
      <c r="AU114" s="76">
        <f>AS114-AK107*AI114</f>
        <v>47.676149141622744</v>
      </c>
      <c r="AV114" s="61"/>
      <c r="AW114" s="61"/>
      <c r="BG114" s="319"/>
      <c r="BJ114" s="41"/>
      <c r="BK114" s="41"/>
      <c r="BL114" s="41"/>
      <c r="BM114" s="41"/>
      <c r="BN114" s="41"/>
    </row>
    <row r="115" spans="1:66" ht="13" customHeight="1" thickBot="1">
      <c r="A115" s="902" t="s">
        <v>315</v>
      </c>
      <c r="B115" s="428">
        <v>60</v>
      </c>
      <c r="C115" s="879">
        <v>114</v>
      </c>
      <c r="D115" s="363"/>
      <c r="E115" s="879">
        <v>32</v>
      </c>
      <c r="F115" s="363"/>
      <c r="G115" s="363"/>
      <c r="H115" s="363"/>
      <c r="I115" s="364">
        <f>I113/J113</f>
        <v>2.115922107674685</v>
      </c>
      <c r="J115" s="367" t="s">
        <v>14</v>
      </c>
      <c r="K115" s="364">
        <f>K113/L113</f>
        <v>2.2015113350125941</v>
      </c>
      <c r="L115" s="367" t="s">
        <v>14</v>
      </c>
      <c r="M115" s="365"/>
      <c r="N115" s="920"/>
      <c r="O115" s="324">
        <f t="shared" ref="O115" si="74">+B121</f>
        <v>120</v>
      </c>
      <c r="P115" s="321">
        <f t="shared" ref="P115" si="75">+C121</f>
        <v>112</v>
      </c>
      <c r="Q115" s="66">
        <f t="shared" ref="Q115" si="76">+D121</f>
        <v>6.8</v>
      </c>
      <c r="R115" s="131">
        <f t="shared" ref="R115" si="77">+E121</f>
        <v>35</v>
      </c>
      <c r="S115" s="131">
        <f t="shared" ref="S115" si="78">+F121</f>
        <v>1314</v>
      </c>
      <c r="T115" s="131">
        <f t="shared" ref="T115" si="79">+H121</f>
        <v>3196</v>
      </c>
      <c r="U115" s="72">
        <f t="shared" si="64"/>
        <v>193.23529411764707</v>
      </c>
      <c r="V115" s="879">
        <v>1.8</v>
      </c>
      <c r="W115" s="72">
        <f t="shared" si="73"/>
        <v>8408.1012658227846</v>
      </c>
      <c r="X115" s="72">
        <f t="shared" si="65"/>
        <v>43.512243993603448</v>
      </c>
      <c r="Y115" s="72">
        <f t="shared" si="66"/>
        <v>8.5122439936034482</v>
      </c>
      <c r="Z115" s="72">
        <f t="shared" si="67"/>
        <v>38.850217851431651</v>
      </c>
      <c r="AA115" s="72">
        <f>(T115/0.4-(S115))*$I115/100*10</f>
        <v>1412.5895990836198</v>
      </c>
      <c r="AB115" s="79"/>
      <c r="AC115" s="79"/>
      <c r="AD115" s="79"/>
      <c r="AE115" s="43"/>
      <c r="AQ115" s="42"/>
      <c r="AV115" s="61"/>
      <c r="AW115" s="61"/>
      <c r="BJ115" s="41"/>
      <c r="BK115" s="41"/>
      <c r="BL115" s="41"/>
      <c r="BM115" s="41"/>
      <c r="BN115" s="41"/>
    </row>
    <row r="116" spans="1:66" ht="13" customHeight="1" thickBot="1">
      <c r="A116" s="902">
        <v>1</v>
      </c>
      <c r="B116" s="428">
        <v>70</v>
      </c>
      <c r="C116" s="879">
        <v>108</v>
      </c>
      <c r="D116" s="363"/>
      <c r="E116" s="879">
        <v>32</v>
      </c>
      <c r="F116" s="877"/>
      <c r="G116" s="363"/>
      <c r="H116" s="363"/>
      <c r="I116" s="363"/>
      <c r="J116" s="430"/>
      <c r="K116" s="363"/>
      <c r="L116" s="363"/>
      <c r="M116" s="363"/>
      <c r="N116" s="920"/>
      <c r="O116" s="325" t="s">
        <v>55</v>
      </c>
      <c r="P116" s="152">
        <f t="shared" ref="P116:Z116" si="80">AVERAGE(P112:P115)</f>
        <v>107.5</v>
      </c>
      <c r="Q116" s="154">
        <f t="shared" si="80"/>
        <v>6.7750000000000004</v>
      </c>
      <c r="R116" s="153">
        <f t="shared" si="80"/>
        <v>36</v>
      </c>
      <c r="S116" s="153">
        <f t="shared" si="80"/>
        <v>1240.25</v>
      </c>
      <c r="T116" s="154">
        <f t="shared" si="80"/>
        <v>2908.25</v>
      </c>
      <c r="U116" s="153">
        <f t="shared" si="80"/>
        <v>182.85203440758403</v>
      </c>
      <c r="V116" s="1075">
        <f t="shared" si="80"/>
        <v>1.855</v>
      </c>
      <c r="W116" s="153">
        <f t="shared" si="80"/>
        <v>8665.0154711673695</v>
      </c>
      <c r="X116" s="153">
        <f t="shared" si="80"/>
        <v>47.462562725903204</v>
      </c>
      <c r="Y116" s="153">
        <f t="shared" si="80"/>
        <v>11.462562725903203</v>
      </c>
      <c r="Z116" s="153">
        <f t="shared" si="80"/>
        <v>44.240098388752926</v>
      </c>
      <c r="AA116" s="156"/>
      <c r="AB116" s="79"/>
      <c r="AC116" s="79"/>
      <c r="AD116" s="79"/>
      <c r="AR116" s="1034" t="s">
        <v>110</v>
      </c>
      <c r="AS116" s="1034">
        <f>AVERAGE(AS113:AS114)</f>
        <v>48.207692988499325</v>
      </c>
      <c r="AT116" s="1034">
        <f>AVERAGE(AT113:AT114)</f>
        <v>11.755312036118372</v>
      </c>
      <c r="AU116" s="1034">
        <f>AVERAGE(AU113:AU114)</f>
        <v>48.188192988499324</v>
      </c>
      <c r="AV116" s="61"/>
      <c r="AW116" s="61"/>
      <c r="BJ116" s="41"/>
      <c r="BK116" s="41"/>
      <c r="BL116" s="41"/>
      <c r="BM116" s="41"/>
      <c r="BN116" s="41"/>
    </row>
    <row r="117" spans="1:66" ht="13" customHeight="1" thickBot="1">
      <c r="A117" s="1190">
        <v>44028</v>
      </c>
      <c r="B117" s="428">
        <v>80</v>
      </c>
      <c r="C117" s="879">
        <v>103</v>
      </c>
      <c r="D117" s="879">
        <v>6.2</v>
      </c>
      <c r="E117" s="879">
        <v>35</v>
      </c>
      <c r="F117" s="879">
        <v>1072</v>
      </c>
      <c r="G117" s="363"/>
      <c r="H117" s="879">
        <v>2643</v>
      </c>
      <c r="I117" s="363"/>
      <c r="J117" s="432"/>
      <c r="K117" s="433"/>
      <c r="L117" s="433"/>
      <c r="M117" s="433"/>
      <c r="N117" s="920"/>
      <c r="O117" s="1026" t="s">
        <v>95</v>
      </c>
      <c r="P117" s="79">
        <f>AVERAGE(P110:P111)</f>
        <v>80.5</v>
      </c>
      <c r="Q117" s="158">
        <f>AVERAGE(P112/Q112,P113/Q113,P114/Q114,P115/Q115)</f>
        <v>15.895621356220818</v>
      </c>
      <c r="R117" s="67">
        <f>AVERAGE(P110/Q110,P111/Q111)</f>
        <v>14.927586206896551</v>
      </c>
      <c r="V117" s="1076"/>
      <c r="W117" s="79"/>
      <c r="X117" s="79"/>
      <c r="Y117" s="79"/>
      <c r="Z117" s="160"/>
      <c r="AA117" s="515" t="s">
        <v>79</v>
      </c>
      <c r="AB117" s="79"/>
      <c r="AC117" s="79"/>
      <c r="AD117" s="79"/>
      <c r="AS117" s="61"/>
      <c r="AT117" s="61"/>
      <c r="AU117" s="61"/>
      <c r="AV117" s="61"/>
      <c r="AW117" s="61"/>
      <c r="BJ117" s="41"/>
      <c r="BK117" s="41"/>
      <c r="BL117" s="41"/>
      <c r="BM117" s="41"/>
      <c r="BN117" s="41"/>
    </row>
    <row r="118" spans="1:66" ht="13" customHeight="1" thickBot="1">
      <c r="A118" s="1117" t="s">
        <v>220</v>
      </c>
      <c r="B118" s="428">
        <v>90</v>
      </c>
      <c r="C118" s="879">
        <v>107</v>
      </c>
      <c r="D118" s="879">
        <v>7.1</v>
      </c>
      <c r="E118" s="879">
        <v>37</v>
      </c>
      <c r="F118" s="879">
        <v>1286</v>
      </c>
      <c r="G118" s="363"/>
      <c r="H118" s="879">
        <v>2861</v>
      </c>
      <c r="I118" s="434"/>
      <c r="J118" s="367"/>
      <c r="K118" s="365"/>
      <c r="L118" s="365"/>
      <c r="M118" s="365"/>
      <c r="N118" s="920"/>
      <c r="O118" s="1233" t="s">
        <v>83</v>
      </c>
      <c r="P118" s="1233"/>
      <c r="Q118" s="162">
        <f>STDEV(P112/Q112,P113/Q113,P114/Q114,P115/Q115)</f>
        <v>0.76248910846437801</v>
      </c>
      <c r="R118" s="163">
        <f>STDEV(P110/Q110,P111/Q111)</f>
        <v>0.38525128078439452</v>
      </c>
      <c r="V118" s="1076"/>
      <c r="W118" s="79"/>
      <c r="X118" s="79"/>
      <c r="Y118" s="79"/>
      <c r="Z118" s="164" t="s">
        <v>89</v>
      </c>
      <c r="AA118" s="165">
        <f>SLOPE(AA110:AA111,O110:O111)</f>
        <v>7.6278991981672393</v>
      </c>
      <c r="AB118" s="79"/>
      <c r="AC118" s="79"/>
      <c r="AD118" s="79"/>
      <c r="AS118" s="61"/>
      <c r="AT118" s="61"/>
      <c r="AU118" s="61"/>
      <c r="AV118" s="61"/>
      <c r="AW118" s="61"/>
      <c r="BJ118" s="41"/>
      <c r="BK118" s="41"/>
      <c r="BL118" s="41"/>
      <c r="BM118" s="41"/>
      <c r="BN118" s="41"/>
    </row>
    <row r="119" spans="1:66" ht="13" customHeight="1" thickBot="1">
      <c r="A119" s="1132">
        <v>40</v>
      </c>
      <c r="B119" s="428">
        <v>100</v>
      </c>
      <c r="C119" s="879">
        <v>108</v>
      </c>
      <c r="D119" s="879">
        <v>7</v>
      </c>
      <c r="E119" s="879">
        <v>37</v>
      </c>
      <c r="F119" s="879">
        <v>1289</v>
      </c>
      <c r="G119" s="363"/>
      <c r="H119" s="879">
        <v>2933</v>
      </c>
      <c r="I119" s="435"/>
      <c r="J119" s="436"/>
      <c r="K119" s="363"/>
      <c r="L119" s="363"/>
      <c r="M119" s="879">
        <v>1.3037000000000001</v>
      </c>
      <c r="N119" s="1071"/>
      <c r="O119" s="35"/>
      <c r="P119" s="945"/>
      <c r="Q119" s="513" t="s">
        <v>93</v>
      </c>
      <c r="R119" s="514" t="s">
        <v>94</v>
      </c>
      <c r="V119" s="1076"/>
      <c r="W119" s="79"/>
      <c r="X119" s="79"/>
      <c r="Y119" s="79"/>
      <c r="Z119" s="167" t="s">
        <v>80</v>
      </c>
      <c r="AA119" s="168">
        <f>SLOPE(AA112:AA115,O112:O115)</f>
        <v>5.9121886434298814</v>
      </c>
      <c r="AB119" s="79"/>
      <c r="AC119" s="79"/>
      <c r="AD119" s="79"/>
      <c r="AS119" s="61"/>
      <c r="AT119" s="61"/>
      <c r="AU119" s="61"/>
      <c r="AV119" s="61"/>
      <c r="AW119" s="61"/>
      <c r="BJ119" s="41"/>
      <c r="BK119" s="41"/>
      <c r="BL119" s="41"/>
      <c r="BM119" s="41"/>
      <c r="BN119" s="41"/>
    </row>
    <row r="120" spans="1:66" ht="13" customHeight="1">
      <c r="A120" s="1117" t="s">
        <v>219</v>
      </c>
      <c r="B120" s="428">
        <v>110</v>
      </c>
      <c r="C120" s="879">
        <v>117</v>
      </c>
      <c r="D120" s="363"/>
      <c r="E120" s="879">
        <v>37</v>
      </c>
      <c r="F120" s="363"/>
      <c r="G120" s="363"/>
      <c r="H120" s="363"/>
      <c r="I120" s="437" t="s">
        <v>9</v>
      </c>
      <c r="J120" s="438"/>
      <c r="K120" s="1245"/>
      <c r="L120" s="1246"/>
      <c r="M120" s="449"/>
      <c r="N120" s="1071"/>
      <c r="V120" s="1076"/>
      <c r="AB120" s="79"/>
      <c r="AC120" s="79"/>
      <c r="AD120" s="79"/>
      <c r="AS120" s="61"/>
      <c r="AT120" s="61"/>
      <c r="AU120" s="61"/>
      <c r="AV120" s="61"/>
      <c r="AW120" s="61"/>
      <c r="BJ120" s="41"/>
      <c r="BK120" s="41"/>
      <c r="BL120" s="41"/>
      <c r="BM120" s="41"/>
      <c r="BN120" s="41"/>
    </row>
    <row r="121" spans="1:66" ht="13" customHeight="1">
      <c r="A121" s="1132">
        <v>33</v>
      </c>
      <c r="B121" s="428">
        <v>120</v>
      </c>
      <c r="C121" s="879">
        <v>112</v>
      </c>
      <c r="D121" s="879">
        <v>6.8</v>
      </c>
      <c r="E121" s="879">
        <v>35</v>
      </c>
      <c r="F121" s="879">
        <v>1314</v>
      </c>
      <c r="G121" s="363"/>
      <c r="H121" s="879">
        <v>3196</v>
      </c>
      <c r="I121" s="366">
        <f>((G123+G122)/2)*(B123-B122)</f>
        <v>24498</v>
      </c>
      <c r="J121" s="367"/>
      <c r="K121" s="1247"/>
      <c r="L121" s="1248"/>
      <c r="M121" s="879">
        <v>1.6406000000000001</v>
      </c>
      <c r="N121" s="920"/>
      <c r="V121" s="1076"/>
      <c r="AB121" s="79"/>
      <c r="AC121" s="79"/>
      <c r="AD121" s="79"/>
      <c r="AS121" s="61"/>
      <c r="AT121" s="61"/>
      <c r="AU121" s="61"/>
      <c r="AV121" s="61"/>
      <c r="AW121" s="61"/>
      <c r="BJ121" s="41"/>
      <c r="BK121" s="41"/>
      <c r="BL121" s="41"/>
      <c r="BM121" s="41"/>
      <c r="BN121" s="41"/>
    </row>
    <row r="122" spans="1:66" ht="13" customHeight="1">
      <c r="A122" s="902"/>
      <c r="B122" s="428">
        <v>2</v>
      </c>
      <c r="C122" s="879">
        <v>115</v>
      </c>
      <c r="D122" s="363"/>
      <c r="E122" s="879">
        <v>36</v>
      </c>
      <c r="F122" s="363"/>
      <c r="G122" s="879">
        <v>10106</v>
      </c>
      <c r="H122" s="363"/>
      <c r="I122" s="366">
        <f>((G124+G123)/2)*(B124-B123)</f>
        <v>26010</v>
      </c>
      <c r="J122" s="367"/>
      <c r="K122" s="1247"/>
      <c r="L122" s="1248"/>
      <c r="M122" s="449"/>
      <c r="N122" s="920"/>
      <c r="V122" s="1076"/>
      <c r="AB122" s="79"/>
      <c r="AC122" s="79"/>
      <c r="AD122" s="79"/>
      <c r="AS122" s="61"/>
      <c r="AT122" s="61"/>
      <c r="AU122" s="61"/>
      <c r="AV122" s="61"/>
      <c r="AW122" s="61"/>
      <c r="BJ122" s="41"/>
      <c r="BK122" s="41"/>
      <c r="BL122" s="41"/>
      <c r="BM122" s="41"/>
      <c r="BN122" s="41"/>
    </row>
    <row r="123" spans="1:66" ht="13" customHeight="1">
      <c r="A123" s="943">
        <v>28.4</v>
      </c>
      <c r="B123" s="428">
        <v>5</v>
      </c>
      <c r="C123" s="879">
        <v>117</v>
      </c>
      <c r="D123" s="363"/>
      <c r="E123" s="879">
        <v>35</v>
      </c>
      <c r="F123" s="363"/>
      <c r="G123" s="879">
        <v>6226</v>
      </c>
      <c r="H123" s="363"/>
      <c r="I123" s="366">
        <f>((G125+G124)/2)*(B125-B124)</f>
        <v>18840</v>
      </c>
      <c r="J123" s="367"/>
      <c r="K123" s="1247"/>
      <c r="L123" s="1248"/>
      <c r="M123" s="449"/>
      <c r="N123" s="920"/>
      <c r="V123" s="1076"/>
      <c r="AB123" s="79"/>
      <c r="AC123" s="79"/>
      <c r="AD123" s="79"/>
      <c r="AS123" s="61"/>
      <c r="AT123" s="36"/>
      <c r="AU123" s="61"/>
      <c r="AV123" s="61"/>
      <c r="AW123" s="61"/>
      <c r="BJ123" s="41"/>
      <c r="BK123" s="41"/>
      <c r="BL123" s="41"/>
      <c r="BM123" s="41"/>
      <c r="BN123" s="41"/>
    </row>
    <row r="124" spans="1:66" ht="13" customHeight="1">
      <c r="A124" s="1118"/>
      <c r="B124" s="428">
        <v>10</v>
      </c>
      <c r="C124" s="879">
        <v>164</v>
      </c>
      <c r="D124" s="363"/>
      <c r="E124" s="879">
        <v>34</v>
      </c>
      <c r="F124" s="363"/>
      <c r="G124" s="879">
        <v>4178</v>
      </c>
      <c r="H124" s="363"/>
      <c r="I124" s="366">
        <f>((G126+G125)/2)*(B126-B125)</f>
        <v>31535</v>
      </c>
      <c r="J124" s="367"/>
      <c r="K124" s="1247"/>
      <c r="L124" s="1248"/>
      <c r="M124" s="449"/>
      <c r="N124" s="920"/>
      <c r="V124" s="1076"/>
      <c r="AB124" s="79"/>
      <c r="AC124" s="79"/>
      <c r="AD124" s="79"/>
      <c r="AS124" s="61"/>
      <c r="AT124" s="61"/>
      <c r="AU124" s="61"/>
      <c r="AV124" s="61"/>
      <c r="AW124" s="61"/>
      <c r="BJ124" s="41"/>
      <c r="BK124" s="41"/>
      <c r="BL124" s="41"/>
      <c r="BM124" s="41"/>
      <c r="BN124" s="41"/>
    </row>
    <row r="125" spans="1:66" ht="13" customHeight="1" thickBot="1">
      <c r="A125" s="1118"/>
      <c r="B125" s="428">
        <v>15</v>
      </c>
      <c r="C125" s="879">
        <v>184</v>
      </c>
      <c r="D125" s="363"/>
      <c r="E125" s="879">
        <v>30</v>
      </c>
      <c r="F125" s="363"/>
      <c r="G125" s="879">
        <v>3358</v>
      </c>
      <c r="H125" s="363"/>
      <c r="I125" s="439">
        <f>SUM(I121:I124)/(B126-B122)*220</f>
        <v>964967.82608695654</v>
      </c>
      <c r="J125" s="440" t="s">
        <v>10</v>
      </c>
      <c r="K125" s="1249"/>
      <c r="L125" s="1250"/>
      <c r="M125" s="449"/>
      <c r="N125" s="920"/>
      <c r="V125" s="1076"/>
      <c r="W125" s="79"/>
      <c r="X125" s="79"/>
      <c r="Y125" s="79"/>
      <c r="Z125" s="79"/>
      <c r="AA125" s="79"/>
      <c r="AB125" s="79"/>
      <c r="AC125" s="79"/>
      <c r="AD125" s="79"/>
      <c r="AS125" s="61"/>
      <c r="AT125" s="61"/>
      <c r="AU125" s="61"/>
      <c r="AV125" s="61"/>
      <c r="AW125" s="61"/>
      <c r="BJ125" s="41"/>
      <c r="BK125" s="41"/>
      <c r="BL125" s="41"/>
      <c r="BM125" s="41"/>
      <c r="BN125" s="41"/>
    </row>
    <row r="126" spans="1:66" ht="13" customHeight="1" thickBot="1">
      <c r="A126" s="1118"/>
      <c r="B126" s="428">
        <v>25</v>
      </c>
      <c r="C126" s="879">
        <v>188</v>
      </c>
      <c r="D126" s="363"/>
      <c r="E126" s="879">
        <v>20</v>
      </c>
      <c r="F126" s="363"/>
      <c r="G126" s="879">
        <v>2949</v>
      </c>
      <c r="H126" s="363"/>
      <c r="I126" s="441"/>
      <c r="J126" s="442"/>
      <c r="K126" s="433"/>
      <c r="L126" s="433"/>
      <c r="M126" s="449"/>
      <c r="N126" s="920"/>
      <c r="O126" s="326"/>
      <c r="V126" s="1076"/>
      <c r="W126" s="79"/>
      <c r="X126" s="79"/>
      <c r="Y126" s="79"/>
      <c r="Z126" s="509" t="s">
        <v>14</v>
      </c>
      <c r="AA126" s="79"/>
      <c r="AB126" s="79"/>
      <c r="AC126" s="79"/>
      <c r="AD126" s="79"/>
      <c r="AS126" s="61"/>
      <c r="AT126" s="61"/>
      <c r="AU126" s="61"/>
      <c r="AV126" s="61"/>
      <c r="AW126" s="61"/>
      <c r="BJ126" s="41"/>
      <c r="BK126" s="41"/>
      <c r="BL126" s="41"/>
      <c r="BM126" s="41"/>
      <c r="BN126" s="41"/>
    </row>
    <row r="127" spans="1:66" ht="13" customHeight="1" thickBot="1">
      <c r="A127" s="1119" t="s">
        <v>218</v>
      </c>
      <c r="B127" s="429" t="s">
        <v>11</v>
      </c>
      <c r="C127" s="452">
        <f>AVERAGE(C122:C126)</f>
        <v>153.6</v>
      </c>
      <c r="D127" s="445"/>
      <c r="E127" s="452">
        <f>AVERAGE(E117:E121)</f>
        <v>36.200000000000003</v>
      </c>
      <c r="F127" s="445"/>
      <c r="G127" s="884">
        <v>52276</v>
      </c>
      <c r="H127" s="867" t="s">
        <v>8</v>
      </c>
      <c r="I127" s="443"/>
      <c r="J127" s="444"/>
      <c r="K127" s="445"/>
      <c r="L127" s="445"/>
      <c r="M127" s="450">
        <f>AVERAGE(M119:M124)</f>
        <v>1.4721500000000001</v>
      </c>
      <c r="N127" s="451" t="s">
        <v>58</v>
      </c>
      <c r="O127" s="1241" t="str">
        <f>A129</f>
        <v>MP-530-20</v>
      </c>
      <c r="P127" s="1242"/>
      <c r="Q127" s="319"/>
      <c r="S127" s="92"/>
      <c r="T127" s="92"/>
      <c r="V127" s="1076"/>
      <c r="W127" s="79"/>
      <c r="X127" s="79"/>
      <c r="Y127" s="79"/>
      <c r="Z127" s="320"/>
      <c r="AA127" s="1158"/>
      <c r="AB127" s="1159"/>
      <c r="AC127" s="1159"/>
      <c r="AD127" s="1160"/>
      <c r="AE127" s="1161" t="str">
        <f>+O127</f>
        <v>MP-530-20</v>
      </c>
      <c r="AF127" s="26" t="s">
        <v>116</v>
      </c>
      <c r="AG127" s="44"/>
      <c r="AH127" s="44"/>
      <c r="AI127" s="248" t="s">
        <v>115</v>
      </c>
      <c r="AJ127" s="44"/>
      <c r="AK127" s="25">
        <v>1.3</v>
      </c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61"/>
      <c r="AW127" s="61"/>
      <c r="BG127" s="36"/>
      <c r="BH127" s="36"/>
      <c r="BJ127" s="41"/>
      <c r="BK127" s="41"/>
      <c r="BL127" s="41"/>
      <c r="BM127" s="41"/>
      <c r="BN127" s="41"/>
    </row>
    <row r="128" spans="1:66" ht="13" customHeight="1">
      <c r="A128" s="1120">
        <v>6</v>
      </c>
      <c r="B128" s="459">
        <v>-10</v>
      </c>
      <c r="C128" s="878">
        <v>91</v>
      </c>
      <c r="D128" s="878">
        <v>5</v>
      </c>
      <c r="E128" s="878">
        <v>0</v>
      </c>
      <c r="F128" s="880">
        <v>1604</v>
      </c>
      <c r="G128" s="469"/>
      <c r="H128" s="880">
        <v>1707</v>
      </c>
      <c r="I128" s="470"/>
      <c r="J128" s="471"/>
      <c r="K128" s="472"/>
      <c r="L128" s="472"/>
      <c r="M128" s="1194">
        <v>0.21740000000000001</v>
      </c>
      <c r="N128" s="922"/>
      <c r="O128" s="491" t="s">
        <v>2</v>
      </c>
      <c r="P128" s="492" t="s">
        <v>344</v>
      </c>
      <c r="Q128" s="493" t="s">
        <v>345</v>
      </c>
      <c r="R128" s="494" t="s">
        <v>46</v>
      </c>
      <c r="S128" s="493" t="s">
        <v>71</v>
      </c>
      <c r="T128" s="493" t="s">
        <v>72</v>
      </c>
      <c r="U128" s="493" t="s">
        <v>17</v>
      </c>
      <c r="V128" s="1090" t="s">
        <v>28</v>
      </c>
      <c r="W128" s="493" t="s">
        <v>25</v>
      </c>
      <c r="X128" s="494" t="s">
        <v>18</v>
      </c>
      <c r="Y128" s="495" t="s">
        <v>20</v>
      </c>
      <c r="Z128" s="496" t="s">
        <v>56</v>
      </c>
      <c r="AA128" s="497" t="s">
        <v>74</v>
      </c>
      <c r="AB128" s="498" t="s">
        <v>81</v>
      </c>
      <c r="AC128" s="498" t="s">
        <v>82</v>
      </c>
      <c r="AD128" s="499" t="s">
        <v>86</v>
      </c>
      <c r="AE128" s="27"/>
      <c r="AF128" s="27"/>
      <c r="AG128" s="27"/>
      <c r="AH128" s="27"/>
      <c r="AI128" s="27"/>
      <c r="AJ128" s="27"/>
      <c r="AK128" s="27"/>
      <c r="AL128" s="27"/>
      <c r="AM128" s="27" t="s">
        <v>117</v>
      </c>
      <c r="AN128" s="27" t="s">
        <v>117</v>
      </c>
      <c r="AO128" s="27" t="s">
        <v>117</v>
      </c>
      <c r="AP128" s="27" t="s">
        <v>117</v>
      </c>
      <c r="AQ128" s="27" t="s">
        <v>118</v>
      </c>
      <c r="AR128" s="27" t="s">
        <v>119</v>
      </c>
      <c r="AS128" s="27" t="s">
        <v>120</v>
      </c>
      <c r="AT128" s="27" t="s">
        <v>121</v>
      </c>
      <c r="AU128" s="27"/>
      <c r="AV128" s="61"/>
      <c r="AW128" s="61"/>
      <c r="BJ128" s="41"/>
      <c r="BK128" s="41"/>
      <c r="BL128" s="41"/>
      <c r="BM128" s="41"/>
      <c r="BN128" s="41"/>
    </row>
    <row r="129" spans="1:66" ht="13" customHeight="1" thickBot="1">
      <c r="A129" s="912" t="s">
        <v>382</v>
      </c>
      <c r="B129" s="460">
        <v>0</v>
      </c>
      <c r="C129" s="879">
        <v>73</v>
      </c>
      <c r="D129" s="879">
        <v>4.5</v>
      </c>
      <c r="E129" s="879">
        <v>0</v>
      </c>
      <c r="F129" s="879">
        <v>1215</v>
      </c>
      <c r="G129" s="469"/>
      <c r="H129" s="879">
        <v>1720</v>
      </c>
      <c r="I129" s="879">
        <v>2536</v>
      </c>
      <c r="J129" s="883">
        <v>1144</v>
      </c>
      <c r="K129" s="879">
        <v>5234</v>
      </c>
      <c r="L129" s="879">
        <v>2175</v>
      </c>
      <c r="M129" s="469"/>
      <c r="N129" s="923"/>
      <c r="O129" s="500" t="s">
        <v>26</v>
      </c>
      <c r="P129" s="501" t="s">
        <v>99</v>
      </c>
      <c r="Q129" s="502" t="s">
        <v>99</v>
      </c>
      <c r="R129" s="502" t="s">
        <v>16</v>
      </c>
      <c r="S129" s="502" t="s">
        <v>70</v>
      </c>
      <c r="T129" s="502" t="s">
        <v>73</v>
      </c>
      <c r="U129" s="503" t="s">
        <v>84</v>
      </c>
      <c r="V129" s="1091" t="s">
        <v>350</v>
      </c>
      <c r="W129" s="502" t="s">
        <v>88</v>
      </c>
      <c r="X129" s="502" t="s">
        <v>16</v>
      </c>
      <c r="Y129" s="504" t="s">
        <v>16</v>
      </c>
      <c r="Z129" s="505"/>
      <c r="AA129" s="506" t="s">
        <v>75</v>
      </c>
      <c r="AB129" s="507"/>
      <c r="AC129" s="507"/>
      <c r="AD129" s="508"/>
      <c r="AE129" s="27" t="s">
        <v>122</v>
      </c>
      <c r="AF129" s="27" t="s">
        <v>123</v>
      </c>
      <c r="AG129" s="27" t="s">
        <v>124</v>
      </c>
      <c r="AH129" s="27" t="s">
        <v>125</v>
      </c>
      <c r="AI129" s="27" t="s">
        <v>341</v>
      </c>
      <c r="AJ129" s="27" t="s">
        <v>346</v>
      </c>
      <c r="AK129" s="27" t="s">
        <v>339</v>
      </c>
      <c r="AL129" s="27" t="s">
        <v>340</v>
      </c>
      <c r="AM129" s="27" t="s">
        <v>46</v>
      </c>
      <c r="AN129" s="27" t="s">
        <v>17</v>
      </c>
      <c r="AO129" s="27" t="s">
        <v>343</v>
      </c>
      <c r="AP129" s="27" t="s">
        <v>25</v>
      </c>
      <c r="AQ129" s="27" t="s">
        <v>127</v>
      </c>
      <c r="AR129" s="27" t="s">
        <v>127</v>
      </c>
      <c r="AS129" s="27" t="s">
        <v>127</v>
      </c>
      <c r="AT129" s="27" t="s">
        <v>127</v>
      </c>
      <c r="AU129" s="27" t="s">
        <v>128</v>
      </c>
      <c r="AV129" s="61"/>
      <c r="AW129" s="61"/>
      <c r="BJ129" s="41"/>
      <c r="BK129" s="41"/>
      <c r="BL129" s="41"/>
      <c r="BM129" s="41"/>
      <c r="BN129" s="41"/>
    </row>
    <row r="130" spans="1:66" ht="13" customHeight="1">
      <c r="A130" s="903">
        <v>21.1</v>
      </c>
      <c r="B130" s="460">
        <v>10</v>
      </c>
      <c r="C130" s="879">
        <v>102</v>
      </c>
      <c r="D130" s="469"/>
      <c r="E130" s="879">
        <v>25</v>
      </c>
      <c r="F130" s="469"/>
      <c r="G130" s="469"/>
      <c r="H130" s="469"/>
      <c r="I130" s="879">
        <v>2669</v>
      </c>
      <c r="J130" s="883">
        <v>1178</v>
      </c>
      <c r="K130" s="879">
        <v>5515</v>
      </c>
      <c r="L130" s="879">
        <v>2253</v>
      </c>
      <c r="M130" s="469"/>
      <c r="N130" s="924"/>
      <c r="O130" s="322">
        <f t="shared" ref="O130:O131" si="81">+B128</f>
        <v>-10</v>
      </c>
      <c r="P130" s="323">
        <f t="shared" ref="P130:P131" si="82">+C128</f>
        <v>91</v>
      </c>
      <c r="Q130" s="66">
        <f t="shared" ref="Q130:Q131" si="83">+D128</f>
        <v>5</v>
      </c>
      <c r="R130" s="66">
        <f t="shared" ref="R130:R131" si="84">+E128</f>
        <v>0</v>
      </c>
      <c r="S130" s="66">
        <f t="shared" ref="S130:S131" si="85">+F128</f>
        <v>1604</v>
      </c>
      <c r="T130" s="66">
        <f>+H128</f>
        <v>1707</v>
      </c>
      <c r="U130" s="65">
        <f t="shared" ref="U130:U135" si="86">S130/Q130</f>
        <v>320.8</v>
      </c>
      <c r="V130" s="887">
        <v>3</v>
      </c>
      <c r="W130" s="65">
        <f>V131*I133*200/10/(A130)</f>
        <v>7551.6587677725111</v>
      </c>
      <c r="X130" s="65">
        <f t="shared" ref="X130:X135" si="87">W130/U130</f>
        <v>23.540083440687379</v>
      </c>
      <c r="Y130" s="65">
        <f t="shared" ref="Y130:Y135" si="88">X130-R130</f>
        <v>23.540083440687379</v>
      </c>
      <c r="Z130" s="65">
        <f t="shared" ref="Z130:Z135" si="89">(X130/P130)*100</f>
        <v>25.86822356119492</v>
      </c>
      <c r="AA130" s="65">
        <f>(T130/0.4-(S130))*I135/100*10</f>
        <v>610.29923784872017</v>
      </c>
      <c r="AB130" s="64">
        <f>700*AA138/AVERAGE(U130:U131)</f>
        <v>22.886282503710905</v>
      </c>
      <c r="AC130" s="65">
        <f>AVERAGE(X130:X131)-AB130</f>
        <v>2.8683124902855823</v>
      </c>
      <c r="AD130" s="65">
        <f>AC130/AVERAGE(X130:X131)*100</f>
        <v>11.137090258861376</v>
      </c>
      <c r="AE130" s="43">
        <f>LINEST(R130:R131,O130:O131)</f>
        <v>0</v>
      </c>
      <c r="AF130" s="43">
        <f>INDEX(LINEST(R130:R131,O130:O131),2)</f>
        <v>0</v>
      </c>
      <c r="AG130" s="42">
        <f>LINEST(U130:U131,O130:O131)</f>
        <v>-5.0799999999999992</v>
      </c>
      <c r="AH130" s="42">
        <f>INDEX(LINEST(U130:U131,O130:O131),2)</f>
        <v>270</v>
      </c>
      <c r="AI130" s="43">
        <f>LINEST(Q130:Q131,O130:O131)</f>
        <v>-4.9999999999999996E-2</v>
      </c>
      <c r="AJ130" s="42">
        <f>INDEX(LINEST(Q130:Q131,O130:O131),2)</f>
        <v>4.5</v>
      </c>
      <c r="AK130" s="43">
        <f>LINEST(W130:W131,O130:O131)</f>
        <v>0</v>
      </c>
      <c r="AL130" s="42">
        <f>INDEX(LINEST(W130:W131,O130:O131),2)</f>
        <v>7551.6587677725111</v>
      </c>
      <c r="AM130" s="43">
        <f>AE130*AVERAGE(O130:O131)+AF130</f>
        <v>0</v>
      </c>
      <c r="AN130" s="42">
        <f>AG130*AVERAGE(O130:O131)+AH130</f>
        <v>295.39999999999998</v>
      </c>
      <c r="AO130" s="42">
        <f>AI130*AVERAGE(O130:O131)+AJ130</f>
        <v>4.75</v>
      </c>
      <c r="AP130" s="42">
        <f>AK130*AVERAGE(O130:O131)+AL130</f>
        <v>7551.6587677725111</v>
      </c>
      <c r="AQ130" s="76">
        <f>AP130/AN130</f>
        <v>25.564179985688934</v>
      </c>
      <c r="AR130" s="76">
        <f>AK127*AO130*AG130/AN130</f>
        <v>-0.10619160460392686</v>
      </c>
      <c r="AS130" s="1034">
        <f>AQ130-AR130</f>
        <v>25.670371590292863</v>
      </c>
      <c r="AT130" s="1034">
        <f>AS130-AM130</f>
        <v>25.670371590292863</v>
      </c>
      <c r="AU130" s="1034">
        <f>AS130-AK127*AI130</f>
        <v>25.735371590292864</v>
      </c>
      <c r="AV130" s="36" t="s">
        <v>97</v>
      </c>
      <c r="AW130" s="61"/>
      <c r="BJ130" s="41"/>
      <c r="BK130" s="41"/>
      <c r="BL130" s="41"/>
      <c r="BM130" s="41"/>
      <c r="BN130" s="41"/>
    </row>
    <row r="131" spans="1:66" ht="13" customHeight="1">
      <c r="A131" s="903" t="str">
        <f>A111</f>
        <v>Lipid#2</v>
      </c>
      <c r="B131" s="460">
        <v>20</v>
      </c>
      <c r="C131" s="879">
        <v>71</v>
      </c>
      <c r="D131" s="469"/>
      <c r="E131" s="879">
        <v>25</v>
      </c>
      <c r="F131" s="469"/>
      <c r="G131" s="469"/>
      <c r="H131" s="469"/>
      <c r="I131" s="879">
        <v>2762</v>
      </c>
      <c r="J131" s="883">
        <v>1155</v>
      </c>
      <c r="K131" s="879">
        <v>5267</v>
      </c>
      <c r="L131" s="879">
        <v>2274</v>
      </c>
      <c r="M131" s="469"/>
      <c r="N131" s="923"/>
      <c r="O131" s="324">
        <f t="shared" si="81"/>
        <v>0</v>
      </c>
      <c r="P131" s="321">
        <f t="shared" si="82"/>
        <v>73</v>
      </c>
      <c r="Q131" s="131">
        <f t="shared" si="83"/>
        <v>4.5</v>
      </c>
      <c r="R131" s="131">
        <f t="shared" si="84"/>
        <v>0</v>
      </c>
      <c r="S131" s="131">
        <f t="shared" si="85"/>
        <v>1215</v>
      </c>
      <c r="T131" s="131">
        <f>+H129</f>
        <v>1720</v>
      </c>
      <c r="U131" s="72">
        <f t="shared" si="86"/>
        <v>270</v>
      </c>
      <c r="V131" s="888">
        <v>3</v>
      </c>
      <c r="W131" s="72">
        <f>V131*I133*200/10/(A130)</f>
        <v>7551.6587677725111</v>
      </c>
      <c r="X131" s="72">
        <f t="shared" si="87"/>
        <v>27.969106547305596</v>
      </c>
      <c r="Y131" s="72">
        <f t="shared" si="88"/>
        <v>27.969106547305596</v>
      </c>
      <c r="Z131" s="72">
        <f t="shared" si="89"/>
        <v>38.313844585350132</v>
      </c>
      <c r="AA131" s="72">
        <f>(T131/0.4-(S131))*$I135/100*10</f>
        <v>706.87935001438018</v>
      </c>
      <c r="AB131" s="250">
        <f>700*AA139/AVERAGE(U132:U135)</f>
        <v>22.630252371759326</v>
      </c>
      <c r="AC131" s="72">
        <f>X136-AB131</f>
        <v>38.723184220820571</v>
      </c>
      <c r="AD131" s="65">
        <f>AC131/AVERAGE(X132:X135)*100</f>
        <v>63.114939229832423</v>
      </c>
      <c r="AE131" s="43"/>
      <c r="AF131" s="43"/>
      <c r="AG131" s="42"/>
      <c r="AH131" s="42"/>
      <c r="AI131" s="43"/>
      <c r="AJ131" s="42"/>
      <c r="AK131" s="42"/>
      <c r="AL131" s="42"/>
      <c r="AM131" s="43"/>
      <c r="AN131" s="42"/>
      <c r="AO131" s="42"/>
      <c r="AP131" s="42"/>
      <c r="AQ131" s="76"/>
      <c r="AR131" s="76"/>
      <c r="AS131" s="76"/>
      <c r="AT131" s="42"/>
      <c r="AU131" s="42"/>
      <c r="AV131" s="61"/>
      <c r="AW131" s="61"/>
      <c r="BJ131" s="41"/>
      <c r="BK131" s="41"/>
      <c r="BL131" s="41"/>
      <c r="BM131" s="41"/>
      <c r="BN131" s="41"/>
    </row>
    <row r="132" spans="1:66" ht="13" customHeight="1">
      <c r="A132" s="903" t="str">
        <f>A112</f>
        <v>[diet B]</v>
      </c>
      <c r="B132" s="460">
        <v>30</v>
      </c>
      <c r="C132" s="879">
        <v>100</v>
      </c>
      <c r="D132" s="469"/>
      <c r="E132" s="879">
        <v>35</v>
      </c>
      <c r="F132" s="469"/>
      <c r="G132" s="469"/>
      <c r="H132" s="469"/>
      <c r="I132" s="469"/>
      <c r="J132" s="473"/>
      <c r="K132" s="469"/>
      <c r="L132" s="469"/>
      <c r="M132" s="469"/>
      <c r="N132" s="923"/>
      <c r="O132" s="324">
        <f t="shared" ref="O132:O134" si="90">+B137</f>
        <v>80</v>
      </c>
      <c r="P132" s="321">
        <f t="shared" ref="P132:P134" si="91">+C137</f>
        <v>77</v>
      </c>
      <c r="Q132" s="131">
        <f t="shared" ref="Q132:Q134" si="92">+D137</f>
        <v>4.8</v>
      </c>
      <c r="R132" s="131">
        <f t="shared" ref="R132:R134" si="93">+E137</f>
        <v>43</v>
      </c>
      <c r="S132" s="131">
        <f t="shared" ref="S132:S134" si="94">+F137</f>
        <v>808</v>
      </c>
      <c r="T132" s="131">
        <f>+H137</f>
        <v>2703</v>
      </c>
      <c r="U132" s="72">
        <f t="shared" si="86"/>
        <v>168.33333333333334</v>
      </c>
      <c r="V132" s="879">
        <v>1.97</v>
      </c>
      <c r="W132" s="72">
        <f>V132*K133*200/10/(A130)</f>
        <v>9968.8846761453406</v>
      </c>
      <c r="X132" s="72">
        <f t="shared" si="87"/>
        <v>59.221097086011923</v>
      </c>
      <c r="Y132" s="72">
        <f t="shared" si="88"/>
        <v>16.221097086011923</v>
      </c>
      <c r="Z132" s="72">
        <f t="shared" si="89"/>
        <v>76.91051569611939</v>
      </c>
      <c r="AA132" s="72">
        <f>(T132/0.4-(S132))*$I135/100*10</f>
        <v>1363.2345844118493</v>
      </c>
      <c r="AB132" s="79"/>
      <c r="AC132" s="79"/>
      <c r="AD132" s="79"/>
      <c r="AE132" s="43"/>
      <c r="AF132" s="43"/>
      <c r="AG132" s="42"/>
      <c r="AH132" s="42"/>
      <c r="AI132" s="43"/>
      <c r="AJ132" s="42"/>
      <c r="AK132" s="42"/>
      <c r="AL132" s="42"/>
      <c r="AM132" s="43"/>
      <c r="AN132" s="42"/>
      <c r="AO132" s="42"/>
      <c r="AP132" s="42"/>
      <c r="AQ132" s="76"/>
      <c r="AR132" s="76"/>
      <c r="AS132" s="76"/>
      <c r="AT132" s="42"/>
      <c r="AU132" s="42"/>
      <c r="AV132" s="61"/>
      <c r="AW132" s="61"/>
      <c r="BJ132" s="41"/>
      <c r="BK132" s="41"/>
      <c r="BL132" s="41"/>
      <c r="BM132" s="41"/>
      <c r="BN132" s="41"/>
    </row>
    <row r="133" spans="1:66" ht="13" customHeight="1">
      <c r="A133" s="903" t="str">
        <f>A113</f>
        <v>[treatment B]</v>
      </c>
      <c r="B133" s="460">
        <v>40</v>
      </c>
      <c r="C133" s="879">
        <v>101</v>
      </c>
      <c r="D133" s="469"/>
      <c r="E133" s="879">
        <v>35</v>
      </c>
      <c r="F133" s="469"/>
      <c r="G133" s="469"/>
      <c r="H133" s="469"/>
      <c r="I133" s="474">
        <f>AVERAGE(I129:I131)</f>
        <v>2655.6666666666665</v>
      </c>
      <c r="J133" s="475">
        <f>AVERAGE(J129:J131)</f>
        <v>1159</v>
      </c>
      <c r="K133" s="474">
        <f>AVERAGE(K129:K131)</f>
        <v>5338.666666666667</v>
      </c>
      <c r="L133" s="475">
        <f>AVERAGE(L129:L131)</f>
        <v>2234</v>
      </c>
      <c r="M133" s="469"/>
      <c r="N133" s="923"/>
      <c r="O133" s="324">
        <f t="shared" si="90"/>
        <v>90</v>
      </c>
      <c r="P133" s="321">
        <f t="shared" si="91"/>
        <v>84</v>
      </c>
      <c r="Q133" s="131">
        <f t="shared" si="92"/>
        <v>4.4000000000000004</v>
      </c>
      <c r="R133" s="131">
        <f t="shared" si="93"/>
        <v>46</v>
      </c>
      <c r="S133" s="131">
        <f t="shared" si="94"/>
        <v>775</v>
      </c>
      <c r="T133" s="131">
        <f>+H138</f>
        <v>2854</v>
      </c>
      <c r="U133" s="72">
        <f t="shared" si="86"/>
        <v>176.13636363636363</v>
      </c>
      <c r="V133" s="879">
        <v>2.11</v>
      </c>
      <c r="W133" s="72">
        <f t="shared" ref="W133:W135" si="95">W132*V133/V132</f>
        <v>10677.333333333334</v>
      </c>
      <c r="X133" s="72">
        <f t="shared" si="87"/>
        <v>60.619698924731189</v>
      </c>
      <c r="Y133" s="72">
        <f t="shared" si="88"/>
        <v>14.619698924731189</v>
      </c>
      <c r="Z133" s="72">
        <f t="shared" si="89"/>
        <v>72.166308243727599</v>
      </c>
      <c r="AA133" s="72">
        <f>(T133/0.4-(S133))*$I135/100*10</f>
        <v>1457.2942191544435</v>
      </c>
      <c r="AB133" s="79"/>
      <c r="AC133" s="79"/>
      <c r="AD133" s="79"/>
      <c r="AE133" s="43">
        <f>LINEST(R132:R134,O132:O134)</f>
        <v>0.25000000000000006</v>
      </c>
      <c r="AF133" s="43">
        <f>INDEX(LINEST(R132:R134,O132:O134),2)</f>
        <v>23.166666666666661</v>
      </c>
      <c r="AG133" s="42">
        <f>LINEST(U132:U134,O132:O134)</f>
        <v>0.26333333333333264</v>
      </c>
      <c r="AH133" s="42">
        <f>INDEX(LINEST(U132:U134,O132:O134),2)</f>
        <v>148.98989898989907</v>
      </c>
      <c r="AI133" s="43">
        <f>LINEST(Q132:Q134,O132:O134)</f>
        <v>1.0000000000000009E-2</v>
      </c>
      <c r="AJ133" s="42">
        <f>INDEX(LINEST(Q132:Q134,O132:O134),2)</f>
        <v>3.8333333333333326</v>
      </c>
      <c r="AK133" s="43">
        <f>LINEST(W132:W134,O132:O134)</f>
        <v>58.193996840442388</v>
      </c>
      <c r="AL133" s="42">
        <f>INDEX(LINEST(W132:W134,O132:O134),2)</f>
        <v>5355.5344918378059</v>
      </c>
      <c r="AM133" s="43">
        <f>AE133*O133+AF133</f>
        <v>45.666666666666664</v>
      </c>
      <c r="AN133" s="42">
        <f>AG133*O133+AH133</f>
        <v>172.68989898989901</v>
      </c>
      <c r="AO133" s="42">
        <f>AI133*O133+AJ133</f>
        <v>4.7333333333333334</v>
      </c>
      <c r="AP133" s="42">
        <f>AK133*O133+AL133</f>
        <v>10592.994207477621</v>
      </c>
      <c r="AQ133" s="76">
        <f>AP133/AN133</f>
        <v>61.341133844181748</v>
      </c>
      <c r="AR133" s="76">
        <f>AK127*AO133*AG133/AN133</f>
        <v>9.3831647783438263E-3</v>
      </c>
      <c r="AS133" s="76">
        <f>AQ133-AR133</f>
        <v>61.331750679403406</v>
      </c>
      <c r="AT133" s="76">
        <f>AS133-AM133</f>
        <v>15.665084012736742</v>
      </c>
      <c r="AU133" s="76">
        <f>AS133-AK127*AI133</f>
        <v>61.318750679403408</v>
      </c>
      <c r="AV133" s="61"/>
      <c r="AW133" s="61"/>
      <c r="BJ133" s="41"/>
      <c r="BK133" s="41"/>
      <c r="BL133" s="41"/>
      <c r="BM133" s="41"/>
      <c r="BN133" s="41"/>
    </row>
    <row r="134" spans="1:66" ht="13" customHeight="1">
      <c r="A134" s="903" t="s">
        <v>61</v>
      </c>
      <c r="B134" s="460">
        <v>50</v>
      </c>
      <c r="C134" s="879">
        <v>100</v>
      </c>
      <c r="D134" s="469"/>
      <c r="E134" s="879">
        <v>38</v>
      </c>
      <c r="F134" s="469"/>
      <c r="G134" s="469"/>
      <c r="H134" s="469"/>
      <c r="I134" s="469"/>
      <c r="J134" s="473"/>
      <c r="K134" s="469"/>
      <c r="L134" s="473"/>
      <c r="M134" s="469"/>
      <c r="N134" s="923"/>
      <c r="O134" s="324">
        <f t="shared" si="90"/>
        <v>100</v>
      </c>
      <c r="P134" s="321">
        <f t="shared" si="91"/>
        <v>90</v>
      </c>
      <c r="Q134" s="131">
        <f t="shared" si="92"/>
        <v>5</v>
      </c>
      <c r="R134" s="131">
        <f t="shared" si="93"/>
        <v>48</v>
      </c>
      <c r="S134" s="131">
        <f t="shared" si="94"/>
        <v>868</v>
      </c>
      <c r="T134" s="131">
        <f>+H139</f>
        <v>2940</v>
      </c>
      <c r="U134" s="72">
        <f t="shared" si="86"/>
        <v>173.6</v>
      </c>
      <c r="V134" s="879">
        <v>2.2000000000000002</v>
      </c>
      <c r="W134" s="72">
        <f t="shared" si="95"/>
        <v>11132.764612954188</v>
      </c>
      <c r="X134" s="72">
        <f t="shared" si="87"/>
        <v>64.128828415634729</v>
      </c>
      <c r="Y134" s="72">
        <f t="shared" si="88"/>
        <v>16.128828415634729</v>
      </c>
      <c r="Z134" s="72">
        <f t="shared" si="89"/>
        <v>71.254253795149708</v>
      </c>
      <c r="AA134" s="72">
        <f>(T134/0.4-(S134))*$I135/100*10</f>
        <v>1485.2486051193557</v>
      </c>
      <c r="AB134" s="79"/>
      <c r="AC134" s="79"/>
      <c r="AD134" s="79"/>
      <c r="AE134" s="43">
        <f>LINEST(R133:R135,O133:O135)</f>
        <v>9.2857142857142846E-2</v>
      </c>
      <c r="AF134" s="43">
        <f>INDEX(LINEST(R133:R135,O133:O135),2)</f>
        <v>38.071428571428569</v>
      </c>
      <c r="AG134" s="42">
        <f>LINEST(U133:U135,O133:O135)</f>
        <v>0.34549783549783619</v>
      </c>
      <c r="AH134" s="42">
        <f>INDEX(LINEST(U133:U135,O133:O135),2)</f>
        <v>142.64502164502156</v>
      </c>
      <c r="AI134" s="43">
        <f>LINEST(Q133:Q135,O133:O135)</f>
        <v>7.428571428571426E-2</v>
      </c>
      <c r="AJ134" s="42">
        <f>INDEX(LINEST(Q133:Q135,O133:O135),2)</f>
        <v>-2.3428571428571399</v>
      </c>
      <c r="AK134" s="43">
        <f>LINEST(W133:W135,O133:O135)</f>
        <v>22.048657187993669</v>
      </c>
      <c r="AL134" s="42">
        <f>INDEX(LINEST(W133:W135,O133:O135),2)</f>
        <v>8786.9320695102724</v>
      </c>
      <c r="AM134" s="43">
        <f>AE134*O134+AF134</f>
        <v>47.357142857142854</v>
      </c>
      <c r="AN134" s="42">
        <f>AG134*O134+AH134</f>
        <v>177.19480519480518</v>
      </c>
      <c r="AO134" s="42">
        <f>AI134*O134+AJ134</f>
        <v>5.0857142857142863</v>
      </c>
      <c r="AP134" s="42">
        <f>AK134*O134+AL134</f>
        <v>10991.797788309639</v>
      </c>
      <c r="AQ134" s="76">
        <f>AP134/AN134</f>
        <v>62.032280101131796</v>
      </c>
      <c r="AR134" s="76">
        <f>AK127*AO134*AG134/AN134</f>
        <v>1.2891090449665677E-2</v>
      </c>
      <c r="AS134" s="76">
        <f>AQ134-AR134</f>
        <v>62.019389010682133</v>
      </c>
      <c r="AT134" s="76">
        <f>AS134-AM134</f>
        <v>14.662246153539279</v>
      </c>
      <c r="AU134" s="76">
        <f>AS134-AK127*AI134</f>
        <v>61.922817582110703</v>
      </c>
      <c r="AV134" s="61"/>
      <c r="AW134" s="61"/>
      <c r="BJ134" s="41"/>
      <c r="BK134" s="41"/>
      <c r="BL134" s="41"/>
      <c r="BM134" s="41"/>
      <c r="BN134" s="41"/>
    </row>
    <row r="135" spans="1:66" ht="13" customHeight="1" thickBot="1">
      <c r="A135" s="903" t="s">
        <v>315</v>
      </c>
      <c r="B135" s="460">
        <v>60</v>
      </c>
      <c r="C135" s="879">
        <v>113</v>
      </c>
      <c r="D135" s="469"/>
      <c r="E135" s="879">
        <v>40</v>
      </c>
      <c r="F135" s="469"/>
      <c r="G135" s="469"/>
      <c r="H135" s="469"/>
      <c r="I135" s="476">
        <f>I133/J133</f>
        <v>2.2913431118780556</v>
      </c>
      <c r="J135" s="477" t="s">
        <v>14</v>
      </c>
      <c r="K135" s="476">
        <f>K133/L133</f>
        <v>2.3897344076395108</v>
      </c>
      <c r="L135" s="477" t="s">
        <v>14</v>
      </c>
      <c r="M135" s="481"/>
      <c r="N135" s="923"/>
      <c r="O135" s="324">
        <f t="shared" ref="O135" si="96">+B141</f>
        <v>120</v>
      </c>
      <c r="P135" s="321">
        <f t="shared" ref="P135" si="97">+C141</f>
        <v>109</v>
      </c>
      <c r="Q135" s="131">
        <f t="shared" ref="Q135" si="98">+D141</f>
        <v>6.6</v>
      </c>
      <c r="R135" s="131">
        <f t="shared" ref="R135" si="99">+E141</f>
        <v>49</v>
      </c>
      <c r="S135" s="131">
        <f t="shared" ref="S135" si="100">+F141</f>
        <v>1223</v>
      </c>
      <c r="T135" s="131">
        <f t="shared" ref="T135" si="101">+H141</f>
        <v>3286</v>
      </c>
      <c r="U135" s="72">
        <f t="shared" si="86"/>
        <v>185.30303030303031</v>
      </c>
      <c r="V135" s="879">
        <v>2.25</v>
      </c>
      <c r="W135" s="72">
        <f t="shared" si="95"/>
        <v>11385.781990521327</v>
      </c>
      <c r="X135" s="72">
        <f t="shared" si="87"/>
        <v>61.444121943941745</v>
      </c>
      <c r="Y135" s="72">
        <f t="shared" si="88"/>
        <v>12.444121943941745</v>
      </c>
      <c r="Z135" s="72">
        <f t="shared" si="89"/>
        <v>56.370754077010773</v>
      </c>
      <c r="AA135" s="72">
        <f>(T135/0.4-(S135))*$I135/100*10</f>
        <v>1602.1071038251364</v>
      </c>
      <c r="AB135" s="79"/>
      <c r="AC135" s="79"/>
      <c r="AD135" s="79"/>
      <c r="AE135" s="43"/>
      <c r="AQ135" s="42"/>
      <c r="AV135" s="61"/>
      <c r="AW135" s="61"/>
      <c r="BJ135" s="41"/>
      <c r="BK135" s="41"/>
      <c r="BL135" s="41"/>
      <c r="BM135" s="41"/>
      <c r="BN135" s="41"/>
    </row>
    <row r="136" spans="1:66" ht="13" customHeight="1" thickBot="1">
      <c r="A136" s="903">
        <v>1</v>
      </c>
      <c r="B136" s="460">
        <v>70</v>
      </c>
      <c r="C136" s="879">
        <v>74</v>
      </c>
      <c r="D136" s="469"/>
      <c r="E136" s="879">
        <v>40</v>
      </c>
      <c r="F136" s="469"/>
      <c r="G136" s="469"/>
      <c r="H136" s="469"/>
      <c r="I136" s="469"/>
      <c r="J136" s="473"/>
      <c r="K136" s="469"/>
      <c r="L136" s="469"/>
      <c r="M136" s="469"/>
      <c r="N136" s="923"/>
      <c r="O136" s="325" t="s">
        <v>55</v>
      </c>
      <c r="P136" s="152">
        <f t="shared" ref="P136:Z136" si="102">AVERAGE(P132:P135)</f>
        <v>90</v>
      </c>
      <c r="Q136" s="252">
        <f t="shared" si="102"/>
        <v>5.1999999999999993</v>
      </c>
      <c r="R136" s="153">
        <f t="shared" si="102"/>
        <v>46.5</v>
      </c>
      <c r="S136" s="153">
        <f t="shared" si="102"/>
        <v>918.5</v>
      </c>
      <c r="T136" s="153">
        <f t="shared" si="102"/>
        <v>2945.75</v>
      </c>
      <c r="U136" s="153">
        <f t="shared" si="102"/>
        <v>175.84318181818185</v>
      </c>
      <c r="V136" s="1075">
        <f t="shared" si="102"/>
        <v>2.1325000000000003</v>
      </c>
      <c r="W136" s="153">
        <f t="shared" si="102"/>
        <v>10791.191153238547</v>
      </c>
      <c r="X136" s="153">
        <f t="shared" si="102"/>
        <v>61.353436592579897</v>
      </c>
      <c r="Y136" s="153">
        <f t="shared" si="102"/>
        <v>14.853436592579897</v>
      </c>
      <c r="Z136" s="153">
        <f t="shared" si="102"/>
        <v>69.175457953001867</v>
      </c>
      <c r="AA136" s="156"/>
      <c r="AB136" s="79"/>
      <c r="AC136" s="79"/>
      <c r="AD136" s="79"/>
      <c r="AR136" s="1034" t="s">
        <v>110</v>
      </c>
      <c r="AS136" s="1034">
        <f>AVERAGE(AS133:AS134)</f>
        <v>61.675569845042773</v>
      </c>
      <c r="AT136" s="1034">
        <f>AVERAGE(AT133:AT134)</f>
        <v>15.16366508313801</v>
      </c>
      <c r="AU136" s="1034">
        <f>AVERAGE(AU133:AU134)</f>
        <v>61.620784130757059</v>
      </c>
      <c r="AV136" s="61"/>
      <c r="AW136" s="61"/>
      <c r="BJ136" s="41"/>
      <c r="BK136" s="41"/>
      <c r="BL136" s="41"/>
      <c r="BM136" s="41"/>
      <c r="BN136" s="41"/>
    </row>
    <row r="137" spans="1:66" ht="13" customHeight="1" thickBot="1">
      <c r="A137" s="1191">
        <v>44032</v>
      </c>
      <c r="B137" s="460">
        <v>80</v>
      </c>
      <c r="C137" s="879">
        <v>77</v>
      </c>
      <c r="D137" s="879">
        <v>4.8</v>
      </c>
      <c r="E137" s="879">
        <v>43</v>
      </c>
      <c r="F137" s="879">
        <v>808</v>
      </c>
      <c r="G137" s="469"/>
      <c r="H137" s="879">
        <v>2703</v>
      </c>
      <c r="I137" s="469"/>
      <c r="J137" s="478"/>
      <c r="K137" s="479"/>
      <c r="L137" s="479"/>
      <c r="M137" s="479"/>
      <c r="N137" s="923"/>
      <c r="O137" s="1026" t="s">
        <v>95</v>
      </c>
      <c r="P137" s="79">
        <f>AVERAGE(P130:P131)</f>
        <v>82</v>
      </c>
      <c r="Q137" s="158">
        <f>AVERAGE(P132/Q132,P133/Q133,P134/Q134,P135/Q135)</f>
        <v>17.41193181818182</v>
      </c>
      <c r="R137" s="67">
        <f>AVERAGE(P130/Q130,P131/Q131)</f>
        <v>17.211111111111109</v>
      </c>
      <c r="V137" s="1076"/>
      <c r="W137" s="79"/>
      <c r="X137" s="79"/>
      <c r="Y137" s="79"/>
      <c r="Z137" s="160"/>
      <c r="AA137" s="510" t="s">
        <v>79</v>
      </c>
      <c r="AB137" s="79"/>
      <c r="AC137" s="79"/>
      <c r="AD137" s="79"/>
      <c r="AS137" s="61"/>
      <c r="AT137" s="61"/>
      <c r="AU137" s="61"/>
      <c r="AV137" s="61"/>
      <c r="AW137" s="61"/>
      <c r="BJ137" s="41"/>
      <c r="BK137" s="41"/>
      <c r="BL137" s="41"/>
      <c r="BM137" s="41"/>
      <c r="BN137" s="41"/>
    </row>
    <row r="138" spans="1:66" ht="13" customHeight="1" thickBot="1">
      <c r="A138" s="1121" t="s">
        <v>220</v>
      </c>
      <c r="B138" s="460">
        <v>90</v>
      </c>
      <c r="C138" s="879">
        <v>84</v>
      </c>
      <c r="D138" s="879">
        <v>4.4000000000000004</v>
      </c>
      <c r="E138" s="879">
        <v>46</v>
      </c>
      <c r="F138" s="879">
        <v>775</v>
      </c>
      <c r="G138" s="469"/>
      <c r="H138" s="879">
        <v>2854</v>
      </c>
      <c r="I138" s="480"/>
      <c r="J138" s="477"/>
      <c r="K138" s="481"/>
      <c r="L138" s="481"/>
      <c r="M138" s="481"/>
      <c r="N138" s="923"/>
      <c r="O138" s="1233" t="s">
        <v>83</v>
      </c>
      <c r="P138" s="1243"/>
      <c r="Q138" s="162">
        <f>STDEV(P132/Q132,P133/Q133,P134/Q134,P135/Q135)</f>
        <v>1.3960217722945929</v>
      </c>
      <c r="R138" s="163">
        <f>STDEV(P130/Q130,P131/Q131)</f>
        <v>1.3985000783467274</v>
      </c>
      <c r="V138" s="1076"/>
      <c r="W138" s="79"/>
      <c r="X138" s="79"/>
      <c r="Y138" s="79"/>
      <c r="Z138" s="164" t="s">
        <v>92</v>
      </c>
      <c r="AA138" s="165">
        <f>SLOPE(AA130:AA131,O130:O131)</f>
        <v>9.6580112165660008</v>
      </c>
      <c r="AB138" s="79"/>
      <c r="AC138" s="79"/>
      <c r="AD138" s="79"/>
      <c r="AS138" s="61"/>
      <c r="AT138" s="61"/>
      <c r="AU138" s="61"/>
      <c r="AV138" s="61"/>
      <c r="AW138" s="61"/>
      <c r="BJ138" s="41"/>
      <c r="BK138" s="41"/>
      <c r="BL138" s="41"/>
      <c r="BM138" s="41"/>
      <c r="BN138" s="41"/>
    </row>
    <row r="139" spans="1:66" ht="13" customHeight="1" thickBot="1">
      <c r="A139" s="1132">
        <v>44</v>
      </c>
      <c r="B139" s="460">
        <v>100</v>
      </c>
      <c r="C139" s="879">
        <v>90</v>
      </c>
      <c r="D139" s="879">
        <v>5</v>
      </c>
      <c r="E139" s="879">
        <v>48</v>
      </c>
      <c r="F139" s="879">
        <v>868</v>
      </c>
      <c r="G139" s="469"/>
      <c r="H139" s="879">
        <v>2940</v>
      </c>
      <c r="I139" s="482"/>
      <c r="J139" s="483"/>
      <c r="K139" s="469"/>
      <c r="L139" s="469"/>
      <c r="M139" s="879">
        <v>0.78590000000000004</v>
      </c>
      <c r="N139" s="1072"/>
      <c r="O139" s="35"/>
      <c r="P139" s="945"/>
      <c r="Q139" s="511" t="s">
        <v>93</v>
      </c>
      <c r="R139" s="512" t="s">
        <v>94</v>
      </c>
      <c r="V139" s="1076"/>
      <c r="W139" s="79"/>
      <c r="X139" s="79"/>
      <c r="Y139" s="79"/>
      <c r="Z139" s="167" t="s">
        <v>80</v>
      </c>
      <c r="AA139" s="168">
        <f>SLOPE(AA132:AA135,O132:O135)</f>
        <v>5.6848222605694518</v>
      </c>
      <c r="AB139" s="79"/>
      <c r="AC139" s="79"/>
      <c r="AD139" s="79"/>
      <c r="AS139" s="61"/>
      <c r="AT139" s="61"/>
      <c r="AU139" s="61"/>
      <c r="AV139" s="61"/>
      <c r="AW139" s="61"/>
      <c r="BJ139" s="41"/>
      <c r="BK139" s="41"/>
      <c r="BL139" s="41"/>
      <c r="BM139" s="41"/>
      <c r="BN139" s="41"/>
    </row>
    <row r="140" spans="1:66" ht="13" customHeight="1">
      <c r="A140" s="1121" t="s">
        <v>219</v>
      </c>
      <c r="B140" s="460">
        <v>110</v>
      </c>
      <c r="C140" s="879">
        <v>102</v>
      </c>
      <c r="D140" s="469"/>
      <c r="E140" s="879">
        <v>49</v>
      </c>
      <c r="F140" s="469"/>
      <c r="G140" s="469"/>
      <c r="H140" s="469"/>
      <c r="I140" s="484" t="s">
        <v>9</v>
      </c>
      <c r="J140" s="485"/>
      <c r="K140" s="1251"/>
      <c r="L140" s="1252"/>
      <c r="M140" s="490"/>
      <c r="N140" s="1072"/>
      <c r="V140" s="1076"/>
      <c r="AB140" s="79"/>
      <c r="AC140" s="79"/>
      <c r="AD140" s="79"/>
      <c r="AS140" s="61"/>
      <c r="AT140" s="61"/>
      <c r="AU140" s="61"/>
      <c r="AV140" s="61"/>
      <c r="AW140" s="61"/>
      <c r="BJ140" s="41"/>
      <c r="BK140" s="41"/>
      <c r="BL140" s="41"/>
      <c r="BM140" s="41"/>
      <c r="BN140" s="41"/>
    </row>
    <row r="141" spans="1:66" ht="13" customHeight="1">
      <c r="A141" s="1132">
        <v>25</v>
      </c>
      <c r="B141" s="460">
        <v>120</v>
      </c>
      <c r="C141" s="879">
        <v>109</v>
      </c>
      <c r="D141" s="879">
        <v>6.6</v>
      </c>
      <c r="E141" s="879">
        <v>49</v>
      </c>
      <c r="F141" s="879">
        <v>1223</v>
      </c>
      <c r="G141" s="469"/>
      <c r="H141" s="879">
        <v>3286</v>
      </c>
      <c r="I141" s="486">
        <f>((G143+G142)/2)*(B143-B142)</f>
        <v>23691</v>
      </c>
      <c r="J141" s="477"/>
      <c r="K141" s="1253"/>
      <c r="L141" s="1254"/>
      <c r="M141" s="879">
        <v>0.93320000000000003</v>
      </c>
      <c r="N141" s="923"/>
      <c r="V141" s="1076"/>
      <c r="AB141" s="79"/>
      <c r="AC141" s="79"/>
      <c r="AD141" s="79"/>
      <c r="AS141" s="61"/>
      <c r="AT141" s="61"/>
      <c r="AU141" s="61"/>
      <c r="AV141" s="61"/>
      <c r="AW141" s="61"/>
      <c r="BJ141" s="41"/>
      <c r="BK141" s="41"/>
      <c r="BL141" s="41"/>
      <c r="BM141" s="41"/>
      <c r="BN141" s="41"/>
    </row>
    <row r="142" spans="1:66" ht="13" customHeight="1">
      <c r="A142" s="903"/>
      <c r="B142" s="460">
        <v>2</v>
      </c>
      <c r="C142" s="879">
        <v>117</v>
      </c>
      <c r="D142" s="469"/>
      <c r="E142" s="879">
        <v>49</v>
      </c>
      <c r="F142" s="469"/>
      <c r="G142" s="879">
        <v>10109</v>
      </c>
      <c r="H142" s="469"/>
      <c r="I142" s="486">
        <f>((G144+G143)/2)*(B144-B143)</f>
        <v>22307.5</v>
      </c>
      <c r="J142" s="477"/>
      <c r="K142" s="1253"/>
      <c r="L142" s="1254"/>
      <c r="M142" s="490"/>
      <c r="N142" s="923"/>
      <c r="V142" s="1076"/>
      <c r="AB142" s="79"/>
      <c r="AC142" s="79"/>
      <c r="AD142" s="79"/>
      <c r="AS142" s="61"/>
      <c r="AT142" s="61"/>
      <c r="AU142" s="61"/>
      <c r="AV142" s="61"/>
      <c r="AW142" s="61"/>
      <c r="BJ142" s="41"/>
      <c r="BK142" s="41"/>
      <c r="BL142" s="41"/>
      <c r="BM142" s="41"/>
      <c r="BN142" s="41"/>
    </row>
    <row r="143" spans="1:66" ht="13" customHeight="1">
      <c r="A143" s="943">
        <v>24.9</v>
      </c>
      <c r="B143" s="460">
        <v>5</v>
      </c>
      <c r="C143" s="879">
        <v>116</v>
      </c>
      <c r="D143" s="469"/>
      <c r="E143" s="879">
        <v>48</v>
      </c>
      <c r="F143" s="469"/>
      <c r="G143" s="879">
        <v>5685</v>
      </c>
      <c r="H143" s="469"/>
      <c r="I143" s="486">
        <f>((G145+G144)/2)*(B145-B144)</f>
        <v>13037.5</v>
      </c>
      <c r="J143" s="477"/>
      <c r="K143" s="1253"/>
      <c r="L143" s="1254"/>
      <c r="M143" s="490"/>
      <c r="N143" s="923"/>
      <c r="V143" s="1076"/>
      <c r="AB143" s="79"/>
      <c r="AC143" s="79"/>
      <c r="AD143" s="79"/>
      <c r="AS143" s="61"/>
      <c r="AT143" s="61"/>
      <c r="AU143" s="61"/>
      <c r="AV143" s="61"/>
      <c r="AW143" s="61"/>
      <c r="BJ143" s="41"/>
      <c r="BK143" s="41"/>
      <c r="BL143" s="41"/>
      <c r="BM143" s="41"/>
      <c r="BN143" s="41"/>
    </row>
    <row r="144" spans="1:66" ht="13" customHeight="1">
      <c r="A144" s="1122"/>
      <c r="B144" s="460">
        <v>10</v>
      </c>
      <c r="C144" s="879">
        <v>107</v>
      </c>
      <c r="D144" s="469"/>
      <c r="E144" s="879">
        <v>48</v>
      </c>
      <c r="F144" s="469"/>
      <c r="G144" s="879">
        <v>3238</v>
      </c>
      <c r="H144" s="469"/>
      <c r="I144" s="486">
        <f>((G146+G145)/2)*(B146-B145)</f>
        <v>15740</v>
      </c>
      <c r="J144" s="477"/>
      <c r="K144" s="1253"/>
      <c r="L144" s="1254"/>
      <c r="M144" s="490"/>
      <c r="N144" s="923"/>
      <c r="V144" s="1076"/>
      <c r="AB144" s="79"/>
      <c r="AC144" s="79"/>
      <c r="AD144" s="79"/>
      <c r="AS144" s="61"/>
      <c r="AT144" s="61"/>
      <c r="AU144" s="61"/>
      <c r="AV144" s="61"/>
      <c r="AW144" s="61"/>
      <c r="BJ144" s="41"/>
      <c r="BK144" s="41"/>
      <c r="BL144" s="41"/>
      <c r="BM144" s="41"/>
      <c r="BN144" s="41"/>
    </row>
    <row r="145" spans="1:66" ht="13" customHeight="1" thickBot="1">
      <c r="A145" s="1122"/>
      <c r="B145" s="460">
        <v>15</v>
      </c>
      <c r="C145" s="879">
        <v>103</v>
      </c>
      <c r="D145" s="469"/>
      <c r="E145" s="879">
        <v>49</v>
      </c>
      <c r="F145" s="469"/>
      <c r="G145" s="879">
        <v>1977</v>
      </c>
      <c r="H145" s="469"/>
      <c r="I145" s="487">
        <f>SUM(I141:I144)/(B146-B142)*220</f>
        <v>715248.69565217383</v>
      </c>
      <c r="J145" s="487" t="s">
        <v>10</v>
      </c>
      <c r="K145" s="1255"/>
      <c r="L145" s="1256"/>
      <c r="M145" s="490"/>
      <c r="N145" s="923"/>
      <c r="V145" s="1076"/>
      <c r="W145" s="79"/>
      <c r="X145" s="79"/>
      <c r="Y145" s="79"/>
      <c r="Z145" s="79"/>
      <c r="AA145" s="79"/>
      <c r="AB145" s="79"/>
      <c r="AC145" s="79"/>
      <c r="AD145" s="79"/>
      <c r="AS145" s="61"/>
      <c r="AT145" s="61"/>
      <c r="AU145" s="61"/>
      <c r="AV145" s="61"/>
      <c r="AW145" s="61"/>
      <c r="BJ145" s="41"/>
      <c r="BK145" s="41"/>
      <c r="BL145" s="41"/>
      <c r="BM145" s="41"/>
      <c r="BN145" s="41"/>
    </row>
    <row r="146" spans="1:66" ht="13" customHeight="1" thickBot="1">
      <c r="A146" s="1122"/>
      <c r="B146" s="460">
        <v>25</v>
      </c>
      <c r="C146" s="879">
        <v>138</v>
      </c>
      <c r="D146" s="469"/>
      <c r="E146" s="879">
        <v>49</v>
      </c>
      <c r="F146" s="469"/>
      <c r="G146" s="879">
        <v>1171</v>
      </c>
      <c r="H146" s="469"/>
      <c r="I146" s="488"/>
      <c r="J146" s="489"/>
      <c r="K146" s="479"/>
      <c r="L146" s="479"/>
      <c r="M146" s="490"/>
      <c r="N146" s="923"/>
      <c r="V146" s="1076"/>
      <c r="W146" s="79"/>
      <c r="X146" s="79"/>
      <c r="Y146" s="79"/>
      <c r="Z146" s="423" t="s">
        <v>14</v>
      </c>
      <c r="AA146" s="79"/>
      <c r="AB146" s="79"/>
      <c r="AC146" s="79"/>
      <c r="AD146" s="79"/>
      <c r="AS146" s="61"/>
      <c r="AT146" s="61"/>
      <c r="AU146" s="61"/>
      <c r="AV146" s="61"/>
      <c r="AW146" s="61"/>
      <c r="BJ146" s="41"/>
      <c r="BK146" s="41"/>
      <c r="BL146" s="41"/>
      <c r="BM146" s="41"/>
      <c r="BN146" s="41"/>
    </row>
    <row r="147" spans="1:66" ht="13" customHeight="1" thickBot="1">
      <c r="A147" s="1123" t="s">
        <v>218</v>
      </c>
      <c r="B147" s="461" t="s">
        <v>11</v>
      </c>
      <c r="C147" s="462">
        <f>AVERAGE(C142:C146)</f>
        <v>116.2</v>
      </c>
      <c r="D147" s="463"/>
      <c r="E147" s="462">
        <f>AVERAGE(E137:E141)</f>
        <v>47</v>
      </c>
      <c r="F147" s="463"/>
      <c r="G147" s="884">
        <v>45689</v>
      </c>
      <c r="H147" s="464" t="s">
        <v>8</v>
      </c>
      <c r="I147" s="465"/>
      <c r="J147" s="466"/>
      <c r="K147" s="463"/>
      <c r="L147" s="463"/>
      <c r="M147" s="467">
        <f>AVERAGE(M139:M144)</f>
        <v>0.85955000000000004</v>
      </c>
      <c r="N147" s="468" t="s">
        <v>58</v>
      </c>
      <c r="O147" s="1234" t="str">
        <f>A149</f>
        <v>MP-532-20</v>
      </c>
      <c r="P147" s="1235"/>
      <c r="Q147" s="319"/>
      <c r="S147" s="92"/>
      <c r="T147" s="92"/>
      <c r="V147" s="1076"/>
      <c r="W147" s="79"/>
      <c r="X147" s="79"/>
      <c r="Y147" s="79"/>
      <c r="Z147" s="320"/>
      <c r="AA147" s="424"/>
      <c r="AB147" s="425"/>
      <c r="AC147" s="425"/>
      <c r="AD147" s="426"/>
      <c r="AE147" s="457" t="str">
        <f>+O147</f>
        <v>MP-532-20</v>
      </c>
      <c r="AF147" s="456" t="s">
        <v>116</v>
      </c>
      <c r="AG147" s="454"/>
      <c r="AH147" s="454"/>
      <c r="AI147" s="453" t="s">
        <v>115</v>
      </c>
      <c r="AJ147" s="454"/>
      <c r="AK147" s="455">
        <v>1.3</v>
      </c>
      <c r="AL147" s="454"/>
      <c r="AM147" s="454"/>
      <c r="AN147" s="454"/>
      <c r="AO147" s="454"/>
      <c r="AP147" s="454"/>
      <c r="AQ147" s="454"/>
      <c r="AR147" s="454"/>
      <c r="AS147" s="454"/>
      <c r="AT147" s="454"/>
      <c r="AU147" s="454"/>
      <c r="AV147" s="61"/>
      <c r="AW147" s="61"/>
      <c r="BJ147" s="41"/>
      <c r="BK147" s="41"/>
      <c r="BL147" s="41"/>
      <c r="BM147" s="41"/>
      <c r="BN147" s="41"/>
    </row>
    <row r="148" spans="1:66" ht="13" customHeight="1">
      <c r="A148" s="1116">
        <v>7</v>
      </c>
      <c r="B148" s="427">
        <v>-10</v>
      </c>
      <c r="C148" s="878">
        <v>94</v>
      </c>
      <c r="D148" s="878">
        <v>5.4</v>
      </c>
      <c r="E148" s="878">
        <v>0</v>
      </c>
      <c r="F148" s="880">
        <v>3037</v>
      </c>
      <c r="G148" s="363"/>
      <c r="H148" s="880">
        <v>1854</v>
      </c>
      <c r="I148" s="446"/>
      <c r="J148" s="447"/>
      <c r="K148" s="448"/>
      <c r="L148" s="448"/>
      <c r="M148" s="1194">
        <v>0.15820000000000001</v>
      </c>
      <c r="N148" s="919"/>
      <c r="O148" s="405" t="s">
        <v>2</v>
      </c>
      <c r="P148" s="406" t="s">
        <v>344</v>
      </c>
      <c r="Q148" s="407" t="s">
        <v>345</v>
      </c>
      <c r="R148" s="408" t="s">
        <v>46</v>
      </c>
      <c r="S148" s="407" t="s">
        <v>71</v>
      </c>
      <c r="T148" s="407" t="s">
        <v>72</v>
      </c>
      <c r="U148" s="407" t="s">
        <v>17</v>
      </c>
      <c r="V148" s="1088" t="s">
        <v>28</v>
      </c>
      <c r="W148" s="407" t="s">
        <v>25</v>
      </c>
      <c r="X148" s="408" t="s">
        <v>18</v>
      </c>
      <c r="Y148" s="409" t="s">
        <v>20</v>
      </c>
      <c r="Z148" s="410" t="s">
        <v>56</v>
      </c>
      <c r="AA148" s="411" t="s">
        <v>74</v>
      </c>
      <c r="AB148" s="412" t="s">
        <v>81</v>
      </c>
      <c r="AC148" s="412" t="s">
        <v>82</v>
      </c>
      <c r="AD148" s="413" t="s">
        <v>86</v>
      </c>
      <c r="AE148" s="458"/>
      <c r="AF148" s="458"/>
      <c r="AG148" s="458"/>
      <c r="AH148" s="458"/>
      <c r="AI148" s="458"/>
      <c r="AJ148" s="458"/>
      <c r="AK148" s="458"/>
      <c r="AL148" s="458"/>
      <c r="AM148" s="458" t="s">
        <v>117</v>
      </c>
      <c r="AN148" s="458" t="s">
        <v>117</v>
      </c>
      <c r="AO148" s="458" t="s">
        <v>117</v>
      </c>
      <c r="AP148" s="458" t="s">
        <v>117</v>
      </c>
      <c r="AQ148" s="458" t="s">
        <v>118</v>
      </c>
      <c r="AR148" s="458" t="s">
        <v>119</v>
      </c>
      <c r="AS148" s="458" t="s">
        <v>120</v>
      </c>
      <c r="AT148" s="458" t="s">
        <v>121</v>
      </c>
      <c r="AU148" s="458"/>
      <c r="AV148" s="61"/>
      <c r="AW148" s="61"/>
      <c r="BJ148" s="41"/>
      <c r="BK148" s="41"/>
      <c r="BL148" s="41"/>
      <c r="BM148" s="41"/>
      <c r="BN148" s="41"/>
    </row>
    <row r="149" spans="1:66" ht="13" customHeight="1" thickBot="1">
      <c r="A149" s="908" t="s">
        <v>383</v>
      </c>
      <c r="B149" s="428">
        <v>0</v>
      </c>
      <c r="C149" s="879">
        <v>97</v>
      </c>
      <c r="D149" s="879">
        <v>5.0999999999999996</v>
      </c>
      <c r="E149" s="879">
        <v>0</v>
      </c>
      <c r="F149" s="879">
        <v>2749</v>
      </c>
      <c r="G149" s="363"/>
      <c r="H149" s="879">
        <v>1767</v>
      </c>
      <c r="I149" s="879">
        <v>2957</v>
      </c>
      <c r="J149" s="883">
        <v>1310</v>
      </c>
      <c r="K149" s="879">
        <v>5155</v>
      </c>
      <c r="L149" s="879">
        <v>2044</v>
      </c>
      <c r="M149" s="363"/>
      <c r="N149" s="920"/>
      <c r="O149" s="414" t="s">
        <v>26</v>
      </c>
      <c r="P149" s="415" t="s">
        <v>99</v>
      </c>
      <c r="Q149" s="416" t="s">
        <v>99</v>
      </c>
      <c r="R149" s="416" t="s">
        <v>16</v>
      </c>
      <c r="S149" s="416" t="s">
        <v>70</v>
      </c>
      <c r="T149" s="416" t="s">
        <v>73</v>
      </c>
      <c r="U149" s="417" t="s">
        <v>84</v>
      </c>
      <c r="V149" s="1089" t="s">
        <v>350</v>
      </c>
      <c r="W149" s="416" t="s">
        <v>88</v>
      </c>
      <c r="X149" s="416" t="s">
        <v>16</v>
      </c>
      <c r="Y149" s="418" t="s">
        <v>16</v>
      </c>
      <c r="Z149" s="419"/>
      <c r="AA149" s="420" t="s">
        <v>75</v>
      </c>
      <c r="AB149" s="421"/>
      <c r="AC149" s="421"/>
      <c r="AD149" s="422"/>
      <c r="AE149" s="458" t="s">
        <v>122</v>
      </c>
      <c r="AF149" s="458" t="s">
        <v>123</v>
      </c>
      <c r="AG149" s="458" t="s">
        <v>124</v>
      </c>
      <c r="AH149" s="458" t="s">
        <v>125</v>
      </c>
      <c r="AI149" s="458" t="s">
        <v>341</v>
      </c>
      <c r="AJ149" s="458" t="s">
        <v>346</v>
      </c>
      <c r="AK149" s="458" t="s">
        <v>339</v>
      </c>
      <c r="AL149" s="458" t="s">
        <v>340</v>
      </c>
      <c r="AM149" s="458" t="s">
        <v>46</v>
      </c>
      <c r="AN149" s="458" t="s">
        <v>17</v>
      </c>
      <c r="AO149" s="458" t="s">
        <v>343</v>
      </c>
      <c r="AP149" s="458" t="s">
        <v>25</v>
      </c>
      <c r="AQ149" s="458" t="s">
        <v>127</v>
      </c>
      <c r="AR149" s="458" t="s">
        <v>127</v>
      </c>
      <c r="AS149" s="458" t="s">
        <v>127</v>
      </c>
      <c r="AT149" s="458" t="s">
        <v>127</v>
      </c>
      <c r="AU149" s="458" t="s">
        <v>128</v>
      </c>
      <c r="AV149" s="61"/>
      <c r="AW149" s="61"/>
      <c r="BJ149" s="41"/>
      <c r="BK149" s="41"/>
      <c r="BL149" s="41"/>
      <c r="BM149" s="41"/>
      <c r="BN149" s="41"/>
    </row>
    <row r="150" spans="1:66" ht="13" customHeight="1">
      <c r="A150" s="902">
        <v>25.7</v>
      </c>
      <c r="B150" s="428">
        <v>10</v>
      </c>
      <c r="C150" s="879">
        <v>154</v>
      </c>
      <c r="D150" s="895"/>
      <c r="E150" s="879">
        <v>25</v>
      </c>
      <c r="F150" s="363"/>
      <c r="G150" s="363"/>
      <c r="H150" s="363"/>
      <c r="I150" s="879">
        <v>2929</v>
      </c>
      <c r="J150" s="883">
        <v>1261</v>
      </c>
      <c r="K150" s="879">
        <v>5092</v>
      </c>
      <c r="L150" s="879">
        <v>2219</v>
      </c>
      <c r="M150" s="363"/>
      <c r="N150" s="921"/>
      <c r="O150" s="322">
        <f t="shared" ref="O150:O151" si="103">+B148</f>
        <v>-10</v>
      </c>
      <c r="P150" s="323">
        <f t="shared" ref="P150:P151" si="104">+C148</f>
        <v>94</v>
      </c>
      <c r="Q150" s="66">
        <f t="shared" ref="Q150:Q151" si="105">+D148</f>
        <v>5.4</v>
      </c>
      <c r="R150" s="66">
        <f t="shared" ref="R150:R151" si="106">+E148</f>
        <v>0</v>
      </c>
      <c r="S150" s="66">
        <f t="shared" ref="S150:S151" si="107">+F148</f>
        <v>3037</v>
      </c>
      <c r="T150" s="66">
        <f>+H148</f>
        <v>1854</v>
      </c>
      <c r="U150" s="65">
        <f t="shared" ref="U150:U155" si="108">S150/Q150</f>
        <v>562.40740740740739</v>
      </c>
      <c r="V150" s="887">
        <v>3</v>
      </c>
      <c r="W150" s="65">
        <f>V151*I153*200/10/(A150)</f>
        <v>6884.0466926070039</v>
      </c>
      <c r="X150" s="65">
        <f t="shared" ref="X150:X155" si="109">W150/U150</f>
        <v>12.240320098807317</v>
      </c>
      <c r="Y150" s="65">
        <f t="shared" ref="Y150:Y155" si="110">X150-R150</f>
        <v>12.240320098807317</v>
      </c>
      <c r="Z150" s="65">
        <f t="shared" ref="Z150:Z155" si="111">(X150/P150)*100</f>
        <v>13.021617126390764</v>
      </c>
      <c r="AA150" s="65">
        <f>(T150/0.4-(S150))*I155/100*10</f>
        <v>363.57788065843624</v>
      </c>
      <c r="AB150" s="64">
        <f>700*AA158/AVERAGE(U150:U151)</f>
        <v>2.0388351250935468</v>
      </c>
      <c r="AC150" s="65">
        <f>AVERAGE(X150:X151)-AB150</f>
        <v>10.46703575230133</v>
      </c>
      <c r="AD150" s="65">
        <f>AC150/AVERAGE(X150:X151)*100</f>
        <v>83.69697604363671</v>
      </c>
      <c r="AE150" s="43">
        <f>LINEST(R150:R151,O150:O151)</f>
        <v>0</v>
      </c>
      <c r="AF150" s="43">
        <f>INDEX(LINEST(R150:R151,O150:O151),2)</f>
        <v>0</v>
      </c>
      <c r="AG150" s="42">
        <f>LINEST(U150:U151,O150:O151)</f>
        <v>-2.3387799564270151</v>
      </c>
      <c r="AH150" s="42">
        <f>INDEX(LINEST(U150:U151,O150:O151),2)</f>
        <v>539.01960784313724</v>
      </c>
      <c r="AI150" s="43">
        <f>LINEST(Q150:Q151,O150:O151)</f>
        <v>-3.0000000000000068E-2</v>
      </c>
      <c r="AJ150" s="42">
        <f>INDEX(LINEST(Q150:Q151,O150:O151),2)</f>
        <v>5.0999999999999996</v>
      </c>
      <c r="AK150" s="43">
        <f>LINEST(W150:W151,O150:O151)</f>
        <v>0</v>
      </c>
      <c r="AL150" s="42">
        <f>INDEX(LINEST(W150:W151,O150:O151),2)</f>
        <v>6884.0466926070039</v>
      </c>
      <c r="AM150" s="43">
        <f>AE150*AVERAGE(O150:O151)+AF150</f>
        <v>0</v>
      </c>
      <c r="AN150" s="42">
        <f>AG150*AVERAGE(O150:O151)+AH150</f>
        <v>550.71350762527231</v>
      </c>
      <c r="AO150" s="42">
        <f>AI150*AVERAGE(O150:O151)+AJ150</f>
        <v>5.25</v>
      </c>
      <c r="AP150" s="42">
        <f>AK150*AVERAGE(O150:O151)+AL150</f>
        <v>6884.0466926070039</v>
      </c>
      <c r="AQ150" s="76">
        <f>AP150/AN150</f>
        <v>12.500232148457101</v>
      </c>
      <c r="AR150" s="76">
        <f>AK147*AO150*AG150/AN150</f>
        <v>-2.8984531851133904E-2</v>
      </c>
      <c r="AS150" s="1034">
        <f>AQ150-AR150</f>
        <v>12.529216680308235</v>
      </c>
      <c r="AT150" s="1034">
        <f>AS150-AM150</f>
        <v>12.529216680308235</v>
      </c>
      <c r="AU150" s="1034">
        <f>AS150-AK147*AI150</f>
        <v>12.568216680308234</v>
      </c>
      <c r="AV150" s="36" t="s">
        <v>97</v>
      </c>
      <c r="AW150" s="61"/>
      <c r="BJ150" s="41"/>
      <c r="BK150" s="41"/>
      <c r="BL150" s="41"/>
      <c r="BM150" s="41"/>
      <c r="BN150" s="41"/>
    </row>
    <row r="151" spans="1:66" ht="13" customHeight="1">
      <c r="A151" s="902" t="str">
        <f>A131</f>
        <v>Lipid#2</v>
      </c>
      <c r="B151" s="428">
        <v>20</v>
      </c>
      <c r="C151" s="879">
        <v>155</v>
      </c>
      <c r="D151" s="363"/>
      <c r="E151" s="879">
        <v>25</v>
      </c>
      <c r="F151" s="363"/>
      <c r="G151" s="363"/>
      <c r="H151" s="363"/>
      <c r="I151" s="879">
        <v>2960</v>
      </c>
      <c r="J151" s="883">
        <v>1317</v>
      </c>
      <c r="K151" s="879">
        <v>5041</v>
      </c>
      <c r="L151" s="879">
        <v>2277</v>
      </c>
      <c r="M151" s="363"/>
      <c r="N151" s="920"/>
      <c r="O151" s="324">
        <f t="shared" si="103"/>
        <v>0</v>
      </c>
      <c r="P151" s="321">
        <f t="shared" si="104"/>
        <v>97</v>
      </c>
      <c r="Q151" s="131">
        <f t="shared" si="105"/>
        <v>5.0999999999999996</v>
      </c>
      <c r="R151" s="131">
        <f t="shared" si="106"/>
        <v>0</v>
      </c>
      <c r="S151" s="131">
        <f t="shared" si="107"/>
        <v>2749</v>
      </c>
      <c r="T151" s="131">
        <f>+H149</f>
        <v>1767</v>
      </c>
      <c r="U151" s="72">
        <f t="shared" si="108"/>
        <v>539.01960784313724</v>
      </c>
      <c r="V151" s="888">
        <v>3</v>
      </c>
      <c r="W151" s="72">
        <f>V151*I153*200/10/(A150)</f>
        <v>6884.0466926070039</v>
      </c>
      <c r="X151" s="72">
        <f t="shared" si="109"/>
        <v>12.771421655982438</v>
      </c>
      <c r="Y151" s="72">
        <f t="shared" si="110"/>
        <v>12.771421655982438</v>
      </c>
      <c r="Z151" s="72">
        <f t="shared" si="111"/>
        <v>13.166414078332412</v>
      </c>
      <c r="AA151" s="72">
        <f>(T151/0.4-(S151))*$I155/100*10</f>
        <v>379.61808127572021</v>
      </c>
      <c r="AB151" s="250">
        <f>700*AA159/AVERAGE(U152:U155)</f>
        <v>19.837386722358747</v>
      </c>
      <c r="AC151" s="72">
        <f>X156-AB151</f>
        <v>41.317589780556105</v>
      </c>
      <c r="AD151" s="65">
        <f>AC151/AVERAGE(X152:X155)*100</f>
        <v>67.562105560758027</v>
      </c>
      <c r="AE151" s="43"/>
      <c r="AF151" s="43"/>
      <c r="AG151" s="42"/>
      <c r="AH151" s="42"/>
      <c r="AI151" s="43"/>
      <c r="AJ151" s="42"/>
      <c r="AK151" s="42"/>
      <c r="AL151" s="42"/>
      <c r="AM151" s="43"/>
      <c r="AN151" s="42"/>
      <c r="AO151" s="42"/>
      <c r="AP151" s="42"/>
      <c r="AQ151" s="76"/>
      <c r="AR151" s="76"/>
      <c r="AS151" s="76"/>
      <c r="AT151" s="42"/>
      <c r="AU151" s="42"/>
      <c r="AV151" s="61"/>
      <c r="AW151" s="61"/>
      <c r="BJ151" s="41"/>
      <c r="BK151" s="41"/>
      <c r="BL151" s="41"/>
      <c r="BM151" s="41"/>
      <c r="BN151" s="41"/>
    </row>
    <row r="152" spans="1:66" ht="13" customHeight="1">
      <c r="A152" s="902" t="str">
        <f>A132</f>
        <v>[diet B]</v>
      </c>
      <c r="B152" s="428">
        <v>30</v>
      </c>
      <c r="C152" s="879">
        <v>133</v>
      </c>
      <c r="D152" s="363"/>
      <c r="E152" s="879">
        <v>25</v>
      </c>
      <c r="F152" s="363"/>
      <c r="G152" s="363"/>
      <c r="H152" s="363"/>
      <c r="I152" s="363"/>
      <c r="J152" s="430"/>
      <c r="K152" s="363"/>
      <c r="L152" s="363"/>
      <c r="M152" s="363"/>
      <c r="N152" s="920"/>
      <c r="O152" s="324">
        <f t="shared" ref="O152:O154" si="112">+B157</f>
        <v>80</v>
      </c>
      <c r="P152" s="321">
        <f t="shared" ref="P152:P154" si="113">+C157</f>
        <v>79</v>
      </c>
      <c r="Q152" s="131">
        <f t="shared" ref="Q152:Q154" si="114">+D157</f>
        <v>4.7</v>
      </c>
      <c r="R152" s="131">
        <f t="shared" ref="R152:R154" si="115">+E157</f>
        <v>35</v>
      </c>
      <c r="S152" s="131">
        <f t="shared" ref="S152:S154" si="116">+F157</f>
        <v>623</v>
      </c>
      <c r="T152" s="131">
        <f>+H157</f>
        <v>2025</v>
      </c>
      <c r="U152" s="72">
        <f t="shared" si="108"/>
        <v>132.55319148936169</v>
      </c>
      <c r="V152" s="879">
        <v>1.96</v>
      </c>
      <c r="W152" s="72">
        <f>V152*K153*200/10/(A150)</f>
        <v>7772.8871595330747</v>
      </c>
      <c r="X152" s="72">
        <f t="shared" si="109"/>
        <v>58.639758667424481</v>
      </c>
      <c r="Y152" s="72">
        <f t="shared" si="110"/>
        <v>23.639758667424481</v>
      </c>
      <c r="Z152" s="72">
        <f t="shared" si="111"/>
        <v>74.22754261699302</v>
      </c>
      <c r="AA152" s="72">
        <f>(T152/0.4-(S152))*$I155/100*10</f>
        <v>1010.0775977366254</v>
      </c>
      <c r="AB152" s="79"/>
      <c r="AC152" s="79"/>
      <c r="AD152" s="79"/>
      <c r="AE152" s="43"/>
      <c r="AF152" s="43"/>
      <c r="AG152" s="42"/>
      <c r="AH152" s="42"/>
      <c r="AI152" s="43"/>
      <c r="AJ152" s="42"/>
      <c r="AK152" s="42"/>
      <c r="AL152" s="42"/>
      <c r="AM152" s="43"/>
      <c r="AN152" s="42"/>
      <c r="AO152" s="42"/>
      <c r="AP152" s="42"/>
      <c r="AQ152" s="76"/>
      <c r="AR152" s="76"/>
      <c r="AS152" s="76"/>
      <c r="AT152" s="42"/>
      <c r="AU152" s="42"/>
      <c r="AV152" s="61"/>
      <c r="AW152" s="61"/>
      <c r="BJ152" s="41"/>
      <c r="BK152" s="41"/>
      <c r="BL152" s="41"/>
      <c r="BM152" s="41"/>
      <c r="BN152" s="41"/>
    </row>
    <row r="153" spans="1:66" ht="13" customHeight="1">
      <c r="A153" s="902" t="str">
        <f>A133</f>
        <v>[treatment B]</v>
      </c>
      <c r="B153" s="428">
        <v>40</v>
      </c>
      <c r="C153" s="879">
        <v>88</v>
      </c>
      <c r="D153" s="363"/>
      <c r="E153" s="879">
        <v>25</v>
      </c>
      <c r="F153" s="363"/>
      <c r="G153" s="363"/>
      <c r="H153" s="363"/>
      <c r="I153" s="362">
        <f>AVERAGE(I149:I151)</f>
        <v>2948.6666666666665</v>
      </c>
      <c r="J153" s="431">
        <f>AVERAGE(J149:J151)</f>
        <v>1296</v>
      </c>
      <c r="K153" s="362">
        <f>AVERAGE(K149:K151)</f>
        <v>5096</v>
      </c>
      <c r="L153" s="431">
        <f>AVERAGE(L149:L151)</f>
        <v>2180</v>
      </c>
      <c r="M153" s="363"/>
      <c r="N153" s="920"/>
      <c r="O153" s="324">
        <f t="shared" si="112"/>
        <v>90</v>
      </c>
      <c r="P153" s="321">
        <f t="shared" si="113"/>
        <v>87</v>
      </c>
      <c r="Q153" s="131">
        <f t="shared" si="114"/>
        <v>5.5</v>
      </c>
      <c r="R153" s="131">
        <f t="shared" si="115"/>
        <v>40</v>
      </c>
      <c r="S153" s="131">
        <f t="shared" si="116"/>
        <v>694</v>
      </c>
      <c r="T153" s="131">
        <f>+H158</f>
        <v>2104</v>
      </c>
      <c r="U153" s="72">
        <f t="shared" si="108"/>
        <v>126.18181818181819</v>
      </c>
      <c r="V153" s="879">
        <v>2.23</v>
      </c>
      <c r="W153" s="72">
        <f t="shared" ref="W153:W155" si="117">W152*V153/V152</f>
        <v>8843.6420233463032</v>
      </c>
      <c r="X153" s="72">
        <f t="shared" si="109"/>
        <v>70.086500185021137</v>
      </c>
      <c r="Y153" s="72">
        <f t="shared" si="110"/>
        <v>30.086500185021137</v>
      </c>
      <c r="Z153" s="72">
        <f t="shared" si="111"/>
        <v>80.559195614966825</v>
      </c>
      <c r="AA153" s="72">
        <f>(T153/0.4-(S153))*$I155/100*10</f>
        <v>1038.8589506172839</v>
      </c>
      <c r="AB153" s="79"/>
      <c r="AC153" s="79"/>
      <c r="AD153" s="79"/>
      <c r="AE153" s="43">
        <f>LINEST(R152:R154,O152:O154)</f>
        <v>0.24999999999999997</v>
      </c>
      <c r="AF153" s="43">
        <f>INDEX(LINEST(R152:R154,O152:O154),2)</f>
        <v>15.833333333333339</v>
      </c>
      <c r="AG153" s="42">
        <f>LINEST(U152:U154,O152:O154)</f>
        <v>0.37958680234350906</v>
      </c>
      <c r="AH153" s="42">
        <f>INDEX(LINEST(U152:U154,O152:O154),2)</f>
        <v>98.797166858221445</v>
      </c>
      <c r="AI153" s="43">
        <f>LINEST(Q152:Q154,O152:O154)</f>
        <v>0.11000000000000001</v>
      </c>
      <c r="AJ153" s="42">
        <f>INDEX(LINEST(Q152:Q154,O152:O154),2)</f>
        <v>-4.200000000000002</v>
      </c>
      <c r="AK153" s="43">
        <f>LINEST(W152:W154,O152:O154)</f>
        <v>53.537743190661423</v>
      </c>
      <c r="AL153" s="42">
        <f>INDEX(LINEST(W152:W154,O152:O154),2)</f>
        <v>3668.326848249033</v>
      </c>
      <c r="AM153" s="43">
        <f>AE153*O153+AF153</f>
        <v>38.333333333333336</v>
      </c>
      <c r="AN153" s="42">
        <f>AG153*O153+AH153</f>
        <v>132.95997906913726</v>
      </c>
      <c r="AO153" s="42">
        <f>AI153*O153+AJ153</f>
        <v>5.7</v>
      </c>
      <c r="AP153" s="42">
        <f>AK153*O153+AL153</f>
        <v>8486.723735408561</v>
      </c>
      <c r="AQ153" s="76">
        <f>AP153/AN153</f>
        <v>63.829159682671033</v>
      </c>
      <c r="AR153" s="76">
        <f>AK147*AO153*AG153/AN153</f>
        <v>2.1154773226181232E-2</v>
      </c>
      <c r="AS153" s="76">
        <f>AQ153-AR153</f>
        <v>63.808004909444854</v>
      </c>
      <c r="AT153" s="76">
        <f>AS153-AM153</f>
        <v>25.474671576111518</v>
      </c>
      <c r="AU153" s="76">
        <f>AS153-AK147*AI153</f>
        <v>63.665004909444853</v>
      </c>
      <c r="AV153" s="61"/>
      <c r="AW153" s="61"/>
      <c r="BJ153" s="41"/>
      <c r="BK153" s="41"/>
      <c r="BL153" s="41"/>
      <c r="BM153" s="41"/>
      <c r="BN153" s="41"/>
    </row>
    <row r="154" spans="1:66" ht="13" customHeight="1">
      <c r="A154" s="902" t="s">
        <v>61</v>
      </c>
      <c r="B154" s="428">
        <v>50</v>
      </c>
      <c r="C154" s="879">
        <v>99</v>
      </c>
      <c r="D154" s="363"/>
      <c r="E154" s="879">
        <v>30</v>
      </c>
      <c r="F154" s="363"/>
      <c r="G154" s="363"/>
      <c r="H154" s="363"/>
      <c r="I154" s="363"/>
      <c r="J154" s="430"/>
      <c r="K154" s="363"/>
      <c r="L154" s="430"/>
      <c r="M154" s="363"/>
      <c r="N154" s="920"/>
      <c r="O154" s="324">
        <f t="shared" si="112"/>
        <v>100</v>
      </c>
      <c r="P154" s="321">
        <f t="shared" si="113"/>
        <v>113</v>
      </c>
      <c r="Q154" s="66">
        <f t="shared" si="114"/>
        <v>6.9</v>
      </c>
      <c r="R154" s="131">
        <f t="shared" si="115"/>
        <v>40</v>
      </c>
      <c r="S154" s="131">
        <f t="shared" si="116"/>
        <v>967</v>
      </c>
      <c r="T154" s="131">
        <f>+H159</f>
        <v>2330</v>
      </c>
      <c r="U154" s="72">
        <f t="shared" si="108"/>
        <v>140.14492753623188</v>
      </c>
      <c r="V154" s="879">
        <v>2.23</v>
      </c>
      <c r="W154" s="72">
        <f t="shared" si="117"/>
        <v>8843.6420233463032</v>
      </c>
      <c r="X154" s="72">
        <f t="shared" si="109"/>
        <v>63.103547012502062</v>
      </c>
      <c r="Y154" s="72">
        <f t="shared" si="110"/>
        <v>23.103547012502062</v>
      </c>
      <c r="Z154" s="72">
        <f t="shared" si="111"/>
        <v>55.843846913718643</v>
      </c>
      <c r="AA154" s="72">
        <f>(T154/0.4-(S154))*$I155/100*10</f>
        <v>1105.2949588477368</v>
      </c>
      <c r="AB154" s="79"/>
      <c r="AC154" s="79"/>
      <c r="AD154" s="79"/>
      <c r="AE154" s="43">
        <f>LINEST(R153:R155,O153:O155)</f>
        <v>-0.1785714285714286</v>
      </c>
      <c r="AF154" s="43">
        <f>INDEX(LINEST(R153:R155,O153:O155),2)</f>
        <v>56.785714285714292</v>
      </c>
      <c r="AG154" s="42">
        <f>LINEST(U153:U155,O153:O155)</f>
        <v>0.65239068777299636</v>
      </c>
      <c r="AH154" s="42">
        <f>INDEX(LINEST(U153:U155,O153:O155),2)</f>
        <v>70.442337272922018</v>
      </c>
      <c r="AI154" s="43">
        <f>LINEST(Q153:Q155,O153:O155)</f>
        <v>0.10428571428571426</v>
      </c>
      <c r="AJ154" s="42">
        <f>INDEX(LINEST(Q153:Q155,O153:O155),2)</f>
        <v>-3.7428571428571393</v>
      </c>
      <c r="AK154" s="43">
        <f>LINEST(W153:W155,O153:O155)</f>
        <v>-38.241245136186762</v>
      </c>
      <c r="AL154" s="42">
        <f>INDEX(LINEST(W153:W155,O153:O155),2)</f>
        <v>12438.31906614786</v>
      </c>
      <c r="AM154" s="43">
        <f>AE154*O154+AF154</f>
        <v>38.928571428571431</v>
      </c>
      <c r="AN154" s="42">
        <f>AG154*O154+AH154</f>
        <v>135.68140605022165</v>
      </c>
      <c r="AO154" s="42">
        <f>AI154*O154+AJ154</f>
        <v>6.6857142857142859</v>
      </c>
      <c r="AP154" s="42">
        <f>AK154*O154+AL154</f>
        <v>8614.1945525291849</v>
      </c>
      <c r="AQ154" s="76">
        <f>AP154/AN154</f>
        <v>63.488393902261691</v>
      </c>
      <c r="AR154" s="76">
        <f>AK147*AO154*AG154/AN154</f>
        <v>4.1790597757701331E-2</v>
      </c>
      <c r="AS154" s="76">
        <f>AQ154-AR154</f>
        <v>63.446603304503988</v>
      </c>
      <c r="AT154" s="76">
        <f>AS154-AM154</f>
        <v>24.518031875932557</v>
      </c>
      <c r="AU154" s="76">
        <f>AS154-AK147*AI154</f>
        <v>63.311031875932557</v>
      </c>
      <c r="AV154" s="61"/>
      <c r="AW154" s="61"/>
      <c r="BJ154" s="41"/>
      <c r="BK154" s="41"/>
      <c r="BL154" s="41"/>
      <c r="BM154" s="41"/>
      <c r="BN154" s="41"/>
    </row>
    <row r="155" spans="1:66" ht="13" customHeight="1" thickBot="1">
      <c r="A155" s="902" t="s">
        <v>315</v>
      </c>
      <c r="B155" s="428">
        <v>60</v>
      </c>
      <c r="C155" s="879">
        <v>103</v>
      </c>
      <c r="D155" s="363"/>
      <c r="E155" s="879">
        <v>32</v>
      </c>
      <c r="F155" s="363"/>
      <c r="G155" s="363"/>
      <c r="H155" s="363"/>
      <c r="I155" s="364">
        <f>I153/J153</f>
        <v>2.2752057613168724</v>
      </c>
      <c r="J155" s="367" t="s">
        <v>14</v>
      </c>
      <c r="K155" s="364">
        <f>K153/L153</f>
        <v>2.3376146788990826</v>
      </c>
      <c r="L155" s="367" t="s">
        <v>14</v>
      </c>
      <c r="M155" s="365"/>
      <c r="N155" s="920"/>
      <c r="O155" s="324">
        <f t="shared" ref="O155" si="118">+B161</f>
        <v>120</v>
      </c>
      <c r="P155" s="321">
        <f t="shared" ref="P155" si="119">+C161</f>
        <v>155</v>
      </c>
      <c r="Q155" s="66">
        <f t="shared" ref="Q155" si="120">+D161</f>
        <v>8.6999999999999993</v>
      </c>
      <c r="R155" s="131">
        <f t="shared" ref="R155" si="121">+E161</f>
        <v>35</v>
      </c>
      <c r="S155" s="131">
        <f t="shared" ref="S155" si="122">+F161</f>
        <v>1281</v>
      </c>
      <c r="T155" s="131">
        <f t="shared" ref="T155" si="123">+H161</f>
        <v>2551</v>
      </c>
      <c r="U155" s="72">
        <f t="shared" si="108"/>
        <v>147.24137931034483</v>
      </c>
      <c r="V155" s="879">
        <v>1.96</v>
      </c>
      <c r="W155" s="72">
        <f t="shared" si="117"/>
        <v>7772.8871595330738</v>
      </c>
      <c r="X155" s="72">
        <f t="shared" si="109"/>
        <v>52.790100146711744</v>
      </c>
      <c r="Y155" s="72">
        <f t="shared" si="110"/>
        <v>17.790100146711744</v>
      </c>
      <c r="Z155" s="72">
        <f t="shared" si="111"/>
        <v>34.058129126910799</v>
      </c>
      <c r="AA155" s="72">
        <f>(T155/0.4-(S155))*$I155/100*10</f>
        <v>1159.558616255144</v>
      </c>
      <c r="AB155" s="79"/>
      <c r="AC155" s="79"/>
      <c r="AD155" s="79"/>
      <c r="AE155" s="43"/>
      <c r="AQ155" s="42"/>
      <c r="AV155" s="61"/>
      <c r="AW155" s="61"/>
      <c r="BJ155" s="41"/>
      <c r="BK155" s="41"/>
      <c r="BL155" s="41"/>
      <c r="BM155" s="41"/>
      <c r="BN155" s="41"/>
    </row>
    <row r="156" spans="1:66" ht="13" customHeight="1" thickBot="1">
      <c r="A156" s="902">
        <v>1</v>
      </c>
      <c r="B156" s="428">
        <v>70</v>
      </c>
      <c r="C156" s="879">
        <v>95</v>
      </c>
      <c r="D156" s="363"/>
      <c r="E156" s="879">
        <v>32</v>
      </c>
      <c r="F156" s="877"/>
      <c r="G156" s="363"/>
      <c r="H156" s="363"/>
      <c r="I156" s="363"/>
      <c r="J156" s="430"/>
      <c r="K156" s="363"/>
      <c r="L156" s="363"/>
      <c r="M156" s="363"/>
      <c r="N156" s="920"/>
      <c r="O156" s="325" t="s">
        <v>55</v>
      </c>
      <c r="P156" s="152">
        <f t="shared" ref="P156:Z156" si="124">AVERAGE(P152:P155)</f>
        <v>108.5</v>
      </c>
      <c r="Q156" s="154">
        <f t="shared" si="124"/>
        <v>6.45</v>
      </c>
      <c r="R156" s="153">
        <f t="shared" si="124"/>
        <v>37.5</v>
      </c>
      <c r="S156" s="153">
        <f t="shared" si="124"/>
        <v>891.25</v>
      </c>
      <c r="T156" s="154">
        <f t="shared" si="124"/>
        <v>2252.5</v>
      </c>
      <c r="U156" s="153">
        <f t="shared" si="124"/>
        <v>136.53032912943917</v>
      </c>
      <c r="V156" s="1075">
        <f t="shared" si="124"/>
        <v>2.0949999999999998</v>
      </c>
      <c r="W156" s="153">
        <f t="shared" si="124"/>
        <v>8308.264591439689</v>
      </c>
      <c r="X156" s="153">
        <f t="shared" si="124"/>
        <v>61.154976502914856</v>
      </c>
      <c r="Y156" s="153">
        <f t="shared" si="124"/>
        <v>23.654976502914856</v>
      </c>
      <c r="Z156" s="153">
        <f t="shared" si="124"/>
        <v>61.172178568147316</v>
      </c>
      <c r="AA156" s="156"/>
      <c r="AB156" s="79"/>
      <c r="AC156" s="79"/>
      <c r="AD156" s="79"/>
      <c r="AR156" s="1034" t="s">
        <v>110</v>
      </c>
      <c r="AS156" s="1034">
        <f>AVERAGE(AS153:AS154)</f>
        <v>63.627304106974421</v>
      </c>
      <c r="AT156" s="1034">
        <f>AVERAGE(AT153:AT154)</f>
        <v>24.996351726022038</v>
      </c>
      <c r="AU156" s="1034">
        <f>AVERAGE(AU153:AU154)</f>
        <v>63.488018392688701</v>
      </c>
      <c r="AV156" s="61"/>
      <c r="AW156" s="61"/>
      <c r="BJ156" s="41"/>
      <c r="BK156" s="41"/>
      <c r="BL156" s="41"/>
      <c r="BM156" s="41"/>
      <c r="BN156" s="41"/>
    </row>
    <row r="157" spans="1:66" ht="13" customHeight="1" thickBot="1">
      <c r="A157" s="1190">
        <v>44033</v>
      </c>
      <c r="B157" s="428">
        <v>80</v>
      </c>
      <c r="C157" s="879">
        <v>79</v>
      </c>
      <c r="D157" s="879">
        <v>4.7</v>
      </c>
      <c r="E157" s="879">
        <v>35</v>
      </c>
      <c r="F157" s="879">
        <v>623</v>
      </c>
      <c r="G157" s="363"/>
      <c r="H157" s="879">
        <v>2025</v>
      </c>
      <c r="I157" s="363"/>
      <c r="J157" s="432"/>
      <c r="K157" s="433"/>
      <c r="L157" s="433"/>
      <c r="M157" s="433"/>
      <c r="N157" s="920"/>
      <c r="O157" s="1026" t="s">
        <v>95</v>
      </c>
      <c r="P157" s="79">
        <f>AVERAGE(P150:P151)</f>
        <v>95.5</v>
      </c>
      <c r="Q157" s="158">
        <f>AVERAGE(P152/Q152,P153/Q153,P154/Q154,P155/Q155)</f>
        <v>16.704899001176393</v>
      </c>
      <c r="R157" s="67">
        <f>AVERAGE(P150/Q150,P151/Q151)</f>
        <v>18.213507625272328</v>
      </c>
      <c r="V157" s="1076"/>
      <c r="W157" s="79"/>
      <c r="X157" s="79"/>
      <c r="Y157" s="79"/>
      <c r="Z157" s="160"/>
      <c r="AA157" s="515" t="s">
        <v>79</v>
      </c>
      <c r="AB157" s="79"/>
      <c r="AC157" s="79"/>
      <c r="AD157" s="79"/>
      <c r="AS157" s="61"/>
      <c r="AT157" s="61"/>
      <c r="AU157" s="61"/>
      <c r="AV157" s="61"/>
      <c r="AW157" s="61"/>
      <c r="BJ157" s="41"/>
      <c r="BK157" s="41"/>
      <c r="BL157" s="41"/>
      <c r="BM157" s="41"/>
      <c r="BN157" s="41"/>
    </row>
    <row r="158" spans="1:66" ht="13" customHeight="1" thickBot="1">
      <c r="A158" s="1117" t="s">
        <v>220</v>
      </c>
      <c r="B158" s="428">
        <v>90</v>
      </c>
      <c r="C158" s="879">
        <v>87</v>
      </c>
      <c r="D158" s="879">
        <v>5.5</v>
      </c>
      <c r="E158" s="879">
        <v>40</v>
      </c>
      <c r="F158" s="879">
        <v>694</v>
      </c>
      <c r="G158" s="363"/>
      <c r="H158" s="879">
        <v>2104</v>
      </c>
      <c r="I158" s="434"/>
      <c r="J158" s="367"/>
      <c r="K158" s="365"/>
      <c r="L158" s="365"/>
      <c r="M158" s="365"/>
      <c r="N158" s="920"/>
      <c r="O158" s="1233" t="s">
        <v>83</v>
      </c>
      <c r="P158" s="1233"/>
      <c r="Q158" s="162">
        <f>STDEV(P152/Q152,P153/Q153,P154/Q154,P155/Q155)</f>
        <v>0.84447100977186873</v>
      </c>
      <c r="R158" s="163">
        <f>STDEV(P150/Q150,P151/Q151)</f>
        <v>1.1399978607364836</v>
      </c>
      <c r="V158" s="1076"/>
      <c r="W158" s="79"/>
      <c r="X158" s="79"/>
      <c r="Y158" s="79"/>
      <c r="Z158" s="164" t="s">
        <v>89</v>
      </c>
      <c r="AA158" s="165">
        <f>SLOPE(AA150:AA151,O150:O151)</f>
        <v>1.6040200617283973</v>
      </c>
      <c r="AB158" s="79"/>
      <c r="AC158" s="79"/>
      <c r="AD158" s="79"/>
      <c r="AS158" s="61"/>
      <c r="AT158" s="61"/>
      <c r="AU158" s="61"/>
      <c r="AV158" s="61"/>
      <c r="AW158" s="61"/>
      <c r="BJ158" s="41"/>
      <c r="BK158" s="41"/>
      <c r="BL158" s="41"/>
      <c r="BM158" s="41"/>
      <c r="BN158" s="41"/>
    </row>
    <row r="159" spans="1:66" ht="13" customHeight="1" thickBot="1">
      <c r="A159" s="1132">
        <v>42</v>
      </c>
      <c r="B159" s="428">
        <v>100</v>
      </c>
      <c r="C159" s="879">
        <v>113</v>
      </c>
      <c r="D159" s="879">
        <v>6.9</v>
      </c>
      <c r="E159" s="879">
        <v>40</v>
      </c>
      <c r="F159" s="879">
        <v>967</v>
      </c>
      <c r="G159" s="363"/>
      <c r="H159" s="879">
        <v>2330</v>
      </c>
      <c r="I159" s="435"/>
      <c r="J159" s="436"/>
      <c r="K159" s="363"/>
      <c r="L159" s="363"/>
      <c r="M159" s="879">
        <v>0.755</v>
      </c>
      <c r="N159" s="1071"/>
      <c r="O159" s="35"/>
      <c r="P159" s="945"/>
      <c r="Q159" s="513" t="s">
        <v>93</v>
      </c>
      <c r="R159" s="514" t="s">
        <v>94</v>
      </c>
      <c r="V159" s="1076"/>
      <c r="W159" s="79"/>
      <c r="X159" s="79"/>
      <c r="Y159" s="79"/>
      <c r="Z159" s="167" t="s">
        <v>80</v>
      </c>
      <c r="AA159" s="168">
        <f>SLOPE(AA152:AA155,O152:O155)</f>
        <v>3.8691499118165802</v>
      </c>
      <c r="AB159" s="79"/>
      <c r="AC159" s="79"/>
      <c r="AD159" s="79"/>
      <c r="AS159" s="61"/>
      <c r="AT159" s="61"/>
      <c r="AU159" s="61"/>
      <c r="AV159" s="61"/>
      <c r="AW159" s="61"/>
      <c r="BJ159" s="41"/>
      <c r="BK159" s="41"/>
      <c r="BL159" s="41"/>
      <c r="BM159" s="41"/>
      <c r="BN159" s="41"/>
    </row>
    <row r="160" spans="1:66" ht="13" customHeight="1">
      <c r="A160" s="1117" t="s">
        <v>219</v>
      </c>
      <c r="B160" s="428">
        <v>110</v>
      </c>
      <c r="C160" s="879">
        <v>162</v>
      </c>
      <c r="D160" s="363"/>
      <c r="E160" s="879">
        <v>40</v>
      </c>
      <c r="F160" s="363"/>
      <c r="G160" s="363"/>
      <c r="H160" s="363"/>
      <c r="I160" s="437" t="s">
        <v>9</v>
      </c>
      <c r="J160" s="438"/>
      <c r="K160" s="1245"/>
      <c r="L160" s="1246"/>
      <c r="M160" s="449"/>
      <c r="N160" s="1071"/>
      <c r="V160" s="1076"/>
      <c r="AB160" s="79"/>
      <c r="AC160" s="79"/>
      <c r="AD160" s="79"/>
      <c r="AS160" s="61"/>
      <c r="AT160" s="61"/>
      <c r="AU160" s="61"/>
      <c r="AV160" s="61"/>
      <c r="AW160" s="61"/>
      <c r="BJ160" s="41"/>
      <c r="BK160" s="41"/>
      <c r="BL160" s="41"/>
      <c r="BM160" s="41"/>
      <c r="BN160" s="41"/>
    </row>
    <row r="161" spans="1:66" ht="13" customHeight="1">
      <c r="A161" s="1132">
        <v>43</v>
      </c>
      <c r="B161" s="428">
        <v>120</v>
      </c>
      <c r="C161" s="879">
        <v>155</v>
      </c>
      <c r="D161" s="879">
        <v>8.6999999999999993</v>
      </c>
      <c r="E161" s="879">
        <v>35</v>
      </c>
      <c r="F161" s="879">
        <v>1281</v>
      </c>
      <c r="G161" s="363"/>
      <c r="H161" s="879">
        <v>2551</v>
      </c>
      <c r="I161" s="366">
        <f>((G163+G162)/2)*(B163-B162)</f>
        <v>19741.5</v>
      </c>
      <c r="J161" s="367"/>
      <c r="K161" s="1247"/>
      <c r="L161" s="1248"/>
      <c r="M161" s="879">
        <v>0.88560000000000005</v>
      </c>
      <c r="N161" s="920"/>
      <c r="V161" s="1076"/>
      <c r="AB161" s="79"/>
      <c r="AC161" s="79"/>
      <c r="AD161" s="79"/>
      <c r="AS161" s="61"/>
      <c r="AT161" s="61"/>
      <c r="AU161" s="61"/>
      <c r="AV161" s="61"/>
      <c r="AW161" s="61"/>
      <c r="BJ161" s="41"/>
      <c r="BK161" s="41"/>
      <c r="BL161" s="41"/>
      <c r="BM161" s="41"/>
      <c r="BN161" s="41"/>
    </row>
    <row r="162" spans="1:66" ht="13" customHeight="1">
      <c r="A162" s="902"/>
      <c r="B162" s="428">
        <v>2</v>
      </c>
      <c r="C162" s="879">
        <v>137</v>
      </c>
      <c r="D162" s="363"/>
      <c r="E162" s="879">
        <v>30</v>
      </c>
      <c r="F162" s="363"/>
      <c r="G162" s="879">
        <v>8652</v>
      </c>
      <c r="H162" s="363"/>
      <c r="I162" s="366">
        <f>((G164+G163)/2)*(B164-B163)</f>
        <v>15915</v>
      </c>
      <c r="J162" s="367"/>
      <c r="K162" s="1247"/>
      <c r="L162" s="1248"/>
      <c r="M162" s="449"/>
      <c r="N162" s="920"/>
      <c r="V162" s="1076"/>
      <c r="AB162" s="79"/>
      <c r="AC162" s="79"/>
      <c r="AD162" s="79"/>
      <c r="AS162" s="61"/>
      <c r="AT162" s="61"/>
      <c r="AU162" s="61"/>
      <c r="AV162" s="61"/>
      <c r="AW162" s="61"/>
      <c r="BJ162" s="41"/>
      <c r="BK162" s="41"/>
      <c r="BL162" s="41"/>
      <c r="BM162" s="41"/>
      <c r="BN162" s="41"/>
    </row>
    <row r="163" spans="1:66" ht="13" customHeight="1">
      <c r="A163" s="943">
        <v>30</v>
      </c>
      <c r="B163" s="428">
        <v>5</v>
      </c>
      <c r="C163" s="879">
        <v>110</v>
      </c>
      <c r="D163" s="363"/>
      <c r="E163" s="879">
        <v>30</v>
      </c>
      <c r="F163" s="363"/>
      <c r="G163" s="879">
        <v>4509</v>
      </c>
      <c r="H163" s="363"/>
      <c r="I163" s="366">
        <f>((G165+G164)/2)*(B165-B164)</f>
        <v>7777.5</v>
      </c>
      <c r="J163" s="367"/>
      <c r="K163" s="1247"/>
      <c r="L163" s="1248"/>
      <c r="M163" s="449"/>
      <c r="N163" s="920"/>
      <c r="V163" s="1076"/>
      <c r="AB163" s="79"/>
      <c r="AC163" s="79"/>
      <c r="AD163" s="79"/>
      <c r="AS163" s="61"/>
      <c r="AT163" s="61"/>
      <c r="AU163" s="61"/>
      <c r="AV163" s="61"/>
      <c r="AW163" s="61"/>
      <c r="BJ163" s="41"/>
      <c r="BK163" s="41"/>
      <c r="BL163" s="41"/>
      <c r="BM163" s="41"/>
      <c r="BN163" s="41"/>
    </row>
    <row r="164" spans="1:66" ht="13" customHeight="1">
      <c r="A164" s="1118"/>
      <c r="B164" s="428">
        <v>10</v>
      </c>
      <c r="C164" s="879">
        <v>101</v>
      </c>
      <c r="D164" s="363"/>
      <c r="E164" s="879">
        <v>30</v>
      </c>
      <c r="F164" s="363"/>
      <c r="G164" s="879">
        <v>1857</v>
      </c>
      <c r="H164" s="363"/>
      <c r="I164" s="366">
        <f>((G166+G165)/2)*(B166-B165)</f>
        <v>11100</v>
      </c>
      <c r="J164" s="367"/>
      <c r="K164" s="1247"/>
      <c r="L164" s="1248"/>
      <c r="M164" s="449"/>
      <c r="N164" s="920"/>
      <c r="V164" s="1076"/>
      <c r="AB164" s="79"/>
      <c r="AC164" s="79"/>
      <c r="AD164" s="79"/>
      <c r="AS164" s="61"/>
      <c r="AT164" s="61"/>
      <c r="AU164" s="61"/>
      <c r="AV164" s="61"/>
      <c r="AW164" s="61"/>
      <c r="BJ164" s="41"/>
      <c r="BK164" s="41"/>
      <c r="BL164" s="41"/>
      <c r="BM164" s="41"/>
      <c r="BN164" s="41"/>
    </row>
    <row r="165" spans="1:66" ht="13" customHeight="1" thickBot="1">
      <c r="A165" s="1118"/>
      <c r="B165" s="428">
        <v>15</v>
      </c>
      <c r="C165" s="879">
        <v>99</v>
      </c>
      <c r="D165" s="363"/>
      <c r="E165" s="879">
        <v>30</v>
      </c>
      <c r="F165" s="363"/>
      <c r="G165" s="879">
        <v>1254</v>
      </c>
      <c r="H165" s="363"/>
      <c r="I165" s="439">
        <f>SUM(I161:I164)/(B166-B162)*220</f>
        <v>521629.5652173913</v>
      </c>
      <c r="J165" s="440" t="s">
        <v>10</v>
      </c>
      <c r="K165" s="1249"/>
      <c r="L165" s="1250"/>
      <c r="M165" s="449"/>
      <c r="N165" s="920"/>
      <c r="V165" s="1076"/>
      <c r="W165" s="79"/>
      <c r="X165" s="79"/>
      <c r="Y165" s="79"/>
      <c r="Z165" s="79"/>
      <c r="AA165" s="79"/>
      <c r="AB165" s="79"/>
      <c r="AC165" s="79"/>
      <c r="AD165" s="79"/>
      <c r="AS165" s="61"/>
      <c r="AT165" s="61"/>
      <c r="AU165" s="61"/>
      <c r="AV165" s="61"/>
      <c r="AW165" s="61"/>
      <c r="BJ165" s="41"/>
      <c r="BK165" s="41"/>
      <c r="BL165" s="41"/>
      <c r="BM165" s="41"/>
      <c r="BN165" s="41"/>
    </row>
    <row r="166" spans="1:66" ht="13" customHeight="1" thickBot="1">
      <c r="A166" s="1118"/>
      <c r="B166" s="428">
        <v>25</v>
      </c>
      <c r="C166" s="879">
        <v>116</v>
      </c>
      <c r="D166" s="363"/>
      <c r="E166" s="879">
        <v>30</v>
      </c>
      <c r="F166" s="363"/>
      <c r="G166" s="879">
        <v>966</v>
      </c>
      <c r="H166" s="363"/>
      <c r="I166" s="441"/>
      <c r="J166" s="442"/>
      <c r="K166" s="433"/>
      <c r="L166" s="433"/>
      <c r="M166" s="449"/>
      <c r="N166" s="920"/>
      <c r="O166" s="326"/>
      <c r="V166" s="1076"/>
      <c r="W166" s="79"/>
      <c r="X166" s="79"/>
      <c r="Y166" s="79"/>
      <c r="Z166" s="509" t="s">
        <v>14</v>
      </c>
      <c r="AA166" s="79"/>
      <c r="AB166" s="79"/>
      <c r="AC166" s="79"/>
      <c r="AD166" s="79"/>
      <c r="AS166" s="61"/>
      <c r="AT166" s="61"/>
      <c r="AU166" s="61"/>
      <c r="AV166" s="61"/>
      <c r="AW166" s="61"/>
      <c r="BJ166" s="41"/>
      <c r="BK166" s="41"/>
      <c r="BL166" s="41"/>
      <c r="BM166" s="41"/>
      <c r="BN166" s="41"/>
    </row>
    <row r="167" spans="1:66" ht="13" customHeight="1" thickBot="1">
      <c r="A167" s="1119" t="s">
        <v>218</v>
      </c>
      <c r="B167" s="429" t="s">
        <v>11</v>
      </c>
      <c r="C167" s="452">
        <f>AVERAGE(C162:C166)</f>
        <v>112.6</v>
      </c>
      <c r="D167" s="445"/>
      <c r="E167" s="452">
        <f>AVERAGE(E157:E161)</f>
        <v>38</v>
      </c>
      <c r="F167" s="445"/>
      <c r="G167" s="884">
        <v>53359</v>
      </c>
      <c r="H167" s="867" t="s">
        <v>8</v>
      </c>
      <c r="I167" s="443"/>
      <c r="J167" s="444"/>
      <c r="K167" s="445"/>
      <c r="L167" s="445"/>
      <c r="M167" s="450">
        <f>AVERAGE(M159:M164)</f>
        <v>0.82030000000000003</v>
      </c>
      <c r="N167" s="451" t="s">
        <v>58</v>
      </c>
      <c r="O167" s="1241" t="str">
        <f>A169</f>
        <v>MP-8</v>
      </c>
      <c r="P167" s="1242"/>
      <c r="Q167" s="319"/>
      <c r="S167" s="92"/>
      <c r="T167" s="92"/>
      <c r="V167" s="1076"/>
      <c r="W167" s="79"/>
      <c r="X167" s="79"/>
      <c r="Y167" s="79"/>
      <c r="Z167" s="320"/>
      <c r="AA167" s="1158"/>
      <c r="AB167" s="1159"/>
      <c r="AC167" s="1159"/>
      <c r="AD167" s="1160"/>
      <c r="AE167" s="1161" t="str">
        <f>+O167</f>
        <v>MP-8</v>
      </c>
      <c r="AF167" s="26" t="s">
        <v>116</v>
      </c>
      <c r="AG167" s="44"/>
      <c r="AH167" s="44"/>
      <c r="AI167" s="248" t="s">
        <v>115</v>
      </c>
      <c r="AJ167" s="44"/>
      <c r="AK167" s="25">
        <v>1.3</v>
      </c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61"/>
      <c r="AW167" s="61"/>
      <c r="BJ167" s="41"/>
      <c r="BK167" s="41"/>
      <c r="BL167" s="41"/>
      <c r="BM167" s="41"/>
      <c r="BN167" s="41"/>
    </row>
    <row r="168" spans="1:66" ht="13" customHeight="1">
      <c r="A168" s="1120">
        <v>8</v>
      </c>
      <c r="B168" s="459">
        <v>-10</v>
      </c>
      <c r="C168" s="878" t="s">
        <v>168</v>
      </c>
      <c r="D168" s="878" t="s">
        <v>186</v>
      </c>
      <c r="E168" s="878" t="s">
        <v>192</v>
      </c>
      <c r="F168" s="880" t="s">
        <v>156</v>
      </c>
      <c r="G168" s="469"/>
      <c r="H168" s="880" t="s">
        <v>158</v>
      </c>
      <c r="I168" s="470"/>
      <c r="J168" s="471"/>
      <c r="K168" s="472"/>
      <c r="L168" s="472"/>
      <c r="M168" s="941" t="s">
        <v>210</v>
      </c>
      <c r="N168" s="922"/>
      <c r="O168" s="491" t="s">
        <v>2</v>
      </c>
      <c r="P168" s="492" t="s">
        <v>344</v>
      </c>
      <c r="Q168" s="493" t="s">
        <v>345</v>
      </c>
      <c r="R168" s="494" t="s">
        <v>46</v>
      </c>
      <c r="S168" s="493" t="s">
        <v>71</v>
      </c>
      <c r="T168" s="493" t="s">
        <v>72</v>
      </c>
      <c r="U168" s="493" t="s">
        <v>17</v>
      </c>
      <c r="V168" s="1090" t="s">
        <v>28</v>
      </c>
      <c r="W168" s="493" t="s">
        <v>25</v>
      </c>
      <c r="X168" s="494" t="s">
        <v>18</v>
      </c>
      <c r="Y168" s="495" t="s">
        <v>20</v>
      </c>
      <c r="Z168" s="496" t="s">
        <v>56</v>
      </c>
      <c r="AA168" s="497" t="s">
        <v>74</v>
      </c>
      <c r="AB168" s="498" t="s">
        <v>81</v>
      </c>
      <c r="AC168" s="498" t="s">
        <v>82</v>
      </c>
      <c r="AD168" s="499" t="s">
        <v>86</v>
      </c>
      <c r="AE168" s="27"/>
      <c r="AF168" s="27"/>
      <c r="AG168" s="27"/>
      <c r="AH168" s="27"/>
      <c r="AI168" s="27"/>
      <c r="AJ168" s="27"/>
      <c r="AK168" s="27"/>
      <c r="AL168" s="27"/>
      <c r="AM168" s="27" t="s">
        <v>117</v>
      </c>
      <c r="AN168" s="27" t="s">
        <v>117</v>
      </c>
      <c r="AO168" s="27" t="s">
        <v>117</v>
      </c>
      <c r="AP168" s="27" t="s">
        <v>117</v>
      </c>
      <c r="AQ168" s="27" t="s">
        <v>118</v>
      </c>
      <c r="AR168" s="27" t="s">
        <v>119</v>
      </c>
      <c r="AS168" s="27" t="s">
        <v>120</v>
      </c>
      <c r="AT168" s="27" t="s">
        <v>121</v>
      </c>
      <c r="AU168" s="27"/>
      <c r="AV168" s="61"/>
      <c r="AW168" s="61"/>
      <c r="BJ168" s="41"/>
      <c r="BK168" s="41"/>
      <c r="BL168" s="41"/>
      <c r="BM168" s="41"/>
      <c r="BN168" s="41"/>
    </row>
    <row r="169" spans="1:66" ht="13" customHeight="1" thickBot="1">
      <c r="A169" s="912" t="s">
        <v>144</v>
      </c>
      <c r="B169" s="460">
        <v>0</v>
      </c>
      <c r="C169" s="879" t="s">
        <v>169</v>
      </c>
      <c r="D169" s="879" t="s">
        <v>187</v>
      </c>
      <c r="E169" s="879" t="s">
        <v>193</v>
      </c>
      <c r="F169" s="879" t="s">
        <v>156</v>
      </c>
      <c r="G169" s="469"/>
      <c r="H169" s="879" t="s">
        <v>158</v>
      </c>
      <c r="I169" s="879"/>
      <c r="J169" s="883"/>
      <c r="K169" s="879"/>
      <c r="L169" s="879"/>
      <c r="M169" s="469"/>
      <c r="N169" s="923"/>
      <c r="O169" s="500" t="s">
        <v>26</v>
      </c>
      <c r="P169" s="501" t="s">
        <v>99</v>
      </c>
      <c r="Q169" s="502" t="s">
        <v>99</v>
      </c>
      <c r="R169" s="502" t="s">
        <v>16</v>
      </c>
      <c r="S169" s="502" t="s">
        <v>70</v>
      </c>
      <c r="T169" s="502" t="s">
        <v>73</v>
      </c>
      <c r="U169" s="503" t="s">
        <v>84</v>
      </c>
      <c r="V169" s="1091" t="s">
        <v>350</v>
      </c>
      <c r="W169" s="502" t="s">
        <v>88</v>
      </c>
      <c r="X169" s="502" t="s">
        <v>16</v>
      </c>
      <c r="Y169" s="504" t="s">
        <v>16</v>
      </c>
      <c r="Z169" s="505"/>
      <c r="AA169" s="506" t="s">
        <v>75</v>
      </c>
      <c r="AB169" s="507"/>
      <c r="AC169" s="507"/>
      <c r="AD169" s="508"/>
      <c r="AE169" s="27" t="s">
        <v>122</v>
      </c>
      <c r="AF169" s="27" t="s">
        <v>123</v>
      </c>
      <c r="AG169" s="27" t="s">
        <v>124</v>
      </c>
      <c r="AH169" s="27" t="s">
        <v>125</v>
      </c>
      <c r="AI169" s="27" t="s">
        <v>341</v>
      </c>
      <c r="AJ169" s="27" t="s">
        <v>346</v>
      </c>
      <c r="AK169" s="27" t="s">
        <v>339</v>
      </c>
      <c r="AL169" s="27" t="s">
        <v>340</v>
      </c>
      <c r="AM169" s="27" t="s">
        <v>46</v>
      </c>
      <c r="AN169" s="27" t="s">
        <v>17</v>
      </c>
      <c r="AO169" s="27" t="s">
        <v>343</v>
      </c>
      <c r="AP169" s="27" t="s">
        <v>25</v>
      </c>
      <c r="AQ169" s="27" t="s">
        <v>127</v>
      </c>
      <c r="AR169" s="27" t="s">
        <v>127</v>
      </c>
      <c r="AS169" s="27" t="s">
        <v>127</v>
      </c>
      <c r="AT169" s="27" t="s">
        <v>127</v>
      </c>
      <c r="AU169" s="27" t="s">
        <v>128</v>
      </c>
      <c r="AV169" s="61"/>
      <c r="AW169" s="61"/>
      <c r="BJ169" s="41"/>
      <c r="BK169" s="41"/>
      <c r="BL169" s="41"/>
      <c r="BM169" s="41"/>
      <c r="BN169" s="41"/>
    </row>
    <row r="170" spans="1:66" ht="13" customHeight="1">
      <c r="A170" s="903" t="s">
        <v>151</v>
      </c>
      <c r="B170" s="460">
        <v>10</v>
      </c>
      <c r="C170" s="879" t="s">
        <v>170</v>
      </c>
      <c r="D170" s="469"/>
      <c r="E170" s="879" t="s">
        <v>194</v>
      </c>
      <c r="F170" s="469"/>
      <c r="G170" s="469"/>
      <c r="H170" s="469"/>
      <c r="I170" s="879"/>
      <c r="J170" s="883"/>
      <c r="K170" s="879"/>
      <c r="L170" s="879"/>
      <c r="M170" s="469"/>
      <c r="N170" s="924"/>
      <c r="O170" s="322">
        <f t="shared" ref="O170:O171" si="125">+B168</f>
        <v>-10</v>
      </c>
      <c r="P170" s="323" t="str">
        <f t="shared" ref="P170:P171" si="126">+C168</f>
        <v>bg -10</v>
      </c>
      <c r="Q170" s="66" t="str">
        <f t="shared" ref="Q170:Q171" si="127">+D168</f>
        <v>glu -10</v>
      </c>
      <c r="R170" s="66" t="str">
        <f t="shared" ref="R170:R171" si="128">+E168</f>
        <v>gir -10</v>
      </c>
      <c r="S170" s="66" t="str">
        <f t="shared" ref="S170:S171" si="129">+F168</f>
        <v>[3H dry]</v>
      </c>
      <c r="T170" s="66" t="str">
        <f>+H168</f>
        <v>[3H wet]</v>
      </c>
      <c r="U170" s="65" t="e">
        <f t="shared" ref="U170:U175" si="130">S170/Q170</f>
        <v>#VALUE!</v>
      </c>
      <c r="V170" s="887">
        <v>3</v>
      </c>
      <c r="W170" s="65" t="e">
        <f>V171*I173*200/10/(A170)</f>
        <v>#DIV/0!</v>
      </c>
      <c r="X170" s="65" t="e">
        <f t="shared" ref="X170:X175" si="131">W170/U170</f>
        <v>#DIV/0!</v>
      </c>
      <c r="Y170" s="65" t="e">
        <f t="shared" ref="Y170:Y175" si="132">X170-R170</f>
        <v>#DIV/0!</v>
      </c>
      <c r="Z170" s="65" t="e">
        <f t="shared" ref="Z170:Z175" si="133">(X170/P170)*100</f>
        <v>#DIV/0!</v>
      </c>
      <c r="AA170" s="65" t="e">
        <f>(T170/0.4-(S170))*I175/100*10</f>
        <v>#VALUE!</v>
      </c>
      <c r="AB170" s="64" t="e">
        <f>700*AA178/AVERAGE(U170:U171)</f>
        <v>#VALUE!</v>
      </c>
      <c r="AC170" s="65" t="e">
        <f>AVERAGE(X170:X171)-AB170</f>
        <v>#DIV/0!</v>
      </c>
      <c r="AD170" s="65" t="e">
        <f>AC170/AVERAGE(X170:X171)*100</f>
        <v>#DIV/0!</v>
      </c>
      <c r="AE170" s="43" t="e">
        <f>LINEST(R170:R171,O170:O171)</f>
        <v>#VALUE!</v>
      </c>
      <c r="AF170" s="43" t="e">
        <f>INDEX(LINEST(R170:R171,O170:O171),2)</f>
        <v>#VALUE!</v>
      </c>
      <c r="AG170" s="42" t="e">
        <f>LINEST(U170:U171,O170:O171)</f>
        <v>#VALUE!</v>
      </c>
      <c r="AH170" s="42" t="e">
        <f>INDEX(LINEST(U170:U171,O170:O171),2)</f>
        <v>#VALUE!</v>
      </c>
      <c r="AI170" s="43" t="e">
        <f>LINEST(Q170:Q171,O170:O171)</f>
        <v>#VALUE!</v>
      </c>
      <c r="AJ170" s="42" t="e">
        <f>INDEX(LINEST(Q170:Q171,O170:O171),2)</f>
        <v>#VALUE!</v>
      </c>
      <c r="AK170" s="43" t="e">
        <f>LINEST(W170:W171,O170:O171)</f>
        <v>#VALUE!</v>
      </c>
      <c r="AL170" s="42" t="e">
        <f>INDEX(LINEST(W170:W171,O170:O171),2)</f>
        <v>#VALUE!</v>
      </c>
      <c r="AM170" s="43" t="e">
        <f>AE170*AVERAGE(O170:O171)+AF170</f>
        <v>#VALUE!</v>
      </c>
      <c r="AN170" s="42" t="e">
        <f>AG170*AVERAGE(O170:O171)+AH170</f>
        <v>#VALUE!</v>
      </c>
      <c r="AO170" s="42" t="e">
        <f>AI170*AVERAGE(O170:O171)+AJ170</f>
        <v>#VALUE!</v>
      </c>
      <c r="AP170" s="42" t="e">
        <f>AK170*AVERAGE(O170:O171)+AL170</f>
        <v>#VALUE!</v>
      </c>
      <c r="AQ170" s="76" t="e">
        <f>AP170/AN170</f>
        <v>#VALUE!</v>
      </c>
      <c r="AR170" s="76" t="e">
        <f>AK167*AO170*AG170/AN170</f>
        <v>#VALUE!</v>
      </c>
      <c r="AS170" s="1034" t="e">
        <f>AQ170-AR170</f>
        <v>#VALUE!</v>
      </c>
      <c r="AT170" s="1034" t="e">
        <f>AS170-AM170</f>
        <v>#VALUE!</v>
      </c>
      <c r="AU170" s="1034" t="e">
        <f>AS170-AK167*AI170</f>
        <v>#VALUE!</v>
      </c>
      <c r="AV170" s="36" t="s">
        <v>97</v>
      </c>
      <c r="AW170" s="61"/>
      <c r="BJ170" s="41"/>
      <c r="BK170" s="41"/>
      <c r="BL170" s="41"/>
      <c r="BM170" s="41"/>
      <c r="BN170" s="41"/>
    </row>
    <row r="171" spans="1:66" ht="13" customHeight="1">
      <c r="A171" s="903" t="str">
        <f>A151</f>
        <v>Lipid#2</v>
      </c>
      <c r="B171" s="460">
        <v>20</v>
      </c>
      <c r="C171" s="879" t="s">
        <v>171</v>
      </c>
      <c r="D171" s="469"/>
      <c r="E171" s="879" t="s">
        <v>195</v>
      </c>
      <c r="F171" s="469"/>
      <c r="G171" s="469"/>
      <c r="H171" s="469"/>
      <c r="I171" s="879"/>
      <c r="J171" s="883"/>
      <c r="K171" s="879"/>
      <c r="L171" s="879"/>
      <c r="M171" s="469"/>
      <c r="N171" s="923"/>
      <c r="O171" s="324">
        <f t="shared" si="125"/>
        <v>0</v>
      </c>
      <c r="P171" s="321" t="str">
        <f t="shared" si="126"/>
        <v>bg 0</v>
      </c>
      <c r="Q171" s="131" t="str">
        <f t="shared" si="127"/>
        <v>glu 0</v>
      </c>
      <c r="R171" s="131" t="str">
        <f t="shared" si="128"/>
        <v>gir 0</v>
      </c>
      <c r="S171" s="131" t="str">
        <f t="shared" si="129"/>
        <v>[3H dry]</v>
      </c>
      <c r="T171" s="131" t="str">
        <f>+H169</f>
        <v>[3H wet]</v>
      </c>
      <c r="U171" s="72" t="e">
        <f t="shared" si="130"/>
        <v>#VALUE!</v>
      </c>
      <c r="V171" s="888">
        <v>3</v>
      </c>
      <c r="W171" s="72" t="e">
        <f>V171*I173*200/10/(A170)</f>
        <v>#DIV/0!</v>
      </c>
      <c r="X171" s="72" t="e">
        <f t="shared" si="131"/>
        <v>#DIV/0!</v>
      </c>
      <c r="Y171" s="72" t="e">
        <f t="shared" si="132"/>
        <v>#DIV/0!</v>
      </c>
      <c r="Z171" s="72" t="e">
        <f t="shared" si="133"/>
        <v>#DIV/0!</v>
      </c>
      <c r="AA171" s="72" t="e">
        <f>(T171/0.4-(S171))*$I175/100*10</f>
        <v>#VALUE!</v>
      </c>
      <c r="AB171" s="250" t="e">
        <f>700*AA179/AVERAGE(U172:U175)</f>
        <v>#VALUE!</v>
      </c>
      <c r="AC171" s="72" t="e">
        <f>X176-AB171</f>
        <v>#DIV/0!</v>
      </c>
      <c r="AD171" s="65" t="e">
        <f>AC171/AVERAGE(X172:X175)*100</f>
        <v>#DIV/0!</v>
      </c>
      <c r="AE171" s="43"/>
      <c r="AF171" s="43"/>
      <c r="AG171" s="42"/>
      <c r="AH171" s="42"/>
      <c r="AI171" s="43"/>
      <c r="AJ171" s="42"/>
      <c r="AK171" s="42"/>
      <c r="AL171" s="42"/>
      <c r="AM171" s="43"/>
      <c r="AN171" s="42"/>
      <c r="AO171" s="42"/>
      <c r="AP171" s="42"/>
      <c r="AQ171" s="76"/>
      <c r="AR171" s="76"/>
      <c r="AS171" s="76"/>
      <c r="AT171" s="42"/>
      <c r="AU171" s="42"/>
      <c r="AV171" s="61"/>
      <c r="AW171" s="61"/>
      <c r="BJ171" s="41"/>
      <c r="BK171" s="41"/>
      <c r="BL171" s="41"/>
      <c r="BM171" s="41"/>
      <c r="BN171" s="41"/>
    </row>
    <row r="172" spans="1:66" ht="13" customHeight="1">
      <c r="A172" s="903" t="str">
        <f>A152</f>
        <v>[diet B]</v>
      </c>
      <c r="B172" s="460">
        <v>30</v>
      </c>
      <c r="C172" s="879" t="s">
        <v>172</v>
      </c>
      <c r="D172" s="469"/>
      <c r="E172" s="879" t="s">
        <v>196</v>
      </c>
      <c r="F172" s="469"/>
      <c r="G172" s="469"/>
      <c r="H172" s="469"/>
      <c r="I172" s="469"/>
      <c r="J172" s="473"/>
      <c r="K172" s="469"/>
      <c r="L172" s="469"/>
      <c r="M172" s="469"/>
      <c r="N172" s="923"/>
      <c r="O172" s="324">
        <f t="shared" ref="O172:O174" si="134">+B177</f>
        <v>80</v>
      </c>
      <c r="P172" s="321" t="str">
        <f t="shared" ref="P172:P174" si="135">+C177</f>
        <v>bg 80</v>
      </c>
      <c r="Q172" s="131" t="str">
        <f t="shared" ref="Q172:Q174" si="136">+D177</f>
        <v>glu 80</v>
      </c>
      <c r="R172" s="131" t="str">
        <f t="shared" ref="R172:R174" si="137">+E177</f>
        <v>gir 80</v>
      </c>
      <c r="S172" s="131" t="str">
        <f t="shared" ref="S172:S174" si="138">+F177</f>
        <v>[3H dry]</v>
      </c>
      <c r="T172" s="131" t="str">
        <f>+H177</f>
        <v>[3H wet]</v>
      </c>
      <c r="U172" s="72" t="e">
        <f t="shared" si="130"/>
        <v>#VALUE!</v>
      </c>
      <c r="V172" s="879"/>
      <c r="W172" s="72" t="e">
        <f>V172*K173*200/10/(A170)</f>
        <v>#DIV/0!</v>
      </c>
      <c r="X172" s="72" t="e">
        <f t="shared" si="131"/>
        <v>#DIV/0!</v>
      </c>
      <c r="Y172" s="72" t="e">
        <f t="shared" si="132"/>
        <v>#DIV/0!</v>
      </c>
      <c r="Z172" s="72" t="e">
        <f t="shared" si="133"/>
        <v>#DIV/0!</v>
      </c>
      <c r="AA172" s="72" t="e">
        <f>(T172/0.4-(S172))*$I175/100*10</f>
        <v>#VALUE!</v>
      </c>
      <c r="AB172" s="79"/>
      <c r="AC172" s="79"/>
      <c r="AD172" s="79"/>
      <c r="AE172" s="43"/>
      <c r="AF172" s="43"/>
      <c r="AG172" s="42"/>
      <c r="AH172" s="42"/>
      <c r="AI172" s="43"/>
      <c r="AJ172" s="42"/>
      <c r="AK172" s="42"/>
      <c r="AL172" s="42"/>
      <c r="AM172" s="43"/>
      <c r="AN172" s="42"/>
      <c r="AO172" s="42"/>
      <c r="AP172" s="42"/>
      <c r="AQ172" s="76"/>
      <c r="AR172" s="76"/>
      <c r="AS172" s="76"/>
      <c r="AT172" s="42"/>
      <c r="AU172" s="42"/>
      <c r="AV172" s="61"/>
      <c r="AW172" s="61"/>
      <c r="BJ172" s="41"/>
      <c r="BK172" s="41"/>
      <c r="BL172" s="41"/>
      <c r="BM172" s="41"/>
      <c r="BN172" s="41"/>
    </row>
    <row r="173" spans="1:66" ht="13" customHeight="1">
      <c r="A173" s="903" t="str">
        <f>A153</f>
        <v>[treatment B]</v>
      </c>
      <c r="B173" s="460">
        <v>40</v>
      </c>
      <c r="C173" s="879" t="s">
        <v>173</v>
      </c>
      <c r="D173" s="469"/>
      <c r="E173" s="879" t="s">
        <v>197</v>
      </c>
      <c r="F173" s="469"/>
      <c r="G173" s="469"/>
      <c r="H173" s="469"/>
      <c r="I173" s="474" t="e">
        <f>AVERAGE(I169:I171)</f>
        <v>#DIV/0!</v>
      </c>
      <c r="J173" s="475" t="e">
        <f>AVERAGE(J169:J171)</f>
        <v>#DIV/0!</v>
      </c>
      <c r="K173" s="474" t="e">
        <f>AVERAGE(K169:K171)</f>
        <v>#DIV/0!</v>
      </c>
      <c r="L173" s="475" t="e">
        <f>AVERAGE(L169:L171)</f>
        <v>#DIV/0!</v>
      </c>
      <c r="M173" s="469"/>
      <c r="N173" s="923"/>
      <c r="O173" s="324">
        <f t="shared" si="134"/>
        <v>90</v>
      </c>
      <c r="P173" s="321" t="str">
        <f t="shared" si="135"/>
        <v>bg 90</v>
      </c>
      <c r="Q173" s="131" t="str">
        <f t="shared" si="136"/>
        <v>glu 90</v>
      </c>
      <c r="R173" s="131" t="str">
        <f t="shared" si="137"/>
        <v>gir 90</v>
      </c>
      <c r="S173" s="131" t="str">
        <f t="shared" si="138"/>
        <v>[3H dry]</v>
      </c>
      <c r="T173" s="131" t="str">
        <f>+H178</f>
        <v>[3H wet]</v>
      </c>
      <c r="U173" s="72" t="e">
        <f t="shared" si="130"/>
        <v>#VALUE!</v>
      </c>
      <c r="V173" s="879"/>
      <c r="W173" s="72" t="e">
        <f t="shared" ref="W173:W175" si="139">W172*V173/V172</f>
        <v>#DIV/0!</v>
      </c>
      <c r="X173" s="72" t="e">
        <f t="shared" si="131"/>
        <v>#DIV/0!</v>
      </c>
      <c r="Y173" s="72" t="e">
        <f t="shared" si="132"/>
        <v>#DIV/0!</v>
      </c>
      <c r="Z173" s="72" t="e">
        <f t="shared" si="133"/>
        <v>#DIV/0!</v>
      </c>
      <c r="AA173" s="72" t="e">
        <f>(T173/0.4-(S173))*$I175/100*10</f>
        <v>#VALUE!</v>
      </c>
      <c r="AB173" s="79"/>
      <c r="AC173" s="79"/>
      <c r="AD173" s="79"/>
      <c r="AE173" s="43" t="e">
        <f>LINEST(R172:R174,O172:O174)</f>
        <v>#VALUE!</v>
      </c>
      <c r="AF173" s="43" t="e">
        <f>INDEX(LINEST(R172:R174,O172:O174),2)</f>
        <v>#VALUE!</v>
      </c>
      <c r="AG173" s="42" t="e">
        <f>LINEST(U172:U174,O172:O174)</f>
        <v>#VALUE!</v>
      </c>
      <c r="AH173" s="42" t="e">
        <f>INDEX(LINEST(U172:U174,O172:O174),2)</f>
        <v>#VALUE!</v>
      </c>
      <c r="AI173" s="43" t="e">
        <f>LINEST(Q172:Q174,O172:O174)</f>
        <v>#VALUE!</v>
      </c>
      <c r="AJ173" s="42" t="e">
        <f>INDEX(LINEST(Q172:Q174,O172:O174),2)</f>
        <v>#VALUE!</v>
      </c>
      <c r="AK173" s="43" t="e">
        <f>LINEST(W172:W174,O172:O174)</f>
        <v>#VALUE!</v>
      </c>
      <c r="AL173" s="42" t="e">
        <f>INDEX(LINEST(W172:W174,O172:O174),2)</f>
        <v>#VALUE!</v>
      </c>
      <c r="AM173" s="43" t="e">
        <f>AE173*O173+AF173</f>
        <v>#VALUE!</v>
      </c>
      <c r="AN173" s="42" t="e">
        <f>AG173*O173+AH173</f>
        <v>#VALUE!</v>
      </c>
      <c r="AO173" s="42" t="e">
        <f>AI173*O173+AJ173</f>
        <v>#VALUE!</v>
      </c>
      <c r="AP173" s="42" t="e">
        <f>AK173*O173+AL173</f>
        <v>#VALUE!</v>
      </c>
      <c r="AQ173" s="76" t="e">
        <f>AP173/AN173</f>
        <v>#VALUE!</v>
      </c>
      <c r="AR173" s="76" t="e">
        <f>AK167*AO173*AG173/AN173</f>
        <v>#VALUE!</v>
      </c>
      <c r="AS173" s="76" t="e">
        <f>AQ173-AR173</f>
        <v>#VALUE!</v>
      </c>
      <c r="AT173" s="76" t="e">
        <f>AS173-AM173</f>
        <v>#VALUE!</v>
      </c>
      <c r="AU173" s="76" t="e">
        <f>AS173-AK167*AI173</f>
        <v>#VALUE!</v>
      </c>
      <c r="AV173" s="61"/>
      <c r="AW173" s="61"/>
      <c r="BJ173" s="41"/>
      <c r="BK173" s="41"/>
      <c r="BL173" s="41"/>
      <c r="BM173" s="41"/>
      <c r="BN173" s="41"/>
    </row>
    <row r="174" spans="1:66" ht="13" customHeight="1">
      <c r="A174" s="903" t="s">
        <v>61</v>
      </c>
      <c r="B174" s="460">
        <v>50</v>
      </c>
      <c r="C174" s="879" t="s">
        <v>174</v>
      </c>
      <c r="D174" s="469"/>
      <c r="E174" s="879" t="s">
        <v>198</v>
      </c>
      <c r="F174" s="469"/>
      <c r="G174" s="469"/>
      <c r="H174" s="469"/>
      <c r="I174" s="469"/>
      <c r="J174" s="473"/>
      <c r="K174" s="469"/>
      <c r="L174" s="473"/>
      <c r="M174" s="469"/>
      <c r="N174" s="923"/>
      <c r="O174" s="324">
        <f t="shared" si="134"/>
        <v>100</v>
      </c>
      <c r="P174" s="321" t="str">
        <f t="shared" si="135"/>
        <v>bg 100</v>
      </c>
      <c r="Q174" s="131" t="str">
        <f t="shared" si="136"/>
        <v>glu 100</v>
      </c>
      <c r="R174" s="131" t="str">
        <f t="shared" si="137"/>
        <v>gir 100</v>
      </c>
      <c r="S174" s="131" t="str">
        <f t="shared" si="138"/>
        <v>[3H dry]</v>
      </c>
      <c r="T174" s="131" t="str">
        <f>+H179</f>
        <v>[3H wet]</v>
      </c>
      <c r="U174" s="72" t="e">
        <f t="shared" si="130"/>
        <v>#VALUE!</v>
      </c>
      <c r="V174" s="879"/>
      <c r="W174" s="72" t="e">
        <f t="shared" si="139"/>
        <v>#DIV/0!</v>
      </c>
      <c r="X174" s="72" t="e">
        <f t="shared" si="131"/>
        <v>#DIV/0!</v>
      </c>
      <c r="Y174" s="72" t="e">
        <f t="shared" si="132"/>
        <v>#DIV/0!</v>
      </c>
      <c r="Z174" s="72" t="e">
        <f t="shared" si="133"/>
        <v>#DIV/0!</v>
      </c>
      <c r="AA174" s="72" t="e">
        <f>(T174/0.4-(S174))*$I175/100*10</f>
        <v>#VALUE!</v>
      </c>
      <c r="AB174" s="79"/>
      <c r="AC174" s="79"/>
      <c r="AD174" s="79"/>
      <c r="AE174" s="43" t="e">
        <f>LINEST(R173:R175,O173:O175)</f>
        <v>#VALUE!</v>
      </c>
      <c r="AF174" s="43" t="e">
        <f>INDEX(LINEST(R173:R175,O173:O175),2)</f>
        <v>#VALUE!</v>
      </c>
      <c r="AG174" s="42" t="e">
        <f>LINEST(U173:U175,O173:O175)</f>
        <v>#VALUE!</v>
      </c>
      <c r="AH174" s="42" t="e">
        <f>INDEX(LINEST(U173:U175,O173:O175),2)</f>
        <v>#VALUE!</v>
      </c>
      <c r="AI174" s="43" t="e">
        <f>LINEST(Q173:Q175,O173:O175)</f>
        <v>#VALUE!</v>
      </c>
      <c r="AJ174" s="42" t="e">
        <f>INDEX(LINEST(Q173:Q175,O173:O175),2)</f>
        <v>#VALUE!</v>
      </c>
      <c r="AK174" s="43" t="e">
        <f>LINEST(W173:W175,O173:O175)</f>
        <v>#VALUE!</v>
      </c>
      <c r="AL174" s="42" t="e">
        <f>INDEX(LINEST(W173:W175,O173:O175),2)</f>
        <v>#VALUE!</v>
      </c>
      <c r="AM174" s="43" t="e">
        <f>AE174*O174+AF174</f>
        <v>#VALUE!</v>
      </c>
      <c r="AN174" s="42" t="e">
        <f>AG174*O174+AH174</f>
        <v>#VALUE!</v>
      </c>
      <c r="AO174" s="42" t="e">
        <f>AI174*O174+AJ174</f>
        <v>#VALUE!</v>
      </c>
      <c r="AP174" s="42" t="e">
        <f>AK174*O174+AL174</f>
        <v>#VALUE!</v>
      </c>
      <c r="AQ174" s="76" t="e">
        <f>AP174/AN174</f>
        <v>#VALUE!</v>
      </c>
      <c r="AR174" s="76" t="e">
        <f>AK167*AO174*AG174/AN174</f>
        <v>#VALUE!</v>
      </c>
      <c r="AS174" s="76" t="e">
        <f>AQ174-AR174</f>
        <v>#VALUE!</v>
      </c>
      <c r="AT174" s="76" t="e">
        <f>AS174-AM174</f>
        <v>#VALUE!</v>
      </c>
      <c r="AU174" s="76" t="e">
        <f>AS174-AK167*AI174</f>
        <v>#VALUE!</v>
      </c>
      <c r="AV174" s="61"/>
      <c r="AW174" s="61"/>
      <c r="BJ174" s="41"/>
      <c r="BK174" s="41"/>
      <c r="BL174" s="41"/>
      <c r="BM174" s="41"/>
      <c r="BN174" s="41"/>
    </row>
    <row r="175" spans="1:66" ht="13" customHeight="1" thickBot="1">
      <c r="A175" s="903" t="s">
        <v>315</v>
      </c>
      <c r="B175" s="460">
        <v>60</v>
      </c>
      <c r="C175" s="879" t="s">
        <v>175</v>
      </c>
      <c r="D175" s="469"/>
      <c r="E175" s="879" t="s">
        <v>199</v>
      </c>
      <c r="F175" s="469"/>
      <c r="G175" s="469"/>
      <c r="H175" s="469"/>
      <c r="I175" s="476" t="e">
        <f>I173/J173</f>
        <v>#DIV/0!</v>
      </c>
      <c r="J175" s="477" t="s">
        <v>14</v>
      </c>
      <c r="K175" s="476" t="e">
        <f>K173/L173</f>
        <v>#DIV/0!</v>
      </c>
      <c r="L175" s="477" t="s">
        <v>14</v>
      </c>
      <c r="M175" s="481"/>
      <c r="N175" s="923"/>
      <c r="O175" s="324">
        <f t="shared" ref="O175" si="140">+B181</f>
        <v>120</v>
      </c>
      <c r="P175" s="321" t="str">
        <f t="shared" ref="P175" si="141">+C181</f>
        <v>bg 120</v>
      </c>
      <c r="Q175" s="131" t="str">
        <f t="shared" ref="Q175" si="142">+D181</f>
        <v>glu 120</v>
      </c>
      <c r="R175" s="131" t="str">
        <f t="shared" ref="R175" si="143">+E181</f>
        <v>gir 120</v>
      </c>
      <c r="S175" s="131" t="str">
        <f t="shared" ref="S175" si="144">+F181</f>
        <v>[3H dry]</v>
      </c>
      <c r="T175" s="131" t="str">
        <f t="shared" ref="T175" si="145">+H181</f>
        <v>[3H wet]</v>
      </c>
      <c r="U175" s="72" t="e">
        <f t="shared" si="130"/>
        <v>#VALUE!</v>
      </c>
      <c r="V175" s="879"/>
      <c r="W175" s="72" t="e">
        <f t="shared" si="139"/>
        <v>#DIV/0!</v>
      </c>
      <c r="X175" s="72" t="e">
        <f t="shared" si="131"/>
        <v>#DIV/0!</v>
      </c>
      <c r="Y175" s="72" t="e">
        <f t="shared" si="132"/>
        <v>#DIV/0!</v>
      </c>
      <c r="Z175" s="72" t="e">
        <f t="shared" si="133"/>
        <v>#DIV/0!</v>
      </c>
      <c r="AA175" s="72" t="e">
        <f>(T175/0.4-(S175))*$I175/100*10</f>
        <v>#VALUE!</v>
      </c>
      <c r="AB175" s="79"/>
      <c r="AC175" s="79"/>
      <c r="AD175" s="79"/>
      <c r="AE175" s="43"/>
      <c r="AQ175" s="42"/>
      <c r="AV175" s="61"/>
      <c r="AW175" s="61"/>
      <c r="BJ175" s="41"/>
      <c r="BK175" s="41"/>
      <c r="BL175" s="41"/>
      <c r="BM175" s="41"/>
      <c r="BN175" s="41"/>
    </row>
    <row r="176" spans="1:66" ht="13" customHeight="1" thickBot="1">
      <c r="A176" s="903">
        <v>1</v>
      </c>
      <c r="B176" s="460">
        <v>70</v>
      </c>
      <c r="C176" s="879" t="s">
        <v>176</v>
      </c>
      <c r="D176" s="469"/>
      <c r="E176" s="879" t="s">
        <v>200</v>
      </c>
      <c r="F176" s="469"/>
      <c r="G176" s="469"/>
      <c r="H176" s="469"/>
      <c r="I176" s="469"/>
      <c r="J176" s="473"/>
      <c r="K176" s="469"/>
      <c r="L176" s="469"/>
      <c r="M176" s="469"/>
      <c r="N176" s="923"/>
      <c r="O176" s="325" t="s">
        <v>55</v>
      </c>
      <c r="P176" s="152" t="e">
        <f t="shared" ref="P176:Z176" si="146">AVERAGE(P172:P175)</f>
        <v>#DIV/0!</v>
      </c>
      <c r="Q176" s="252" t="e">
        <f t="shared" si="146"/>
        <v>#DIV/0!</v>
      </c>
      <c r="R176" s="153" t="e">
        <f t="shared" si="146"/>
        <v>#DIV/0!</v>
      </c>
      <c r="S176" s="153" t="e">
        <f t="shared" si="146"/>
        <v>#DIV/0!</v>
      </c>
      <c r="T176" s="153" t="e">
        <f t="shared" si="146"/>
        <v>#DIV/0!</v>
      </c>
      <c r="U176" s="153" t="e">
        <f t="shared" si="146"/>
        <v>#VALUE!</v>
      </c>
      <c r="V176" s="1075" t="e">
        <f t="shared" si="146"/>
        <v>#DIV/0!</v>
      </c>
      <c r="W176" s="153" t="e">
        <f t="shared" si="146"/>
        <v>#DIV/0!</v>
      </c>
      <c r="X176" s="153" t="e">
        <f t="shared" si="146"/>
        <v>#DIV/0!</v>
      </c>
      <c r="Y176" s="153" t="e">
        <f t="shared" si="146"/>
        <v>#DIV/0!</v>
      </c>
      <c r="Z176" s="153" t="e">
        <f t="shared" si="146"/>
        <v>#DIV/0!</v>
      </c>
      <c r="AA176" s="156"/>
      <c r="AB176" s="79"/>
      <c r="AC176" s="79"/>
      <c r="AD176" s="79"/>
      <c r="AR176" s="1034" t="s">
        <v>110</v>
      </c>
      <c r="AS176" s="1034" t="e">
        <f>AVERAGE(AS173:AS174)</f>
        <v>#VALUE!</v>
      </c>
      <c r="AT176" s="1034" t="e">
        <f>AVERAGE(AT173:AT174)</f>
        <v>#VALUE!</v>
      </c>
      <c r="AU176" s="1034" t="e">
        <f>AVERAGE(AU173:AU174)</f>
        <v>#VALUE!</v>
      </c>
      <c r="AV176" s="61"/>
      <c r="AW176" s="61"/>
      <c r="BJ176" s="41"/>
      <c r="BK176" s="41"/>
      <c r="BL176" s="41"/>
      <c r="BM176" s="41"/>
      <c r="BN176" s="41"/>
    </row>
    <row r="177" spans="1:66" ht="13" customHeight="1" thickBot="1">
      <c r="A177" s="903" t="s">
        <v>316</v>
      </c>
      <c r="B177" s="460">
        <v>80</v>
      </c>
      <c r="C177" s="879" t="s">
        <v>177</v>
      </c>
      <c r="D177" s="879" t="s">
        <v>188</v>
      </c>
      <c r="E177" s="879" t="s">
        <v>201</v>
      </c>
      <c r="F177" s="879" t="s">
        <v>156</v>
      </c>
      <c r="G177" s="469"/>
      <c r="H177" s="879" t="s">
        <v>158</v>
      </c>
      <c r="I177" s="469"/>
      <c r="J177" s="478"/>
      <c r="K177" s="479"/>
      <c r="L177" s="479"/>
      <c r="M177" s="479"/>
      <c r="N177" s="923"/>
      <c r="O177" s="1026" t="s">
        <v>95</v>
      </c>
      <c r="P177" s="79" t="e">
        <f>AVERAGE(P170:P171)</f>
        <v>#DIV/0!</v>
      </c>
      <c r="Q177" s="158" t="e">
        <f>AVERAGE(P172/Q172,P173/Q173,P174/Q174,P175/Q175)</f>
        <v>#VALUE!</v>
      </c>
      <c r="R177" s="67" t="e">
        <f>AVERAGE(P170/Q170,P171/Q171)</f>
        <v>#VALUE!</v>
      </c>
      <c r="V177" s="1076"/>
      <c r="W177" s="79"/>
      <c r="X177" s="79"/>
      <c r="Y177" s="79"/>
      <c r="Z177" s="160"/>
      <c r="AA177" s="510" t="s">
        <v>79</v>
      </c>
      <c r="AB177" s="79"/>
      <c r="AC177" s="79"/>
      <c r="AD177" s="79"/>
      <c r="AS177" s="61"/>
      <c r="AT177" s="61"/>
      <c r="AU177" s="61"/>
      <c r="AV177" s="61"/>
      <c r="AW177" s="61"/>
      <c r="BJ177" s="41"/>
      <c r="BK177" s="41"/>
      <c r="BL177" s="41"/>
      <c r="BM177" s="41"/>
      <c r="BN177" s="41"/>
    </row>
    <row r="178" spans="1:66" ht="13" customHeight="1" thickBot="1">
      <c r="A178" s="1121" t="s">
        <v>220</v>
      </c>
      <c r="B178" s="460">
        <v>90</v>
      </c>
      <c r="C178" s="879" t="s">
        <v>178</v>
      </c>
      <c r="D178" s="879" t="s">
        <v>189</v>
      </c>
      <c r="E178" s="879" t="s">
        <v>202</v>
      </c>
      <c r="F178" s="879" t="s">
        <v>156</v>
      </c>
      <c r="G178" s="469"/>
      <c r="H178" s="879" t="s">
        <v>158</v>
      </c>
      <c r="I178" s="480"/>
      <c r="J178" s="477"/>
      <c r="K178" s="481"/>
      <c r="L178" s="481"/>
      <c r="M178" s="481"/>
      <c r="N178" s="923"/>
      <c r="O178" s="1233" t="s">
        <v>83</v>
      </c>
      <c r="P178" s="1243"/>
      <c r="Q178" s="162" t="e">
        <f>STDEV(P172/Q172,P173/Q173,P174/Q174,P175/Q175)</f>
        <v>#VALUE!</v>
      </c>
      <c r="R178" s="163" t="e">
        <f>STDEV(P170/Q170,P171/Q171)</f>
        <v>#VALUE!</v>
      </c>
      <c r="V178" s="1076"/>
      <c r="W178" s="79"/>
      <c r="X178" s="79"/>
      <c r="Y178" s="79"/>
      <c r="Z178" s="164" t="s">
        <v>92</v>
      </c>
      <c r="AA178" s="165" t="e">
        <f>SLOPE(AA170:AA171,O170:O171)</f>
        <v>#VALUE!</v>
      </c>
      <c r="AB178" s="79"/>
      <c r="AC178" s="79"/>
      <c r="AD178" s="79"/>
      <c r="AS178" s="61"/>
      <c r="AT178" s="61"/>
      <c r="AU178" s="61"/>
      <c r="AV178" s="61"/>
      <c r="AW178" s="61"/>
      <c r="BJ178" s="41"/>
      <c r="BK178" s="41"/>
      <c r="BL178" s="41"/>
      <c r="BM178" s="41"/>
      <c r="BN178" s="41"/>
    </row>
    <row r="179" spans="1:66" ht="13" customHeight="1" thickBot="1">
      <c r="A179" s="1132" t="s">
        <v>337</v>
      </c>
      <c r="B179" s="460">
        <v>100</v>
      </c>
      <c r="C179" s="879" t="s">
        <v>179</v>
      </c>
      <c r="D179" s="879" t="s">
        <v>190</v>
      </c>
      <c r="E179" s="879" t="s">
        <v>203</v>
      </c>
      <c r="F179" s="879" t="s">
        <v>156</v>
      </c>
      <c r="G179" s="469"/>
      <c r="H179" s="879" t="s">
        <v>158</v>
      </c>
      <c r="I179" s="482"/>
      <c r="J179" s="483"/>
      <c r="K179" s="469"/>
      <c r="L179" s="469"/>
      <c r="M179" s="879" t="s">
        <v>211</v>
      </c>
      <c r="N179" s="1072"/>
      <c r="O179" s="35"/>
      <c r="P179" s="945"/>
      <c r="Q179" s="511" t="s">
        <v>93</v>
      </c>
      <c r="R179" s="512" t="s">
        <v>94</v>
      </c>
      <c r="V179" s="1076"/>
      <c r="W179" s="79"/>
      <c r="X179" s="79"/>
      <c r="Y179" s="79"/>
      <c r="Z179" s="167" t="s">
        <v>80</v>
      </c>
      <c r="AA179" s="168" t="e">
        <f>SLOPE(AA172:AA175,O172:O175)</f>
        <v>#VALUE!</v>
      </c>
      <c r="AB179" s="79"/>
      <c r="AC179" s="79"/>
      <c r="AD179" s="79"/>
      <c r="AS179" s="61"/>
      <c r="AT179" s="61"/>
      <c r="AU179" s="61"/>
      <c r="AV179" s="61"/>
      <c r="AW179" s="61"/>
      <c r="BJ179" s="41"/>
      <c r="BK179" s="41"/>
      <c r="BL179" s="41"/>
      <c r="BM179" s="41"/>
      <c r="BN179" s="41"/>
    </row>
    <row r="180" spans="1:66" ht="13" customHeight="1">
      <c r="A180" s="1121" t="s">
        <v>219</v>
      </c>
      <c r="B180" s="460">
        <v>110</v>
      </c>
      <c r="C180" s="879" t="s">
        <v>180</v>
      </c>
      <c r="D180" s="469"/>
      <c r="E180" s="879" t="s">
        <v>204</v>
      </c>
      <c r="F180" s="469"/>
      <c r="G180" s="469"/>
      <c r="H180" s="469"/>
      <c r="I180" s="484" t="s">
        <v>9</v>
      </c>
      <c r="J180" s="485"/>
      <c r="K180" s="1251"/>
      <c r="L180" s="1252"/>
      <c r="M180" s="490"/>
      <c r="N180" s="1072"/>
      <c r="V180" s="1076"/>
      <c r="AB180" s="79"/>
      <c r="AC180" s="79"/>
      <c r="AD180" s="79"/>
      <c r="AS180" s="61"/>
      <c r="AT180" s="61"/>
      <c r="AU180" s="61"/>
      <c r="AV180" s="61"/>
      <c r="AW180" s="61"/>
      <c r="BJ180" s="41"/>
      <c r="BK180" s="41"/>
      <c r="BL180" s="41"/>
      <c r="BM180" s="41"/>
      <c r="BN180" s="41"/>
    </row>
    <row r="181" spans="1:66" ht="13" customHeight="1">
      <c r="A181" s="1132" t="s">
        <v>338</v>
      </c>
      <c r="B181" s="460">
        <v>120</v>
      </c>
      <c r="C181" s="879" t="s">
        <v>181</v>
      </c>
      <c r="D181" s="879" t="s">
        <v>191</v>
      </c>
      <c r="E181" s="879" t="s">
        <v>205</v>
      </c>
      <c r="F181" s="879" t="s">
        <v>156</v>
      </c>
      <c r="G181" s="469"/>
      <c r="H181" s="879" t="s">
        <v>158</v>
      </c>
      <c r="I181" s="486" t="e">
        <f>((G183+G182)/2)*(B183-B182)</f>
        <v>#VALUE!</v>
      </c>
      <c r="J181" s="477"/>
      <c r="K181" s="1253"/>
      <c r="L181" s="1254"/>
      <c r="M181" s="879" t="s">
        <v>212</v>
      </c>
      <c r="N181" s="923"/>
      <c r="V181" s="1076"/>
      <c r="AB181" s="79"/>
      <c r="AC181" s="79"/>
      <c r="AD181" s="79"/>
      <c r="AS181" s="61"/>
      <c r="AT181" s="61"/>
      <c r="AU181" s="61"/>
      <c r="AV181" s="61"/>
      <c r="AW181" s="61"/>
      <c r="BJ181" s="41"/>
      <c r="BK181" s="41"/>
      <c r="BL181" s="41"/>
      <c r="BM181" s="41"/>
      <c r="BN181" s="41"/>
    </row>
    <row r="182" spans="1:66" ht="13" customHeight="1">
      <c r="A182" s="903"/>
      <c r="B182" s="460">
        <v>2</v>
      </c>
      <c r="C182" s="879" t="s">
        <v>182</v>
      </c>
      <c r="D182" s="469"/>
      <c r="E182" s="879" t="s">
        <v>206</v>
      </c>
      <c r="F182" s="469"/>
      <c r="G182" s="879" t="s">
        <v>157</v>
      </c>
      <c r="H182" s="469"/>
      <c r="I182" s="486" t="e">
        <f>((G184+G183)/2)*(B184-B183)</f>
        <v>#VALUE!</v>
      </c>
      <c r="J182" s="477"/>
      <c r="K182" s="1253"/>
      <c r="L182" s="1254"/>
      <c r="M182" s="490"/>
      <c r="N182" s="923"/>
      <c r="V182" s="1076"/>
      <c r="AB182" s="79"/>
      <c r="AC182" s="79"/>
      <c r="AD182" s="79"/>
      <c r="AS182" s="61"/>
      <c r="AT182" s="61"/>
      <c r="AU182" s="61"/>
      <c r="AV182" s="61"/>
      <c r="AW182" s="61"/>
      <c r="BJ182" s="41"/>
      <c r="BK182" s="41"/>
      <c r="BL182" s="41"/>
      <c r="BM182" s="41"/>
      <c r="BN182" s="41"/>
    </row>
    <row r="183" spans="1:66" ht="13" customHeight="1">
      <c r="A183" s="943" t="s">
        <v>317</v>
      </c>
      <c r="B183" s="460">
        <v>5</v>
      </c>
      <c r="C183" s="879" t="s">
        <v>183</v>
      </c>
      <c r="D183" s="469"/>
      <c r="E183" s="879" t="s">
        <v>207</v>
      </c>
      <c r="F183" s="469"/>
      <c r="G183" s="879" t="s">
        <v>157</v>
      </c>
      <c r="H183" s="469"/>
      <c r="I183" s="486" t="e">
        <f>((G185+G184)/2)*(B185-B184)</f>
        <v>#VALUE!</v>
      </c>
      <c r="J183" s="477"/>
      <c r="K183" s="1253"/>
      <c r="L183" s="1254"/>
      <c r="M183" s="490"/>
      <c r="N183" s="923"/>
      <c r="V183" s="1076"/>
      <c r="AB183" s="79"/>
      <c r="AC183" s="79"/>
      <c r="AD183" s="79"/>
      <c r="AS183" s="61"/>
      <c r="AT183" s="61"/>
      <c r="AU183" s="61"/>
      <c r="AV183" s="61"/>
      <c r="AW183" s="61"/>
      <c r="BJ183" s="41"/>
      <c r="BK183" s="41"/>
      <c r="BL183" s="41"/>
      <c r="BM183" s="41"/>
      <c r="BN183" s="41"/>
    </row>
    <row r="184" spans="1:66" ht="13" customHeight="1">
      <c r="A184" s="1122"/>
      <c r="B184" s="460">
        <v>10</v>
      </c>
      <c r="C184" s="879" t="s">
        <v>170</v>
      </c>
      <c r="D184" s="469"/>
      <c r="E184" s="879" t="s">
        <v>194</v>
      </c>
      <c r="F184" s="469"/>
      <c r="G184" s="879" t="s">
        <v>157</v>
      </c>
      <c r="H184" s="469"/>
      <c r="I184" s="486" t="e">
        <f>((G186+G185)/2)*(B186-B185)</f>
        <v>#VALUE!</v>
      </c>
      <c r="J184" s="477"/>
      <c r="K184" s="1253"/>
      <c r="L184" s="1254"/>
      <c r="M184" s="490"/>
      <c r="N184" s="923"/>
      <c r="V184" s="1076"/>
      <c r="AB184" s="79"/>
      <c r="AC184" s="79"/>
      <c r="AD184" s="79"/>
      <c r="AS184" s="61"/>
      <c r="AT184" s="61"/>
      <c r="AU184" s="61"/>
      <c r="AV184" s="61"/>
      <c r="AW184" s="61"/>
      <c r="BJ184" s="41"/>
      <c r="BK184" s="41"/>
      <c r="BL184" s="41"/>
      <c r="BM184" s="41"/>
      <c r="BN184" s="41"/>
    </row>
    <row r="185" spans="1:66" ht="13" customHeight="1" thickBot="1">
      <c r="A185" s="1122"/>
      <c r="B185" s="460">
        <v>15</v>
      </c>
      <c r="C185" s="879" t="s">
        <v>184</v>
      </c>
      <c r="D185" s="469"/>
      <c r="E185" s="879" t="s">
        <v>208</v>
      </c>
      <c r="F185" s="469"/>
      <c r="G185" s="879" t="s">
        <v>157</v>
      </c>
      <c r="H185" s="469"/>
      <c r="I185" s="487" t="e">
        <f>SUM(I181:I184)/(B186-B182)*220</f>
        <v>#VALUE!</v>
      </c>
      <c r="J185" s="487" t="s">
        <v>10</v>
      </c>
      <c r="K185" s="1255"/>
      <c r="L185" s="1256"/>
      <c r="M185" s="490"/>
      <c r="N185" s="923"/>
      <c r="V185" s="1076"/>
      <c r="W185" s="79"/>
      <c r="X185" s="79"/>
      <c r="Y185" s="79"/>
      <c r="Z185" s="79"/>
      <c r="AA185" s="79"/>
      <c r="AB185" s="79"/>
      <c r="AC185" s="79"/>
      <c r="AD185" s="79"/>
      <c r="AS185" s="61"/>
      <c r="AT185" s="61"/>
      <c r="AU185" s="61"/>
      <c r="AV185" s="61"/>
      <c r="AW185" s="61"/>
      <c r="BJ185" s="41"/>
      <c r="BK185" s="41"/>
      <c r="BL185" s="41"/>
      <c r="BM185" s="41"/>
      <c r="BN185" s="41"/>
    </row>
    <row r="186" spans="1:66" ht="13" customHeight="1" thickBot="1">
      <c r="A186" s="1122"/>
      <c r="B186" s="460">
        <v>25</v>
      </c>
      <c r="C186" s="879" t="s">
        <v>185</v>
      </c>
      <c r="D186" s="469"/>
      <c r="E186" s="879" t="s">
        <v>209</v>
      </c>
      <c r="F186" s="469"/>
      <c r="G186" s="879" t="s">
        <v>157</v>
      </c>
      <c r="H186" s="469"/>
      <c r="I186" s="488"/>
      <c r="J186" s="489"/>
      <c r="K186" s="479"/>
      <c r="L186" s="479"/>
      <c r="M186" s="490"/>
      <c r="N186" s="923"/>
      <c r="V186" s="1076"/>
      <c r="W186" s="79"/>
      <c r="X186" s="79"/>
      <c r="Y186" s="79"/>
      <c r="Z186" s="423" t="s">
        <v>14</v>
      </c>
      <c r="AA186" s="79"/>
      <c r="AB186" s="79"/>
      <c r="AC186" s="79"/>
      <c r="AD186" s="79"/>
      <c r="AS186" s="61"/>
      <c r="AT186" s="61"/>
      <c r="AU186" s="61"/>
      <c r="AV186" s="61"/>
      <c r="AW186" s="61"/>
      <c r="BJ186" s="41"/>
      <c r="BK186" s="41"/>
      <c r="BL186" s="41"/>
      <c r="BM186" s="41"/>
      <c r="BN186" s="41"/>
    </row>
    <row r="187" spans="1:66" ht="13" customHeight="1" thickBot="1">
      <c r="A187" s="1123" t="s">
        <v>218</v>
      </c>
      <c r="B187" s="461" t="s">
        <v>11</v>
      </c>
      <c r="C187" s="462" t="e">
        <f>AVERAGE(C182:C186)</f>
        <v>#DIV/0!</v>
      </c>
      <c r="D187" s="463"/>
      <c r="E187" s="462" t="e">
        <f>AVERAGE(E177:E181)</f>
        <v>#DIV/0!</v>
      </c>
      <c r="F187" s="463"/>
      <c r="G187" s="884" t="s">
        <v>159</v>
      </c>
      <c r="H187" s="464" t="s">
        <v>8</v>
      </c>
      <c r="I187" s="465"/>
      <c r="J187" s="466"/>
      <c r="K187" s="463"/>
      <c r="L187" s="463"/>
      <c r="M187" s="467" t="e">
        <f>AVERAGE(M179:M184)</f>
        <v>#DIV/0!</v>
      </c>
      <c r="N187" s="468" t="s">
        <v>58</v>
      </c>
      <c r="O187" s="1234" t="str">
        <f>A189</f>
        <v>MP-9</v>
      </c>
      <c r="P187" s="1235"/>
      <c r="Q187" s="319"/>
      <c r="S187" s="92"/>
      <c r="T187" s="92"/>
      <c r="V187" s="1076"/>
      <c r="W187" s="79"/>
      <c r="X187" s="79"/>
      <c r="Y187" s="79"/>
      <c r="Z187" s="320"/>
      <c r="AA187" s="424"/>
      <c r="AB187" s="425"/>
      <c r="AC187" s="425"/>
      <c r="AD187" s="426"/>
      <c r="AE187" s="457" t="str">
        <f>+O187</f>
        <v>MP-9</v>
      </c>
      <c r="AF187" s="456" t="s">
        <v>116</v>
      </c>
      <c r="AG187" s="454"/>
      <c r="AH187" s="454"/>
      <c r="AI187" s="453" t="s">
        <v>115</v>
      </c>
      <c r="AJ187" s="454"/>
      <c r="AK187" s="455">
        <v>1.3</v>
      </c>
      <c r="AL187" s="454"/>
      <c r="AM187" s="454"/>
      <c r="AN187" s="454"/>
      <c r="AO187" s="454"/>
      <c r="AP187" s="454"/>
      <c r="AQ187" s="454"/>
      <c r="AR187" s="454"/>
      <c r="AS187" s="454"/>
      <c r="AT187" s="454"/>
      <c r="AU187" s="454"/>
      <c r="AV187" s="61"/>
      <c r="AW187" s="61"/>
      <c r="BJ187" s="41"/>
      <c r="BK187" s="41"/>
      <c r="BL187" s="41"/>
      <c r="BM187" s="41"/>
      <c r="BN187" s="41"/>
    </row>
    <row r="188" spans="1:66" ht="13" customHeight="1">
      <c r="A188" s="1116">
        <v>9</v>
      </c>
      <c r="B188" s="427">
        <v>-10</v>
      </c>
      <c r="C188" s="878" t="s">
        <v>168</v>
      </c>
      <c r="D188" s="878" t="s">
        <v>186</v>
      </c>
      <c r="E188" s="878" t="s">
        <v>192</v>
      </c>
      <c r="F188" s="880" t="s">
        <v>156</v>
      </c>
      <c r="G188" s="363"/>
      <c r="H188" s="880" t="s">
        <v>158</v>
      </c>
      <c r="I188" s="446"/>
      <c r="J188" s="447"/>
      <c r="K188" s="448"/>
      <c r="L188" s="448"/>
      <c r="M188" s="941" t="s">
        <v>210</v>
      </c>
      <c r="N188" s="919"/>
      <c r="O188" s="405" t="s">
        <v>2</v>
      </c>
      <c r="P188" s="406" t="s">
        <v>344</v>
      </c>
      <c r="Q188" s="407" t="s">
        <v>345</v>
      </c>
      <c r="R188" s="408" t="s">
        <v>46</v>
      </c>
      <c r="S188" s="407" t="s">
        <v>71</v>
      </c>
      <c r="T188" s="407" t="s">
        <v>72</v>
      </c>
      <c r="U188" s="407" t="s">
        <v>17</v>
      </c>
      <c r="V188" s="1088" t="s">
        <v>28</v>
      </c>
      <c r="W188" s="407" t="s">
        <v>25</v>
      </c>
      <c r="X188" s="408" t="s">
        <v>18</v>
      </c>
      <c r="Y188" s="409" t="s">
        <v>20</v>
      </c>
      <c r="Z188" s="410" t="s">
        <v>56</v>
      </c>
      <c r="AA188" s="411" t="s">
        <v>74</v>
      </c>
      <c r="AB188" s="412" t="s">
        <v>81</v>
      </c>
      <c r="AC188" s="412" t="s">
        <v>82</v>
      </c>
      <c r="AD188" s="413" t="s">
        <v>86</v>
      </c>
      <c r="AE188" s="458"/>
      <c r="AF188" s="458"/>
      <c r="AG188" s="458"/>
      <c r="AH188" s="458"/>
      <c r="AI188" s="458"/>
      <c r="AJ188" s="458"/>
      <c r="AK188" s="458"/>
      <c r="AL188" s="458"/>
      <c r="AM188" s="458" t="s">
        <v>117</v>
      </c>
      <c r="AN188" s="458" t="s">
        <v>117</v>
      </c>
      <c r="AO188" s="458" t="s">
        <v>117</v>
      </c>
      <c r="AP188" s="458" t="s">
        <v>117</v>
      </c>
      <c r="AQ188" s="458" t="s">
        <v>118</v>
      </c>
      <c r="AR188" s="458" t="s">
        <v>119</v>
      </c>
      <c r="AS188" s="458" t="s">
        <v>120</v>
      </c>
      <c r="AT188" s="458" t="s">
        <v>121</v>
      </c>
      <c r="AU188" s="458"/>
      <c r="AV188" s="61"/>
      <c r="AW188" s="61"/>
      <c r="BJ188" s="41"/>
      <c r="BK188" s="41"/>
      <c r="BL188" s="41"/>
      <c r="BM188" s="41"/>
      <c r="BN188" s="41"/>
    </row>
    <row r="189" spans="1:66" ht="13" customHeight="1" thickBot="1">
      <c r="A189" s="908" t="s">
        <v>145</v>
      </c>
      <c r="B189" s="428">
        <v>0</v>
      </c>
      <c r="C189" s="879" t="s">
        <v>169</v>
      </c>
      <c r="D189" s="879" t="s">
        <v>187</v>
      </c>
      <c r="E189" s="879" t="s">
        <v>193</v>
      </c>
      <c r="F189" s="879" t="s">
        <v>156</v>
      </c>
      <c r="G189" s="363"/>
      <c r="H189" s="879" t="s">
        <v>158</v>
      </c>
      <c r="I189" s="879"/>
      <c r="J189" s="883"/>
      <c r="K189" s="879"/>
      <c r="L189" s="879"/>
      <c r="M189" s="363"/>
      <c r="N189" s="920"/>
      <c r="O189" s="414" t="s">
        <v>26</v>
      </c>
      <c r="P189" s="415" t="s">
        <v>99</v>
      </c>
      <c r="Q189" s="416" t="s">
        <v>99</v>
      </c>
      <c r="R189" s="416" t="s">
        <v>16</v>
      </c>
      <c r="S189" s="416" t="s">
        <v>70</v>
      </c>
      <c r="T189" s="416" t="s">
        <v>73</v>
      </c>
      <c r="U189" s="417" t="s">
        <v>84</v>
      </c>
      <c r="V189" s="1089" t="s">
        <v>350</v>
      </c>
      <c r="W189" s="416" t="s">
        <v>88</v>
      </c>
      <c r="X189" s="416" t="s">
        <v>16</v>
      </c>
      <c r="Y189" s="418" t="s">
        <v>16</v>
      </c>
      <c r="Z189" s="419"/>
      <c r="AA189" s="420" t="s">
        <v>75</v>
      </c>
      <c r="AB189" s="421"/>
      <c r="AC189" s="421"/>
      <c r="AD189" s="422"/>
      <c r="AE189" s="458" t="s">
        <v>122</v>
      </c>
      <c r="AF189" s="458" t="s">
        <v>123</v>
      </c>
      <c r="AG189" s="458" t="s">
        <v>124</v>
      </c>
      <c r="AH189" s="458" t="s">
        <v>125</v>
      </c>
      <c r="AI189" s="458" t="s">
        <v>341</v>
      </c>
      <c r="AJ189" s="458" t="s">
        <v>346</v>
      </c>
      <c r="AK189" s="458" t="s">
        <v>339</v>
      </c>
      <c r="AL189" s="458" t="s">
        <v>340</v>
      </c>
      <c r="AM189" s="458" t="s">
        <v>46</v>
      </c>
      <c r="AN189" s="458" t="s">
        <v>17</v>
      </c>
      <c r="AO189" s="458" t="s">
        <v>343</v>
      </c>
      <c r="AP189" s="458" t="s">
        <v>25</v>
      </c>
      <c r="AQ189" s="458" t="s">
        <v>127</v>
      </c>
      <c r="AR189" s="458" t="s">
        <v>127</v>
      </c>
      <c r="AS189" s="458" t="s">
        <v>127</v>
      </c>
      <c r="AT189" s="458" t="s">
        <v>127</v>
      </c>
      <c r="AU189" s="458" t="s">
        <v>128</v>
      </c>
      <c r="AV189" s="61"/>
      <c r="AW189" s="61"/>
      <c r="BJ189" s="41"/>
      <c r="BK189" s="41"/>
      <c r="BL189" s="41"/>
      <c r="BM189" s="41"/>
      <c r="BN189" s="41"/>
    </row>
    <row r="190" spans="1:66" ht="13" customHeight="1">
      <c r="A190" s="902" t="s">
        <v>151</v>
      </c>
      <c r="B190" s="428">
        <v>10</v>
      </c>
      <c r="C190" s="879" t="s">
        <v>170</v>
      </c>
      <c r="D190" s="895"/>
      <c r="E190" s="879" t="s">
        <v>194</v>
      </c>
      <c r="F190" s="363"/>
      <c r="G190" s="363"/>
      <c r="H190" s="363"/>
      <c r="I190" s="879"/>
      <c r="J190" s="883"/>
      <c r="K190" s="879"/>
      <c r="L190" s="879"/>
      <c r="M190" s="363"/>
      <c r="N190" s="921"/>
      <c r="O190" s="322">
        <f t="shared" ref="O190:O191" si="147">+B188</f>
        <v>-10</v>
      </c>
      <c r="P190" s="323" t="str">
        <f t="shared" ref="P190:P191" si="148">+C188</f>
        <v>bg -10</v>
      </c>
      <c r="Q190" s="66" t="str">
        <f t="shared" ref="Q190:Q191" si="149">+D188</f>
        <v>glu -10</v>
      </c>
      <c r="R190" s="66" t="str">
        <f t="shared" ref="R190:R191" si="150">+E188</f>
        <v>gir -10</v>
      </c>
      <c r="S190" s="66" t="str">
        <f t="shared" ref="S190:S191" si="151">+F188</f>
        <v>[3H dry]</v>
      </c>
      <c r="T190" s="66" t="str">
        <f>+H188</f>
        <v>[3H wet]</v>
      </c>
      <c r="U190" s="65" t="e">
        <f t="shared" ref="U190:U195" si="152">S190/Q190</f>
        <v>#VALUE!</v>
      </c>
      <c r="V190" s="887">
        <v>3</v>
      </c>
      <c r="W190" s="65" t="e">
        <f>V191*I193*200/10/(A190)</f>
        <v>#DIV/0!</v>
      </c>
      <c r="X190" s="65" t="e">
        <f t="shared" ref="X190:X195" si="153">W190/U190</f>
        <v>#DIV/0!</v>
      </c>
      <c r="Y190" s="65" t="e">
        <f t="shared" ref="Y190:Y195" si="154">X190-R190</f>
        <v>#DIV/0!</v>
      </c>
      <c r="Z190" s="65" t="e">
        <f t="shared" ref="Z190:Z195" si="155">(X190/P190)*100</f>
        <v>#DIV/0!</v>
      </c>
      <c r="AA190" s="65" t="e">
        <f>(T190/0.4-(S190))*I195/100*10</f>
        <v>#VALUE!</v>
      </c>
      <c r="AB190" s="64" t="e">
        <f>700*AA198/AVERAGE(U190:U191)</f>
        <v>#VALUE!</v>
      </c>
      <c r="AC190" s="65" t="e">
        <f>AVERAGE(X190:X191)-AB190</f>
        <v>#DIV/0!</v>
      </c>
      <c r="AD190" s="65" t="e">
        <f>AC190/AVERAGE(X190:X191)*100</f>
        <v>#DIV/0!</v>
      </c>
      <c r="AE190" s="43" t="e">
        <f>LINEST(R190:R191,O190:O191)</f>
        <v>#VALUE!</v>
      </c>
      <c r="AF190" s="43" t="e">
        <f>INDEX(LINEST(R190:R191,O190:O191),2)</f>
        <v>#VALUE!</v>
      </c>
      <c r="AG190" s="42" t="e">
        <f>LINEST(U190:U191,O190:O191)</f>
        <v>#VALUE!</v>
      </c>
      <c r="AH190" s="42" t="e">
        <f>INDEX(LINEST(U190:U191,O190:O191),2)</f>
        <v>#VALUE!</v>
      </c>
      <c r="AI190" s="43" t="e">
        <f>LINEST(Q190:Q191,O190:O191)</f>
        <v>#VALUE!</v>
      </c>
      <c r="AJ190" s="42" t="e">
        <f>INDEX(LINEST(Q190:Q191,O190:O191),2)</f>
        <v>#VALUE!</v>
      </c>
      <c r="AK190" s="43" t="e">
        <f>LINEST(W190:W191,O190:O191)</f>
        <v>#VALUE!</v>
      </c>
      <c r="AL190" s="42" t="e">
        <f>INDEX(LINEST(W190:W191,O190:O191),2)</f>
        <v>#VALUE!</v>
      </c>
      <c r="AM190" s="43" t="e">
        <f>AE190*AVERAGE(O190:O191)+AF190</f>
        <v>#VALUE!</v>
      </c>
      <c r="AN190" s="42" t="e">
        <f>AG190*AVERAGE(O190:O191)+AH190</f>
        <v>#VALUE!</v>
      </c>
      <c r="AO190" s="42" t="e">
        <f>AI190*AVERAGE(O190:O191)+AJ190</f>
        <v>#VALUE!</v>
      </c>
      <c r="AP190" s="42" t="e">
        <f>AK190*AVERAGE(O190:O191)+AL190</f>
        <v>#VALUE!</v>
      </c>
      <c r="AQ190" s="76" t="e">
        <f>AP190/AN190</f>
        <v>#VALUE!</v>
      </c>
      <c r="AR190" s="76" t="e">
        <f>AK187*AO190*AG190/AN190</f>
        <v>#VALUE!</v>
      </c>
      <c r="AS190" s="1034" t="e">
        <f>AQ190-AR190</f>
        <v>#VALUE!</v>
      </c>
      <c r="AT190" s="1034" t="e">
        <f>AS190-AM190</f>
        <v>#VALUE!</v>
      </c>
      <c r="AU190" s="1034" t="e">
        <f>AS190-AK187*AI190</f>
        <v>#VALUE!</v>
      </c>
      <c r="AV190" s="36" t="s">
        <v>97</v>
      </c>
      <c r="AW190" s="61"/>
      <c r="BJ190" s="41"/>
      <c r="BK190" s="41"/>
      <c r="BL190" s="41"/>
      <c r="BM190" s="41"/>
      <c r="BN190" s="41"/>
    </row>
    <row r="191" spans="1:66" ht="13" customHeight="1">
      <c r="A191" s="902" t="str">
        <f>A171</f>
        <v>Lipid#2</v>
      </c>
      <c r="B191" s="428">
        <v>20</v>
      </c>
      <c r="C191" s="879" t="s">
        <v>171</v>
      </c>
      <c r="D191" s="363"/>
      <c r="E191" s="879" t="s">
        <v>195</v>
      </c>
      <c r="F191" s="363"/>
      <c r="G191" s="363"/>
      <c r="H191" s="363"/>
      <c r="I191" s="879"/>
      <c r="J191" s="883"/>
      <c r="K191" s="879"/>
      <c r="L191" s="879"/>
      <c r="M191" s="363"/>
      <c r="N191" s="920"/>
      <c r="O191" s="324">
        <f t="shared" si="147"/>
        <v>0</v>
      </c>
      <c r="P191" s="321" t="str">
        <f t="shared" si="148"/>
        <v>bg 0</v>
      </c>
      <c r="Q191" s="131" t="str">
        <f t="shared" si="149"/>
        <v>glu 0</v>
      </c>
      <c r="R191" s="131" t="str">
        <f t="shared" si="150"/>
        <v>gir 0</v>
      </c>
      <c r="S191" s="131" t="str">
        <f t="shared" si="151"/>
        <v>[3H dry]</v>
      </c>
      <c r="T191" s="131" t="str">
        <f>+H189</f>
        <v>[3H wet]</v>
      </c>
      <c r="U191" s="72" t="e">
        <f t="shared" si="152"/>
        <v>#VALUE!</v>
      </c>
      <c r="V191" s="888">
        <v>3</v>
      </c>
      <c r="W191" s="72" t="e">
        <f>V191*I193*200/10/(A190)</f>
        <v>#DIV/0!</v>
      </c>
      <c r="X191" s="72" t="e">
        <f t="shared" si="153"/>
        <v>#DIV/0!</v>
      </c>
      <c r="Y191" s="72" t="e">
        <f t="shared" si="154"/>
        <v>#DIV/0!</v>
      </c>
      <c r="Z191" s="72" t="e">
        <f t="shared" si="155"/>
        <v>#DIV/0!</v>
      </c>
      <c r="AA191" s="72" t="e">
        <f>(T191/0.4-(S191))*$I195/100*10</f>
        <v>#VALUE!</v>
      </c>
      <c r="AB191" s="250" t="e">
        <f>700*AA199/AVERAGE(U192:U195)</f>
        <v>#VALUE!</v>
      </c>
      <c r="AC191" s="72" t="e">
        <f>X196-AB191</f>
        <v>#DIV/0!</v>
      </c>
      <c r="AD191" s="65" t="e">
        <f>AC191/AVERAGE(X192:X195)*100</f>
        <v>#DIV/0!</v>
      </c>
      <c r="AE191" s="43"/>
      <c r="AF191" s="43"/>
      <c r="AG191" s="42"/>
      <c r="AH191" s="42"/>
      <c r="AI191" s="43"/>
      <c r="AJ191" s="42"/>
      <c r="AK191" s="42"/>
      <c r="AL191" s="42"/>
      <c r="AM191" s="43"/>
      <c r="AN191" s="42"/>
      <c r="AO191" s="42"/>
      <c r="AP191" s="42"/>
      <c r="AQ191" s="76"/>
      <c r="AR191" s="76"/>
      <c r="AS191" s="76"/>
      <c r="AT191" s="42"/>
      <c r="AU191" s="42"/>
      <c r="AV191" s="61"/>
      <c r="AW191" s="61"/>
      <c r="BJ191" s="41"/>
      <c r="BK191" s="41"/>
      <c r="BL191" s="41"/>
      <c r="BM191" s="41"/>
      <c r="BN191" s="41"/>
    </row>
    <row r="192" spans="1:66" ht="13" customHeight="1">
      <c r="A192" s="902" t="str">
        <f>A172</f>
        <v>[diet B]</v>
      </c>
      <c r="B192" s="428">
        <v>30</v>
      </c>
      <c r="C192" s="879" t="s">
        <v>172</v>
      </c>
      <c r="D192" s="363"/>
      <c r="E192" s="879" t="s">
        <v>196</v>
      </c>
      <c r="F192" s="363"/>
      <c r="G192" s="363"/>
      <c r="H192" s="363"/>
      <c r="I192" s="363"/>
      <c r="J192" s="430"/>
      <c r="K192" s="363"/>
      <c r="L192" s="363"/>
      <c r="M192" s="363"/>
      <c r="N192" s="920"/>
      <c r="O192" s="324">
        <f t="shared" ref="O192:O194" si="156">+B197</f>
        <v>80</v>
      </c>
      <c r="P192" s="321" t="str">
        <f t="shared" ref="P192:P194" si="157">+C197</f>
        <v>bg 80</v>
      </c>
      <c r="Q192" s="131" t="str">
        <f t="shared" ref="Q192:Q194" si="158">+D197</f>
        <v>glu 80</v>
      </c>
      <c r="R192" s="131" t="str">
        <f t="shared" ref="R192:R194" si="159">+E197</f>
        <v>gir 80</v>
      </c>
      <c r="S192" s="131" t="str">
        <f t="shared" ref="S192:S194" si="160">+F197</f>
        <v>[3H dry]</v>
      </c>
      <c r="T192" s="131" t="str">
        <f>+H197</f>
        <v>[3H wet]</v>
      </c>
      <c r="U192" s="72" t="e">
        <f t="shared" si="152"/>
        <v>#VALUE!</v>
      </c>
      <c r="V192" s="879"/>
      <c r="W192" s="72" t="e">
        <f>V192*K193*200/10/(A190)</f>
        <v>#DIV/0!</v>
      </c>
      <c r="X192" s="72" t="e">
        <f t="shared" si="153"/>
        <v>#DIV/0!</v>
      </c>
      <c r="Y192" s="72" t="e">
        <f t="shared" si="154"/>
        <v>#DIV/0!</v>
      </c>
      <c r="Z192" s="72" t="e">
        <f t="shared" si="155"/>
        <v>#DIV/0!</v>
      </c>
      <c r="AA192" s="72" t="e">
        <f>(T192/0.4-(S192))*$I195/100*10</f>
        <v>#VALUE!</v>
      </c>
      <c r="AB192" s="79"/>
      <c r="AC192" s="79"/>
      <c r="AD192" s="79"/>
      <c r="AE192" s="43"/>
      <c r="AF192" s="43"/>
      <c r="AG192" s="42"/>
      <c r="AH192" s="42"/>
      <c r="AI192" s="43"/>
      <c r="AJ192" s="42"/>
      <c r="AK192" s="42"/>
      <c r="AL192" s="42"/>
      <c r="AM192" s="43"/>
      <c r="AN192" s="42"/>
      <c r="AO192" s="42"/>
      <c r="AP192" s="42"/>
      <c r="AQ192" s="76"/>
      <c r="AR192" s="76"/>
      <c r="AS192" s="76"/>
      <c r="AT192" s="42"/>
      <c r="AU192" s="42"/>
      <c r="AV192" s="61"/>
      <c r="AW192" s="61"/>
      <c r="BJ192" s="41"/>
      <c r="BK192" s="41"/>
      <c r="BL192" s="41"/>
      <c r="BM192" s="41"/>
      <c r="BN192" s="41"/>
    </row>
    <row r="193" spans="1:66" ht="13" customHeight="1">
      <c r="A193" s="902" t="str">
        <f>A173</f>
        <v>[treatment B]</v>
      </c>
      <c r="B193" s="428">
        <v>40</v>
      </c>
      <c r="C193" s="879" t="s">
        <v>173</v>
      </c>
      <c r="D193" s="363"/>
      <c r="E193" s="879" t="s">
        <v>197</v>
      </c>
      <c r="F193" s="363"/>
      <c r="G193" s="363"/>
      <c r="H193" s="363"/>
      <c r="I193" s="362" t="e">
        <f>AVERAGE(I189:I191)</f>
        <v>#DIV/0!</v>
      </c>
      <c r="J193" s="431" t="e">
        <f>AVERAGE(J189:J191)</f>
        <v>#DIV/0!</v>
      </c>
      <c r="K193" s="362" t="e">
        <f>AVERAGE(K189:K191)</f>
        <v>#DIV/0!</v>
      </c>
      <c r="L193" s="431" t="e">
        <f>AVERAGE(L189:L191)</f>
        <v>#DIV/0!</v>
      </c>
      <c r="M193" s="363"/>
      <c r="N193" s="920"/>
      <c r="O193" s="324">
        <f t="shared" si="156"/>
        <v>90</v>
      </c>
      <c r="P193" s="321" t="str">
        <f t="shared" si="157"/>
        <v>bg 90</v>
      </c>
      <c r="Q193" s="131" t="str">
        <f t="shared" si="158"/>
        <v>glu 90</v>
      </c>
      <c r="R193" s="131" t="str">
        <f t="shared" si="159"/>
        <v>gir 90</v>
      </c>
      <c r="S193" s="131" t="str">
        <f t="shared" si="160"/>
        <v>[3H dry]</v>
      </c>
      <c r="T193" s="131" t="str">
        <f>+H198</f>
        <v>[3H wet]</v>
      </c>
      <c r="U193" s="72" t="e">
        <f t="shared" si="152"/>
        <v>#VALUE!</v>
      </c>
      <c r="V193" s="879"/>
      <c r="W193" s="72" t="e">
        <f t="shared" ref="W193:W195" si="161">W192*V193/V192</f>
        <v>#DIV/0!</v>
      </c>
      <c r="X193" s="72" t="e">
        <f t="shared" si="153"/>
        <v>#DIV/0!</v>
      </c>
      <c r="Y193" s="72" t="e">
        <f t="shared" si="154"/>
        <v>#DIV/0!</v>
      </c>
      <c r="Z193" s="72" t="e">
        <f t="shared" si="155"/>
        <v>#DIV/0!</v>
      </c>
      <c r="AA193" s="72" t="e">
        <f>(T193/0.4-(S193))*$I195/100*10</f>
        <v>#VALUE!</v>
      </c>
      <c r="AB193" s="79"/>
      <c r="AC193" s="79"/>
      <c r="AD193" s="79"/>
      <c r="AE193" s="43" t="e">
        <f>LINEST(R192:R194,O192:O194)</f>
        <v>#VALUE!</v>
      </c>
      <c r="AF193" s="43" t="e">
        <f>INDEX(LINEST(R192:R194,O192:O194),2)</f>
        <v>#VALUE!</v>
      </c>
      <c r="AG193" s="42" t="e">
        <f>LINEST(U192:U194,O192:O194)</f>
        <v>#VALUE!</v>
      </c>
      <c r="AH193" s="42" t="e">
        <f>INDEX(LINEST(U192:U194,O192:O194),2)</f>
        <v>#VALUE!</v>
      </c>
      <c r="AI193" s="43" t="e">
        <f>LINEST(Q192:Q194,O192:O194)</f>
        <v>#VALUE!</v>
      </c>
      <c r="AJ193" s="42" t="e">
        <f>INDEX(LINEST(Q192:Q194,O192:O194),2)</f>
        <v>#VALUE!</v>
      </c>
      <c r="AK193" s="43" t="e">
        <f>LINEST(W192:W194,O192:O194)</f>
        <v>#VALUE!</v>
      </c>
      <c r="AL193" s="42" t="e">
        <f>INDEX(LINEST(W192:W194,O192:O194),2)</f>
        <v>#VALUE!</v>
      </c>
      <c r="AM193" s="43" t="e">
        <f>AE193*O193+AF193</f>
        <v>#VALUE!</v>
      </c>
      <c r="AN193" s="42" t="e">
        <f>AG193*O193+AH193</f>
        <v>#VALUE!</v>
      </c>
      <c r="AO193" s="42" t="e">
        <f>AI193*O193+AJ193</f>
        <v>#VALUE!</v>
      </c>
      <c r="AP193" s="42" t="e">
        <f>AK193*O193+AL193</f>
        <v>#VALUE!</v>
      </c>
      <c r="AQ193" s="76" t="e">
        <f>AP193/AN193</f>
        <v>#VALUE!</v>
      </c>
      <c r="AR193" s="76" t="e">
        <f>AK187*AO193*AG193/AN193</f>
        <v>#VALUE!</v>
      </c>
      <c r="AS193" s="76" t="e">
        <f>AQ193-AR193</f>
        <v>#VALUE!</v>
      </c>
      <c r="AT193" s="76" t="e">
        <f>AS193-AM193</f>
        <v>#VALUE!</v>
      </c>
      <c r="AU193" s="76" t="e">
        <f>AS193-AK187*AI193</f>
        <v>#VALUE!</v>
      </c>
      <c r="AV193" s="61"/>
      <c r="AW193" s="61"/>
      <c r="BJ193" s="41"/>
      <c r="BK193" s="41"/>
      <c r="BL193" s="41"/>
      <c r="BM193" s="41"/>
      <c r="BN193" s="41"/>
    </row>
    <row r="194" spans="1:66" ht="13" customHeight="1">
      <c r="A194" s="902" t="s">
        <v>61</v>
      </c>
      <c r="B194" s="428">
        <v>50</v>
      </c>
      <c r="C194" s="879" t="s">
        <v>174</v>
      </c>
      <c r="D194" s="363"/>
      <c r="E194" s="879" t="s">
        <v>198</v>
      </c>
      <c r="F194" s="363"/>
      <c r="G194" s="363"/>
      <c r="H194" s="363"/>
      <c r="I194" s="363"/>
      <c r="J194" s="430"/>
      <c r="K194" s="363"/>
      <c r="L194" s="430"/>
      <c r="M194" s="363"/>
      <c r="N194" s="920"/>
      <c r="O194" s="324">
        <f t="shared" si="156"/>
        <v>100</v>
      </c>
      <c r="P194" s="321" t="str">
        <f t="shared" si="157"/>
        <v>bg 100</v>
      </c>
      <c r="Q194" s="66" t="str">
        <f t="shared" si="158"/>
        <v>glu 100</v>
      </c>
      <c r="R194" s="131" t="str">
        <f t="shared" si="159"/>
        <v>gir 100</v>
      </c>
      <c r="S194" s="131" t="str">
        <f t="shared" si="160"/>
        <v>[3H dry]</v>
      </c>
      <c r="T194" s="131" t="str">
        <f>+H199</f>
        <v>[3H wet]</v>
      </c>
      <c r="U194" s="72" t="e">
        <f t="shared" si="152"/>
        <v>#VALUE!</v>
      </c>
      <c r="V194" s="879"/>
      <c r="W194" s="72" t="e">
        <f t="shared" si="161"/>
        <v>#DIV/0!</v>
      </c>
      <c r="X194" s="72" t="e">
        <f t="shared" si="153"/>
        <v>#DIV/0!</v>
      </c>
      <c r="Y194" s="72" t="e">
        <f t="shared" si="154"/>
        <v>#DIV/0!</v>
      </c>
      <c r="Z194" s="72" t="e">
        <f t="shared" si="155"/>
        <v>#DIV/0!</v>
      </c>
      <c r="AA194" s="72" t="e">
        <f>(T194/0.4-(S194))*$I195/100*10</f>
        <v>#VALUE!</v>
      </c>
      <c r="AB194" s="79"/>
      <c r="AC194" s="79"/>
      <c r="AD194" s="79"/>
      <c r="AE194" s="43" t="e">
        <f>LINEST(R193:R195,O193:O195)</f>
        <v>#VALUE!</v>
      </c>
      <c r="AF194" s="43" t="e">
        <f>INDEX(LINEST(R193:R195,O193:O195),2)</f>
        <v>#VALUE!</v>
      </c>
      <c r="AG194" s="42" t="e">
        <f>LINEST(U193:U195,O193:O195)</f>
        <v>#VALUE!</v>
      </c>
      <c r="AH194" s="42" t="e">
        <f>INDEX(LINEST(U193:U195,O193:O195),2)</f>
        <v>#VALUE!</v>
      </c>
      <c r="AI194" s="43" t="e">
        <f>LINEST(Q193:Q195,O193:O195)</f>
        <v>#VALUE!</v>
      </c>
      <c r="AJ194" s="42" t="e">
        <f>INDEX(LINEST(Q193:Q195,O193:O195),2)</f>
        <v>#VALUE!</v>
      </c>
      <c r="AK194" s="43" t="e">
        <f>LINEST(W193:W195,O193:O195)</f>
        <v>#VALUE!</v>
      </c>
      <c r="AL194" s="42" t="e">
        <f>INDEX(LINEST(W193:W195,O193:O195),2)</f>
        <v>#VALUE!</v>
      </c>
      <c r="AM194" s="43" t="e">
        <f>AE194*O194+AF194</f>
        <v>#VALUE!</v>
      </c>
      <c r="AN194" s="42" t="e">
        <f>AG194*O194+AH194</f>
        <v>#VALUE!</v>
      </c>
      <c r="AO194" s="42" t="e">
        <f>AI194*O194+AJ194</f>
        <v>#VALUE!</v>
      </c>
      <c r="AP194" s="42" t="e">
        <f>AK194*O194+AL194</f>
        <v>#VALUE!</v>
      </c>
      <c r="AQ194" s="76" t="e">
        <f>AP194/AN194</f>
        <v>#VALUE!</v>
      </c>
      <c r="AR194" s="76" t="e">
        <f>AK187*AO194*AG194/AN194</f>
        <v>#VALUE!</v>
      </c>
      <c r="AS194" s="76" t="e">
        <f>AQ194-AR194</f>
        <v>#VALUE!</v>
      </c>
      <c r="AT194" s="76" t="e">
        <f>AS194-AM194</f>
        <v>#VALUE!</v>
      </c>
      <c r="AU194" s="76" t="e">
        <f>AS194-AK187*AI194</f>
        <v>#VALUE!</v>
      </c>
      <c r="AV194" s="61"/>
      <c r="AW194" s="61"/>
      <c r="BJ194" s="41"/>
      <c r="BK194" s="41"/>
      <c r="BL194" s="41"/>
      <c r="BM194" s="41"/>
      <c r="BN194" s="41"/>
    </row>
    <row r="195" spans="1:66" ht="13" customHeight="1" thickBot="1">
      <c r="A195" s="902" t="s">
        <v>315</v>
      </c>
      <c r="B195" s="428">
        <v>60</v>
      </c>
      <c r="C195" s="879" t="s">
        <v>175</v>
      </c>
      <c r="D195" s="363"/>
      <c r="E195" s="879" t="s">
        <v>199</v>
      </c>
      <c r="F195" s="363"/>
      <c r="G195" s="363"/>
      <c r="H195" s="363"/>
      <c r="I195" s="364" t="e">
        <f>I193/J193</f>
        <v>#DIV/0!</v>
      </c>
      <c r="J195" s="367" t="s">
        <v>14</v>
      </c>
      <c r="K195" s="364" t="e">
        <f>K193/L193</f>
        <v>#DIV/0!</v>
      </c>
      <c r="L195" s="367" t="s">
        <v>14</v>
      </c>
      <c r="M195" s="365"/>
      <c r="N195" s="920"/>
      <c r="O195" s="324">
        <f t="shared" ref="O195" si="162">+B201</f>
        <v>120</v>
      </c>
      <c r="P195" s="321" t="str">
        <f t="shared" ref="P195" si="163">+C201</f>
        <v>bg 120</v>
      </c>
      <c r="Q195" s="66" t="str">
        <f t="shared" ref="Q195" si="164">+D201</f>
        <v>glu 120</v>
      </c>
      <c r="R195" s="131" t="str">
        <f t="shared" ref="R195" si="165">+E201</f>
        <v>gir 120</v>
      </c>
      <c r="S195" s="131" t="str">
        <f t="shared" ref="S195" si="166">+F201</f>
        <v>[3H dry]</v>
      </c>
      <c r="T195" s="131" t="str">
        <f t="shared" ref="T195" si="167">+H201</f>
        <v>[3H wet]</v>
      </c>
      <c r="U195" s="72" t="e">
        <f t="shared" si="152"/>
        <v>#VALUE!</v>
      </c>
      <c r="V195" s="879"/>
      <c r="W195" s="72" t="e">
        <f t="shared" si="161"/>
        <v>#DIV/0!</v>
      </c>
      <c r="X195" s="72" t="e">
        <f t="shared" si="153"/>
        <v>#DIV/0!</v>
      </c>
      <c r="Y195" s="72" t="e">
        <f t="shared" si="154"/>
        <v>#DIV/0!</v>
      </c>
      <c r="Z195" s="72" t="e">
        <f t="shared" si="155"/>
        <v>#DIV/0!</v>
      </c>
      <c r="AA195" s="72" t="e">
        <f>(T195/0.4-(S195))*$I195/100*10</f>
        <v>#VALUE!</v>
      </c>
      <c r="AB195" s="79"/>
      <c r="AC195" s="79"/>
      <c r="AD195" s="79"/>
      <c r="AE195" s="43"/>
      <c r="AQ195" s="42"/>
      <c r="AV195" s="61"/>
      <c r="AW195" s="61"/>
      <c r="BJ195" s="41"/>
      <c r="BK195" s="41"/>
      <c r="BL195" s="41"/>
      <c r="BM195" s="41"/>
      <c r="BN195" s="41"/>
    </row>
    <row r="196" spans="1:66" ht="13" customHeight="1" thickBot="1">
      <c r="A196" s="902">
        <v>1</v>
      </c>
      <c r="B196" s="428">
        <v>70</v>
      </c>
      <c r="C196" s="879" t="s">
        <v>176</v>
      </c>
      <c r="D196" s="363"/>
      <c r="E196" s="879" t="s">
        <v>200</v>
      </c>
      <c r="F196" s="877"/>
      <c r="G196" s="363"/>
      <c r="H196" s="363"/>
      <c r="I196" s="363"/>
      <c r="J196" s="430"/>
      <c r="K196" s="363"/>
      <c r="L196" s="363"/>
      <c r="M196" s="363"/>
      <c r="N196" s="920"/>
      <c r="O196" s="325" t="s">
        <v>55</v>
      </c>
      <c r="P196" s="152" t="e">
        <f t="shared" ref="P196:Z196" si="168">AVERAGE(P192:P195)</f>
        <v>#DIV/0!</v>
      </c>
      <c r="Q196" s="154" t="e">
        <f t="shared" si="168"/>
        <v>#DIV/0!</v>
      </c>
      <c r="R196" s="153" t="e">
        <f t="shared" si="168"/>
        <v>#DIV/0!</v>
      </c>
      <c r="S196" s="153" t="e">
        <f t="shared" si="168"/>
        <v>#DIV/0!</v>
      </c>
      <c r="T196" s="154" t="e">
        <f t="shared" si="168"/>
        <v>#DIV/0!</v>
      </c>
      <c r="U196" s="153" t="e">
        <f t="shared" si="168"/>
        <v>#VALUE!</v>
      </c>
      <c r="V196" s="1075" t="e">
        <f t="shared" si="168"/>
        <v>#DIV/0!</v>
      </c>
      <c r="W196" s="153" t="e">
        <f t="shared" si="168"/>
        <v>#DIV/0!</v>
      </c>
      <c r="X196" s="153" t="e">
        <f t="shared" si="168"/>
        <v>#DIV/0!</v>
      </c>
      <c r="Y196" s="153" t="e">
        <f t="shared" si="168"/>
        <v>#DIV/0!</v>
      </c>
      <c r="Z196" s="153" t="e">
        <f t="shared" si="168"/>
        <v>#DIV/0!</v>
      </c>
      <c r="AA196" s="156"/>
      <c r="AB196" s="79"/>
      <c r="AC196" s="79"/>
      <c r="AD196" s="79"/>
      <c r="AR196" s="1034" t="s">
        <v>110</v>
      </c>
      <c r="AS196" s="1034" t="e">
        <f>AVERAGE(AS193:AS194)</f>
        <v>#VALUE!</v>
      </c>
      <c r="AT196" s="1034" t="e">
        <f>AVERAGE(AT193:AT194)</f>
        <v>#VALUE!</v>
      </c>
      <c r="AU196" s="1034" t="e">
        <f>AVERAGE(AU193:AU194)</f>
        <v>#VALUE!</v>
      </c>
      <c r="AV196" s="61"/>
      <c r="AW196" s="61"/>
      <c r="BJ196" s="41"/>
      <c r="BK196" s="41"/>
      <c r="BL196" s="41"/>
      <c r="BM196" s="41"/>
      <c r="BN196" s="41"/>
    </row>
    <row r="197" spans="1:66" ht="13" customHeight="1" thickBot="1">
      <c r="A197" s="902" t="s">
        <v>316</v>
      </c>
      <c r="B197" s="428">
        <v>80</v>
      </c>
      <c r="C197" s="879" t="s">
        <v>177</v>
      </c>
      <c r="D197" s="879" t="s">
        <v>188</v>
      </c>
      <c r="E197" s="879" t="s">
        <v>201</v>
      </c>
      <c r="F197" s="879" t="s">
        <v>156</v>
      </c>
      <c r="G197" s="363"/>
      <c r="H197" s="879" t="s">
        <v>158</v>
      </c>
      <c r="I197" s="363"/>
      <c r="J197" s="432"/>
      <c r="K197" s="433"/>
      <c r="L197" s="433"/>
      <c r="M197" s="433"/>
      <c r="N197" s="920"/>
      <c r="O197" s="1026" t="s">
        <v>95</v>
      </c>
      <c r="P197" s="79" t="e">
        <f>AVERAGE(P190:P191)</f>
        <v>#DIV/0!</v>
      </c>
      <c r="Q197" s="158" t="e">
        <f>AVERAGE(P192/Q192,P193/Q193,P194/Q194,P195/Q195)</f>
        <v>#VALUE!</v>
      </c>
      <c r="R197" s="67" t="e">
        <f>AVERAGE(P190/Q190,P191/Q191)</f>
        <v>#VALUE!</v>
      </c>
      <c r="V197" s="1076"/>
      <c r="W197" s="79"/>
      <c r="X197" s="79"/>
      <c r="Y197" s="79"/>
      <c r="Z197" s="160"/>
      <c r="AA197" s="515" t="s">
        <v>79</v>
      </c>
      <c r="AB197" s="79"/>
      <c r="AC197" s="79"/>
      <c r="AD197" s="79"/>
      <c r="AS197" s="61"/>
      <c r="AT197" s="61"/>
      <c r="AU197" s="61"/>
      <c r="AV197" s="61"/>
      <c r="AW197" s="61"/>
      <c r="BJ197" s="41"/>
      <c r="BK197" s="41"/>
      <c r="BL197" s="41"/>
      <c r="BM197" s="41"/>
      <c r="BN197" s="41"/>
    </row>
    <row r="198" spans="1:66" ht="13" customHeight="1" thickBot="1">
      <c r="A198" s="1117" t="s">
        <v>220</v>
      </c>
      <c r="B198" s="428">
        <v>90</v>
      </c>
      <c r="C198" s="879" t="s">
        <v>178</v>
      </c>
      <c r="D198" s="879" t="s">
        <v>189</v>
      </c>
      <c r="E198" s="879" t="s">
        <v>202</v>
      </c>
      <c r="F198" s="879" t="s">
        <v>156</v>
      </c>
      <c r="G198" s="363"/>
      <c r="H198" s="879" t="s">
        <v>158</v>
      </c>
      <c r="I198" s="434"/>
      <c r="J198" s="367"/>
      <c r="K198" s="365"/>
      <c r="L198" s="365"/>
      <c r="M198" s="365"/>
      <c r="N198" s="920"/>
      <c r="O198" s="1233" t="s">
        <v>83</v>
      </c>
      <c r="P198" s="1233"/>
      <c r="Q198" s="162" t="e">
        <f>STDEV(P192/Q192,P193/Q193,P194/Q194,P195/Q195)</f>
        <v>#VALUE!</v>
      </c>
      <c r="R198" s="163" t="e">
        <f>STDEV(P190/Q190,P191/Q191)</f>
        <v>#VALUE!</v>
      </c>
      <c r="V198" s="1076"/>
      <c r="W198" s="79"/>
      <c r="X198" s="79"/>
      <c r="Y198" s="79"/>
      <c r="Z198" s="164" t="s">
        <v>89</v>
      </c>
      <c r="AA198" s="165" t="e">
        <f>SLOPE(AA190:AA191,O190:O191)</f>
        <v>#VALUE!</v>
      </c>
      <c r="AB198" s="79"/>
      <c r="AC198" s="79"/>
      <c r="AD198" s="79"/>
      <c r="AS198" s="61"/>
      <c r="AT198" s="61"/>
      <c r="AU198" s="61"/>
      <c r="AV198" s="61"/>
      <c r="AW198" s="61"/>
      <c r="BJ198" s="41"/>
      <c r="BK198" s="41"/>
      <c r="BL198" s="41"/>
      <c r="BM198" s="41"/>
      <c r="BN198" s="41"/>
    </row>
    <row r="199" spans="1:66" ht="13" customHeight="1" thickBot="1">
      <c r="A199" s="1132" t="s">
        <v>337</v>
      </c>
      <c r="B199" s="428">
        <v>100</v>
      </c>
      <c r="C199" s="879" t="s">
        <v>179</v>
      </c>
      <c r="D199" s="879" t="s">
        <v>190</v>
      </c>
      <c r="E199" s="879" t="s">
        <v>203</v>
      </c>
      <c r="F199" s="879" t="s">
        <v>156</v>
      </c>
      <c r="G199" s="363"/>
      <c r="H199" s="879" t="s">
        <v>158</v>
      </c>
      <c r="I199" s="435"/>
      <c r="J199" s="436"/>
      <c r="K199" s="363"/>
      <c r="L199" s="363"/>
      <c r="M199" s="879" t="s">
        <v>211</v>
      </c>
      <c r="N199" s="1071"/>
      <c r="O199" s="35"/>
      <c r="P199" s="945"/>
      <c r="Q199" s="513" t="s">
        <v>93</v>
      </c>
      <c r="R199" s="514" t="s">
        <v>94</v>
      </c>
      <c r="V199" s="1076"/>
      <c r="W199" s="79"/>
      <c r="X199" s="79"/>
      <c r="Y199" s="79"/>
      <c r="Z199" s="167" t="s">
        <v>80</v>
      </c>
      <c r="AA199" s="168" t="e">
        <f>SLOPE(AA192:AA195,O192:O195)</f>
        <v>#VALUE!</v>
      </c>
      <c r="AB199" s="79"/>
      <c r="AC199" s="79"/>
      <c r="AD199" s="79"/>
      <c r="AS199" s="61"/>
      <c r="AT199" s="61"/>
      <c r="AU199" s="61"/>
      <c r="AV199" s="61"/>
      <c r="AW199" s="61"/>
      <c r="BJ199" s="41"/>
      <c r="BK199" s="41"/>
      <c r="BL199" s="41"/>
      <c r="BM199" s="41"/>
      <c r="BN199" s="41"/>
    </row>
    <row r="200" spans="1:66" ht="13" customHeight="1">
      <c r="A200" s="1117" t="s">
        <v>219</v>
      </c>
      <c r="B200" s="428">
        <v>110</v>
      </c>
      <c r="C200" s="879" t="s">
        <v>180</v>
      </c>
      <c r="D200" s="363"/>
      <c r="E200" s="879" t="s">
        <v>204</v>
      </c>
      <c r="F200" s="363"/>
      <c r="G200" s="363"/>
      <c r="H200" s="363"/>
      <c r="I200" s="437" t="s">
        <v>9</v>
      </c>
      <c r="J200" s="438"/>
      <c r="K200" s="1245"/>
      <c r="L200" s="1246"/>
      <c r="M200" s="449"/>
      <c r="N200" s="1071"/>
      <c r="V200" s="1076"/>
      <c r="AB200" s="79"/>
      <c r="AC200" s="79"/>
      <c r="AD200" s="79"/>
      <c r="AS200" s="61"/>
      <c r="AT200" s="61"/>
      <c r="AU200" s="61"/>
      <c r="AV200" s="61"/>
      <c r="AW200" s="61"/>
      <c r="BJ200" s="41"/>
      <c r="BK200" s="41"/>
      <c r="BL200" s="41"/>
      <c r="BM200" s="41"/>
      <c r="BN200" s="41"/>
    </row>
    <row r="201" spans="1:66" ht="13" customHeight="1">
      <c r="A201" s="1132" t="s">
        <v>338</v>
      </c>
      <c r="B201" s="428">
        <v>120</v>
      </c>
      <c r="C201" s="879" t="s">
        <v>181</v>
      </c>
      <c r="D201" s="879" t="s">
        <v>191</v>
      </c>
      <c r="E201" s="879" t="s">
        <v>205</v>
      </c>
      <c r="F201" s="879" t="s">
        <v>156</v>
      </c>
      <c r="G201" s="363"/>
      <c r="H201" s="879" t="s">
        <v>158</v>
      </c>
      <c r="I201" s="366" t="e">
        <f>((G203+G202)/2)*(B203-B202)</f>
        <v>#VALUE!</v>
      </c>
      <c r="J201" s="367"/>
      <c r="K201" s="1247"/>
      <c r="L201" s="1248"/>
      <c r="M201" s="879" t="s">
        <v>212</v>
      </c>
      <c r="N201" s="920"/>
      <c r="V201" s="1076"/>
      <c r="AB201" s="79"/>
      <c r="AC201" s="79"/>
      <c r="AD201" s="79"/>
      <c r="AS201" s="61"/>
      <c r="AT201" s="61"/>
      <c r="AU201" s="61"/>
      <c r="AV201" s="61"/>
      <c r="AW201" s="61"/>
      <c r="BJ201" s="41"/>
      <c r="BK201" s="41"/>
      <c r="BL201" s="41"/>
      <c r="BM201" s="41"/>
      <c r="BN201" s="41"/>
    </row>
    <row r="202" spans="1:66" ht="13" customHeight="1">
      <c r="A202" s="902"/>
      <c r="B202" s="428">
        <v>2</v>
      </c>
      <c r="C202" s="879" t="s">
        <v>182</v>
      </c>
      <c r="D202" s="363"/>
      <c r="E202" s="879" t="s">
        <v>206</v>
      </c>
      <c r="F202" s="363"/>
      <c r="G202" s="879" t="s">
        <v>157</v>
      </c>
      <c r="H202" s="363"/>
      <c r="I202" s="366" t="e">
        <f>((G204+G203)/2)*(B204-B203)</f>
        <v>#VALUE!</v>
      </c>
      <c r="J202" s="367"/>
      <c r="K202" s="1247"/>
      <c r="L202" s="1248"/>
      <c r="M202" s="449"/>
      <c r="N202" s="920"/>
      <c r="V202" s="1076"/>
      <c r="AB202" s="79"/>
      <c r="AC202" s="79"/>
      <c r="AD202" s="79"/>
      <c r="AS202" s="61"/>
      <c r="AT202" s="61"/>
      <c r="AU202" s="61"/>
      <c r="AV202" s="61"/>
      <c r="AW202" s="61"/>
      <c r="BJ202" s="41"/>
      <c r="BK202" s="41"/>
      <c r="BL202" s="41"/>
      <c r="BM202" s="41"/>
      <c r="BN202" s="41"/>
    </row>
    <row r="203" spans="1:66" ht="13" customHeight="1">
      <c r="A203" s="943" t="s">
        <v>317</v>
      </c>
      <c r="B203" s="428">
        <v>5</v>
      </c>
      <c r="C203" s="879" t="s">
        <v>183</v>
      </c>
      <c r="D203" s="363"/>
      <c r="E203" s="879" t="s">
        <v>207</v>
      </c>
      <c r="F203" s="363"/>
      <c r="G203" s="879" t="s">
        <v>157</v>
      </c>
      <c r="H203" s="363"/>
      <c r="I203" s="366" t="e">
        <f>((G205+G204)/2)*(B205-B204)</f>
        <v>#VALUE!</v>
      </c>
      <c r="J203" s="367"/>
      <c r="K203" s="1247"/>
      <c r="L203" s="1248"/>
      <c r="M203" s="449"/>
      <c r="N203" s="920"/>
      <c r="V203" s="1076"/>
      <c r="AB203" s="79"/>
      <c r="AC203" s="79"/>
      <c r="AD203" s="79"/>
      <c r="AS203" s="61"/>
      <c r="AT203" s="61"/>
      <c r="AU203" s="61"/>
      <c r="AV203" s="61"/>
      <c r="AW203" s="61"/>
      <c r="BJ203" s="41"/>
      <c r="BK203" s="41"/>
      <c r="BL203" s="41"/>
      <c r="BM203" s="41"/>
      <c r="BN203" s="41"/>
    </row>
    <row r="204" spans="1:66" ht="13" customHeight="1">
      <c r="A204" s="1118"/>
      <c r="B204" s="428">
        <v>10</v>
      </c>
      <c r="C204" s="879" t="s">
        <v>170</v>
      </c>
      <c r="D204" s="363"/>
      <c r="E204" s="879" t="s">
        <v>194</v>
      </c>
      <c r="F204" s="363"/>
      <c r="G204" s="879" t="s">
        <v>157</v>
      </c>
      <c r="H204" s="363"/>
      <c r="I204" s="366" t="e">
        <f>((G206+G205)/2)*(B206-B205)</f>
        <v>#VALUE!</v>
      </c>
      <c r="J204" s="367"/>
      <c r="K204" s="1247"/>
      <c r="L204" s="1248"/>
      <c r="M204" s="449"/>
      <c r="N204" s="920"/>
      <c r="V204" s="1076"/>
      <c r="AB204" s="79"/>
      <c r="AC204" s="79"/>
      <c r="AD204" s="79"/>
      <c r="AS204" s="61"/>
      <c r="AT204" s="61"/>
      <c r="AU204" s="61"/>
      <c r="AV204" s="61"/>
      <c r="AW204" s="61"/>
      <c r="BJ204" s="41"/>
      <c r="BK204" s="41"/>
      <c r="BL204" s="41"/>
      <c r="BM204" s="41"/>
      <c r="BN204" s="41"/>
    </row>
    <row r="205" spans="1:66" ht="13" customHeight="1" thickBot="1">
      <c r="A205" s="1118"/>
      <c r="B205" s="428">
        <v>15</v>
      </c>
      <c r="C205" s="879" t="s">
        <v>184</v>
      </c>
      <c r="D205" s="363"/>
      <c r="E205" s="879" t="s">
        <v>208</v>
      </c>
      <c r="F205" s="363"/>
      <c r="G205" s="879" t="s">
        <v>157</v>
      </c>
      <c r="H205" s="363"/>
      <c r="I205" s="439" t="e">
        <f>SUM(I201:I204)/(B206-B202)*220</f>
        <v>#VALUE!</v>
      </c>
      <c r="J205" s="440" t="s">
        <v>10</v>
      </c>
      <c r="K205" s="1249"/>
      <c r="L205" s="1250"/>
      <c r="M205" s="449"/>
      <c r="N205" s="920"/>
      <c r="V205" s="1076"/>
      <c r="W205" s="79"/>
      <c r="X205" s="79"/>
      <c r="Y205" s="79"/>
      <c r="Z205" s="79"/>
      <c r="AA205" s="79"/>
      <c r="AB205" s="79"/>
      <c r="AC205" s="79"/>
      <c r="AD205" s="79"/>
      <c r="AS205" s="61"/>
      <c r="AT205" s="61"/>
      <c r="AU205" s="61"/>
      <c r="AV205" s="61"/>
      <c r="AW205" s="61"/>
      <c r="BJ205" s="41"/>
      <c r="BK205" s="41"/>
      <c r="BL205" s="41"/>
      <c r="BM205" s="41"/>
      <c r="BN205" s="41"/>
    </row>
    <row r="206" spans="1:66" ht="13" customHeight="1" thickBot="1">
      <c r="A206" s="1118"/>
      <c r="B206" s="428">
        <v>25</v>
      </c>
      <c r="C206" s="879" t="s">
        <v>185</v>
      </c>
      <c r="D206" s="363"/>
      <c r="E206" s="879" t="s">
        <v>209</v>
      </c>
      <c r="F206" s="363"/>
      <c r="G206" s="879" t="s">
        <v>157</v>
      </c>
      <c r="H206" s="363"/>
      <c r="I206" s="441"/>
      <c r="J206" s="442"/>
      <c r="K206" s="433"/>
      <c r="L206" s="433"/>
      <c r="M206" s="449"/>
      <c r="N206" s="920"/>
      <c r="O206" s="326"/>
      <c r="V206" s="1076"/>
      <c r="W206" s="79"/>
      <c r="X206" s="79"/>
      <c r="Y206" s="79"/>
      <c r="Z206" s="509" t="s">
        <v>14</v>
      </c>
      <c r="AA206" s="79"/>
      <c r="AB206" s="79"/>
      <c r="AC206" s="79"/>
      <c r="AD206" s="79"/>
      <c r="AS206" s="61"/>
      <c r="AT206" s="61"/>
      <c r="AU206" s="61"/>
      <c r="AV206" s="61"/>
      <c r="AW206" s="61"/>
      <c r="BJ206" s="41"/>
      <c r="BK206" s="41"/>
      <c r="BL206" s="41"/>
      <c r="BM206" s="41"/>
      <c r="BN206" s="41"/>
    </row>
    <row r="207" spans="1:66" ht="13" customHeight="1" thickBot="1">
      <c r="A207" s="1119" t="s">
        <v>218</v>
      </c>
      <c r="B207" s="429" t="s">
        <v>11</v>
      </c>
      <c r="C207" s="452" t="e">
        <f>AVERAGE(C202:C206)</f>
        <v>#DIV/0!</v>
      </c>
      <c r="D207" s="445"/>
      <c r="E207" s="452" t="e">
        <f>AVERAGE(E197:E201)</f>
        <v>#DIV/0!</v>
      </c>
      <c r="F207" s="445"/>
      <c r="G207" s="884" t="s">
        <v>159</v>
      </c>
      <c r="H207" s="867" t="s">
        <v>8</v>
      </c>
      <c r="I207" s="443"/>
      <c r="J207" s="444"/>
      <c r="K207" s="445"/>
      <c r="L207" s="445"/>
      <c r="M207" s="450" t="e">
        <f>AVERAGE(M199:M204)</f>
        <v>#DIV/0!</v>
      </c>
      <c r="N207" s="451" t="s">
        <v>58</v>
      </c>
      <c r="O207" s="1241" t="str">
        <f>A209</f>
        <v>MP-10</v>
      </c>
      <c r="P207" s="1242"/>
      <c r="Q207" s="319"/>
      <c r="S207" s="92"/>
      <c r="T207" s="92"/>
      <c r="V207" s="1076"/>
      <c r="W207" s="79"/>
      <c r="X207" s="79"/>
      <c r="Y207" s="79"/>
      <c r="Z207" s="320"/>
      <c r="AA207" s="1158"/>
      <c r="AB207" s="1159"/>
      <c r="AC207" s="1159"/>
      <c r="AD207" s="1160"/>
      <c r="AE207" s="1161" t="str">
        <f>+O207</f>
        <v>MP-10</v>
      </c>
      <c r="AF207" s="26" t="s">
        <v>116</v>
      </c>
      <c r="AG207" s="44"/>
      <c r="AH207" s="44"/>
      <c r="AI207" s="248" t="s">
        <v>115</v>
      </c>
      <c r="AJ207" s="44"/>
      <c r="AK207" s="25">
        <v>1.3</v>
      </c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61"/>
      <c r="AW207" s="61"/>
      <c r="BJ207" s="41"/>
      <c r="BK207" s="41"/>
      <c r="BL207" s="41"/>
      <c r="BM207" s="41"/>
      <c r="BN207" s="41"/>
    </row>
    <row r="208" spans="1:66" ht="13" customHeight="1">
      <c r="A208" s="1120">
        <v>10</v>
      </c>
      <c r="B208" s="459">
        <v>-10</v>
      </c>
      <c r="C208" s="878" t="s">
        <v>168</v>
      </c>
      <c r="D208" s="878" t="s">
        <v>186</v>
      </c>
      <c r="E208" s="878" t="s">
        <v>192</v>
      </c>
      <c r="F208" s="880" t="s">
        <v>156</v>
      </c>
      <c r="G208" s="469"/>
      <c r="H208" s="880" t="s">
        <v>158</v>
      </c>
      <c r="I208" s="470"/>
      <c r="J208" s="471"/>
      <c r="K208" s="472"/>
      <c r="L208" s="472"/>
      <c r="M208" s="941" t="s">
        <v>210</v>
      </c>
      <c r="N208" s="922"/>
      <c r="O208" s="491" t="s">
        <v>2</v>
      </c>
      <c r="P208" s="492" t="s">
        <v>344</v>
      </c>
      <c r="Q208" s="493" t="s">
        <v>345</v>
      </c>
      <c r="R208" s="494" t="s">
        <v>46</v>
      </c>
      <c r="S208" s="493" t="s">
        <v>71</v>
      </c>
      <c r="T208" s="493" t="s">
        <v>72</v>
      </c>
      <c r="U208" s="493" t="s">
        <v>17</v>
      </c>
      <c r="V208" s="1090" t="s">
        <v>28</v>
      </c>
      <c r="W208" s="493" t="s">
        <v>25</v>
      </c>
      <c r="X208" s="494" t="s">
        <v>18</v>
      </c>
      <c r="Y208" s="495" t="s">
        <v>20</v>
      </c>
      <c r="Z208" s="496" t="s">
        <v>56</v>
      </c>
      <c r="AA208" s="497" t="s">
        <v>74</v>
      </c>
      <c r="AB208" s="498" t="s">
        <v>81</v>
      </c>
      <c r="AC208" s="498" t="s">
        <v>82</v>
      </c>
      <c r="AD208" s="499" t="s">
        <v>86</v>
      </c>
      <c r="AE208" s="27"/>
      <c r="AF208" s="27"/>
      <c r="AG208" s="27"/>
      <c r="AH208" s="27"/>
      <c r="AI208" s="27"/>
      <c r="AJ208" s="27"/>
      <c r="AK208" s="27"/>
      <c r="AL208" s="27"/>
      <c r="AM208" s="27" t="s">
        <v>117</v>
      </c>
      <c r="AN208" s="27" t="s">
        <v>117</v>
      </c>
      <c r="AO208" s="27" t="s">
        <v>117</v>
      </c>
      <c r="AP208" s="27" t="s">
        <v>117</v>
      </c>
      <c r="AQ208" s="27" t="s">
        <v>118</v>
      </c>
      <c r="AR208" s="27" t="s">
        <v>119</v>
      </c>
      <c r="AS208" s="27" t="s">
        <v>120</v>
      </c>
      <c r="AT208" s="27" t="s">
        <v>121</v>
      </c>
      <c r="AU208" s="27"/>
      <c r="AV208" s="61"/>
      <c r="AW208" s="61"/>
      <c r="BJ208" s="41"/>
      <c r="BK208" s="41"/>
      <c r="BL208" s="41"/>
      <c r="BM208" s="41"/>
      <c r="BN208" s="41"/>
    </row>
    <row r="209" spans="1:66" ht="13" customHeight="1" thickBot="1">
      <c r="A209" s="912" t="s">
        <v>146</v>
      </c>
      <c r="B209" s="460">
        <v>0</v>
      </c>
      <c r="C209" s="879" t="s">
        <v>169</v>
      </c>
      <c r="D209" s="879" t="s">
        <v>187</v>
      </c>
      <c r="E209" s="879" t="s">
        <v>193</v>
      </c>
      <c r="F209" s="879" t="s">
        <v>156</v>
      </c>
      <c r="G209" s="469"/>
      <c r="H209" s="879" t="s">
        <v>158</v>
      </c>
      <c r="I209" s="879"/>
      <c r="J209" s="883"/>
      <c r="K209" s="879"/>
      <c r="L209" s="879"/>
      <c r="M209" s="469"/>
      <c r="N209" s="923"/>
      <c r="O209" s="500" t="s">
        <v>26</v>
      </c>
      <c r="P209" s="501" t="s">
        <v>99</v>
      </c>
      <c r="Q209" s="502" t="s">
        <v>99</v>
      </c>
      <c r="R209" s="502" t="s">
        <v>16</v>
      </c>
      <c r="S209" s="502" t="s">
        <v>70</v>
      </c>
      <c r="T209" s="502" t="s">
        <v>73</v>
      </c>
      <c r="U209" s="503" t="s">
        <v>84</v>
      </c>
      <c r="V209" s="1091" t="s">
        <v>350</v>
      </c>
      <c r="W209" s="502" t="s">
        <v>88</v>
      </c>
      <c r="X209" s="502" t="s">
        <v>16</v>
      </c>
      <c r="Y209" s="504" t="s">
        <v>16</v>
      </c>
      <c r="Z209" s="505"/>
      <c r="AA209" s="506" t="s">
        <v>75</v>
      </c>
      <c r="AB209" s="507"/>
      <c r="AC209" s="507"/>
      <c r="AD209" s="508"/>
      <c r="AE209" s="27" t="s">
        <v>122</v>
      </c>
      <c r="AF209" s="27" t="s">
        <v>123</v>
      </c>
      <c r="AG209" s="27" t="s">
        <v>124</v>
      </c>
      <c r="AH209" s="27" t="s">
        <v>125</v>
      </c>
      <c r="AI209" s="27" t="s">
        <v>341</v>
      </c>
      <c r="AJ209" s="27" t="s">
        <v>346</v>
      </c>
      <c r="AK209" s="27" t="s">
        <v>339</v>
      </c>
      <c r="AL209" s="27" t="s">
        <v>340</v>
      </c>
      <c r="AM209" s="27" t="s">
        <v>46</v>
      </c>
      <c r="AN209" s="27" t="s">
        <v>17</v>
      </c>
      <c r="AO209" s="27" t="s">
        <v>343</v>
      </c>
      <c r="AP209" s="27" t="s">
        <v>25</v>
      </c>
      <c r="AQ209" s="27" t="s">
        <v>127</v>
      </c>
      <c r="AR209" s="27" t="s">
        <v>127</v>
      </c>
      <c r="AS209" s="27" t="s">
        <v>127</v>
      </c>
      <c r="AT209" s="27" t="s">
        <v>127</v>
      </c>
      <c r="AU209" s="27" t="s">
        <v>128</v>
      </c>
      <c r="AV209" s="61"/>
      <c r="AW209" s="61"/>
      <c r="BJ209" s="41"/>
      <c r="BK209" s="41"/>
      <c r="BL209" s="41"/>
      <c r="BM209" s="41"/>
      <c r="BN209" s="41"/>
    </row>
    <row r="210" spans="1:66" ht="13" customHeight="1">
      <c r="A210" s="903" t="s">
        <v>151</v>
      </c>
      <c r="B210" s="460">
        <v>10</v>
      </c>
      <c r="C210" s="879" t="s">
        <v>170</v>
      </c>
      <c r="D210" s="469"/>
      <c r="E210" s="879" t="s">
        <v>194</v>
      </c>
      <c r="F210" s="469"/>
      <c r="G210" s="469"/>
      <c r="H210" s="469"/>
      <c r="I210" s="879"/>
      <c r="J210" s="883"/>
      <c r="K210" s="879"/>
      <c r="L210" s="879"/>
      <c r="M210" s="469"/>
      <c r="N210" s="924"/>
      <c r="O210" s="322">
        <f t="shared" ref="O210:O211" si="169">+B208</f>
        <v>-10</v>
      </c>
      <c r="P210" s="323" t="str">
        <f t="shared" ref="P210:P211" si="170">+C208</f>
        <v>bg -10</v>
      </c>
      <c r="Q210" s="66" t="str">
        <f t="shared" ref="Q210:Q211" si="171">+D208</f>
        <v>glu -10</v>
      </c>
      <c r="R210" s="66" t="str">
        <f t="shared" ref="R210:R211" si="172">+E208</f>
        <v>gir -10</v>
      </c>
      <c r="S210" s="66" t="str">
        <f t="shared" ref="S210:S211" si="173">+F208</f>
        <v>[3H dry]</v>
      </c>
      <c r="T210" s="66" t="str">
        <f>+H208</f>
        <v>[3H wet]</v>
      </c>
      <c r="U210" s="65" t="e">
        <f t="shared" ref="U210:U215" si="174">S210/Q210</f>
        <v>#VALUE!</v>
      </c>
      <c r="V210" s="887">
        <v>3</v>
      </c>
      <c r="W210" s="65" t="e">
        <f>V211*I213*200/10/(A210)</f>
        <v>#DIV/0!</v>
      </c>
      <c r="X210" s="65" t="e">
        <f t="shared" ref="X210:X215" si="175">W210/U210</f>
        <v>#DIV/0!</v>
      </c>
      <c r="Y210" s="65" t="e">
        <f t="shared" ref="Y210:Y215" si="176">X210-R210</f>
        <v>#DIV/0!</v>
      </c>
      <c r="Z210" s="65" t="e">
        <f t="shared" ref="Z210:Z215" si="177">(X210/P210)*100</f>
        <v>#DIV/0!</v>
      </c>
      <c r="AA210" s="65" t="e">
        <f>(T210/0.4-(S210))*I215/100*10</f>
        <v>#VALUE!</v>
      </c>
      <c r="AB210" s="64" t="e">
        <f>700*AA218/AVERAGE(U210:U211)</f>
        <v>#VALUE!</v>
      </c>
      <c r="AC210" s="65" t="e">
        <f>AVERAGE(X210:X211)-AB210</f>
        <v>#DIV/0!</v>
      </c>
      <c r="AD210" s="65" t="e">
        <f>AC210/AVERAGE(X210:X211)*100</f>
        <v>#DIV/0!</v>
      </c>
      <c r="AE210" s="43" t="e">
        <f>LINEST(R210:R211,O210:O211)</f>
        <v>#VALUE!</v>
      </c>
      <c r="AF210" s="43" t="e">
        <f>INDEX(LINEST(R210:R211,O210:O211),2)</f>
        <v>#VALUE!</v>
      </c>
      <c r="AG210" s="42" t="e">
        <f>LINEST(U210:U211,O210:O211)</f>
        <v>#VALUE!</v>
      </c>
      <c r="AH210" s="42" t="e">
        <f>INDEX(LINEST(U210:U211,O210:O211),2)</f>
        <v>#VALUE!</v>
      </c>
      <c r="AI210" s="43" t="e">
        <f>LINEST(Q210:Q211,O210:O211)</f>
        <v>#VALUE!</v>
      </c>
      <c r="AJ210" s="42" t="e">
        <f>INDEX(LINEST(Q210:Q211,O210:O211),2)</f>
        <v>#VALUE!</v>
      </c>
      <c r="AK210" s="43" t="e">
        <f>LINEST(W210:W211,O210:O211)</f>
        <v>#VALUE!</v>
      </c>
      <c r="AL210" s="42" t="e">
        <f>INDEX(LINEST(W210:W211,O210:O211),2)</f>
        <v>#VALUE!</v>
      </c>
      <c r="AM210" s="43" t="e">
        <f>AE210*AVERAGE(O210:O211)+AF210</f>
        <v>#VALUE!</v>
      </c>
      <c r="AN210" s="42" t="e">
        <f>AG210*AVERAGE(O210:O211)+AH210</f>
        <v>#VALUE!</v>
      </c>
      <c r="AO210" s="42" t="e">
        <f>AI210*AVERAGE(O210:O211)+AJ210</f>
        <v>#VALUE!</v>
      </c>
      <c r="AP210" s="42" t="e">
        <f>AK210*AVERAGE(O210:O211)+AL210</f>
        <v>#VALUE!</v>
      </c>
      <c r="AQ210" s="76" t="e">
        <f>AP210/AN210</f>
        <v>#VALUE!</v>
      </c>
      <c r="AR210" s="76" t="e">
        <f>AK207*AO210*AG210/AN210</f>
        <v>#VALUE!</v>
      </c>
      <c r="AS210" s="1034" t="e">
        <f>AQ210-AR210</f>
        <v>#VALUE!</v>
      </c>
      <c r="AT210" s="1034" t="e">
        <f>AS210-AM210</f>
        <v>#VALUE!</v>
      </c>
      <c r="AU210" s="1034" t="e">
        <f>AS210-AK207*AI210</f>
        <v>#VALUE!</v>
      </c>
      <c r="AV210" s="36" t="s">
        <v>97</v>
      </c>
      <c r="AW210" s="61"/>
      <c r="BJ210" s="41"/>
      <c r="BK210" s="41"/>
      <c r="BL210" s="41"/>
      <c r="BM210" s="41"/>
      <c r="BN210" s="41"/>
    </row>
    <row r="211" spans="1:66" ht="13" customHeight="1">
      <c r="A211" s="903" t="str">
        <f>A191</f>
        <v>Lipid#2</v>
      </c>
      <c r="B211" s="460">
        <v>20</v>
      </c>
      <c r="C211" s="879" t="s">
        <v>171</v>
      </c>
      <c r="D211" s="469"/>
      <c r="E211" s="879" t="s">
        <v>195</v>
      </c>
      <c r="F211" s="469"/>
      <c r="G211" s="469"/>
      <c r="H211" s="469"/>
      <c r="I211" s="879"/>
      <c r="J211" s="883"/>
      <c r="K211" s="879"/>
      <c r="L211" s="879"/>
      <c r="M211" s="469"/>
      <c r="N211" s="923"/>
      <c r="O211" s="324">
        <f t="shared" si="169"/>
        <v>0</v>
      </c>
      <c r="P211" s="321" t="str">
        <f t="shared" si="170"/>
        <v>bg 0</v>
      </c>
      <c r="Q211" s="131" t="str">
        <f t="shared" si="171"/>
        <v>glu 0</v>
      </c>
      <c r="R211" s="131" t="str">
        <f t="shared" si="172"/>
        <v>gir 0</v>
      </c>
      <c r="S211" s="131" t="str">
        <f t="shared" si="173"/>
        <v>[3H dry]</v>
      </c>
      <c r="T211" s="131" t="str">
        <f>+H209</f>
        <v>[3H wet]</v>
      </c>
      <c r="U211" s="72" t="e">
        <f t="shared" si="174"/>
        <v>#VALUE!</v>
      </c>
      <c r="V211" s="888">
        <v>3</v>
      </c>
      <c r="W211" s="72" t="e">
        <f>V211*I213*200/10/(A210)</f>
        <v>#DIV/0!</v>
      </c>
      <c r="X211" s="72" t="e">
        <f t="shared" si="175"/>
        <v>#DIV/0!</v>
      </c>
      <c r="Y211" s="72" t="e">
        <f t="shared" si="176"/>
        <v>#DIV/0!</v>
      </c>
      <c r="Z211" s="72" t="e">
        <f t="shared" si="177"/>
        <v>#DIV/0!</v>
      </c>
      <c r="AA211" s="72" t="e">
        <f>(T211/0.4-(S211))*$I215/100*10</f>
        <v>#VALUE!</v>
      </c>
      <c r="AB211" s="250" t="e">
        <f>700*AA219/AVERAGE(U212:U215)</f>
        <v>#VALUE!</v>
      </c>
      <c r="AC211" s="72" t="e">
        <f>X216-AB211</f>
        <v>#DIV/0!</v>
      </c>
      <c r="AD211" s="65" t="e">
        <f>AC211/AVERAGE(X212:X215)*100</f>
        <v>#DIV/0!</v>
      </c>
      <c r="AE211" s="43"/>
      <c r="AF211" s="43"/>
      <c r="AG211" s="42"/>
      <c r="AH211" s="42"/>
      <c r="AI211" s="43"/>
      <c r="AJ211" s="42"/>
      <c r="AK211" s="42"/>
      <c r="AL211" s="42"/>
      <c r="AM211" s="43"/>
      <c r="AN211" s="42"/>
      <c r="AO211" s="42"/>
      <c r="AP211" s="42"/>
      <c r="AQ211" s="76"/>
      <c r="AR211" s="76"/>
      <c r="AS211" s="76"/>
      <c r="AT211" s="42"/>
      <c r="AU211" s="42"/>
      <c r="AV211" s="61"/>
      <c r="AW211" s="61"/>
      <c r="BJ211" s="41"/>
      <c r="BK211" s="41"/>
      <c r="BL211" s="41"/>
      <c r="BM211" s="41"/>
      <c r="BN211" s="41"/>
    </row>
    <row r="212" spans="1:66" ht="13" customHeight="1">
      <c r="A212" s="903" t="str">
        <f>A192</f>
        <v>[diet B]</v>
      </c>
      <c r="B212" s="460">
        <v>30</v>
      </c>
      <c r="C212" s="879" t="s">
        <v>172</v>
      </c>
      <c r="D212" s="469"/>
      <c r="E212" s="879" t="s">
        <v>196</v>
      </c>
      <c r="F212" s="469"/>
      <c r="G212" s="469"/>
      <c r="H212" s="469"/>
      <c r="I212" s="469"/>
      <c r="J212" s="473"/>
      <c r="K212" s="469"/>
      <c r="L212" s="469"/>
      <c r="M212" s="469"/>
      <c r="N212" s="923"/>
      <c r="O212" s="324">
        <f t="shared" ref="O212:O214" si="178">+B217</f>
        <v>80</v>
      </c>
      <c r="P212" s="321" t="str">
        <f t="shared" ref="P212:P214" si="179">+C217</f>
        <v>bg 80</v>
      </c>
      <c r="Q212" s="131" t="str">
        <f t="shared" ref="Q212:Q214" si="180">+D217</f>
        <v>glu 80</v>
      </c>
      <c r="R212" s="131" t="str">
        <f t="shared" ref="R212:R214" si="181">+E217</f>
        <v>gir 80</v>
      </c>
      <c r="S212" s="131" t="str">
        <f t="shared" ref="S212:S214" si="182">+F217</f>
        <v>[3H dry]</v>
      </c>
      <c r="T212" s="131" t="str">
        <f>+H217</f>
        <v>[3H wet]</v>
      </c>
      <c r="U212" s="72" t="e">
        <f t="shared" si="174"/>
        <v>#VALUE!</v>
      </c>
      <c r="V212" s="879"/>
      <c r="W212" s="72" t="e">
        <f>V212*K213*200/10/(A210)</f>
        <v>#DIV/0!</v>
      </c>
      <c r="X212" s="72" t="e">
        <f t="shared" si="175"/>
        <v>#DIV/0!</v>
      </c>
      <c r="Y212" s="72" t="e">
        <f t="shared" si="176"/>
        <v>#DIV/0!</v>
      </c>
      <c r="Z212" s="72" t="e">
        <f t="shared" si="177"/>
        <v>#DIV/0!</v>
      </c>
      <c r="AA212" s="72" t="e">
        <f>(T212/0.4-(S212))*$I215/100*10</f>
        <v>#VALUE!</v>
      </c>
      <c r="AB212" s="79"/>
      <c r="AC212" s="79"/>
      <c r="AD212" s="79"/>
      <c r="AE212" s="43"/>
      <c r="AF212" s="43"/>
      <c r="AG212" s="42"/>
      <c r="AH212" s="42"/>
      <c r="AI212" s="43"/>
      <c r="AJ212" s="42"/>
      <c r="AK212" s="42"/>
      <c r="AL212" s="42"/>
      <c r="AM212" s="43"/>
      <c r="AN212" s="42"/>
      <c r="AO212" s="42"/>
      <c r="AP212" s="42"/>
      <c r="AQ212" s="76"/>
      <c r="AR212" s="76"/>
      <c r="AS212" s="76"/>
      <c r="AT212" s="42"/>
      <c r="AU212" s="42"/>
      <c r="AV212" s="61"/>
      <c r="AW212" s="61"/>
      <c r="BJ212" s="41"/>
      <c r="BK212" s="41"/>
      <c r="BL212" s="41"/>
      <c r="BM212" s="41"/>
      <c r="BN212" s="41"/>
    </row>
    <row r="213" spans="1:66" ht="13" customHeight="1">
      <c r="A213" s="903" t="str">
        <f>A193</f>
        <v>[treatment B]</v>
      </c>
      <c r="B213" s="460">
        <v>40</v>
      </c>
      <c r="C213" s="879" t="s">
        <v>173</v>
      </c>
      <c r="D213" s="469"/>
      <c r="E213" s="879" t="s">
        <v>197</v>
      </c>
      <c r="F213" s="469"/>
      <c r="G213" s="469"/>
      <c r="H213" s="469"/>
      <c r="I213" s="474" t="e">
        <f>AVERAGE(I209:I211)</f>
        <v>#DIV/0!</v>
      </c>
      <c r="J213" s="475" t="e">
        <f>AVERAGE(J209:J211)</f>
        <v>#DIV/0!</v>
      </c>
      <c r="K213" s="474" t="e">
        <f>AVERAGE(K209:K211)</f>
        <v>#DIV/0!</v>
      </c>
      <c r="L213" s="475" t="e">
        <f>AVERAGE(L209:L211)</f>
        <v>#DIV/0!</v>
      </c>
      <c r="M213" s="469"/>
      <c r="N213" s="923"/>
      <c r="O213" s="324">
        <f t="shared" si="178"/>
        <v>90</v>
      </c>
      <c r="P213" s="321" t="str">
        <f t="shared" si="179"/>
        <v>bg 90</v>
      </c>
      <c r="Q213" s="131" t="str">
        <f t="shared" si="180"/>
        <v>glu 90</v>
      </c>
      <c r="R213" s="131" t="str">
        <f t="shared" si="181"/>
        <v>gir 90</v>
      </c>
      <c r="S213" s="131" t="str">
        <f t="shared" si="182"/>
        <v>[3H dry]</v>
      </c>
      <c r="T213" s="131" t="str">
        <f>+H218</f>
        <v>[3H wet]</v>
      </c>
      <c r="U213" s="72" t="e">
        <f t="shared" si="174"/>
        <v>#VALUE!</v>
      </c>
      <c r="V213" s="879"/>
      <c r="W213" s="72" t="e">
        <f t="shared" ref="W213:W215" si="183">W212*V213/V212</f>
        <v>#DIV/0!</v>
      </c>
      <c r="X213" s="72" t="e">
        <f t="shared" si="175"/>
        <v>#DIV/0!</v>
      </c>
      <c r="Y213" s="72" t="e">
        <f t="shared" si="176"/>
        <v>#DIV/0!</v>
      </c>
      <c r="Z213" s="72" t="e">
        <f t="shared" si="177"/>
        <v>#DIV/0!</v>
      </c>
      <c r="AA213" s="72" t="e">
        <f>(T213/0.4-(S213))*$I215/100*10</f>
        <v>#VALUE!</v>
      </c>
      <c r="AB213" s="79"/>
      <c r="AC213" s="79"/>
      <c r="AD213" s="79"/>
      <c r="AE213" s="43" t="e">
        <f>LINEST(R212:R214,O212:O214)</f>
        <v>#VALUE!</v>
      </c>
      <c r="AF213" s="43" t="e">
        <f>INDEX(LINEST(R212:R214,O212:O214),2)</f>
        <v>#VALUE!</v>
      </c>
      <c r="AG213" s="42" t="e">
        <f>LINEST(U212:U214,O212:O214)</f>
        <v>#VALUE!</v>
      </c>
      <c r="AH213" s="42" t="e">
        <f>INDEX(LINEST(U212:U214,O212:O214),2)</f>
        <v>#VALUE!</v>
      </c>
      <c r="AI213" s="43" t="e">
        <f>LINEST(Q212:Q214,O212:O214)</f>
        <v>#VALUE!</v>
      </c>
      <c r="AJ213" s="42" t="e">
        <f>INDEX(LINEST(Q212:Q214,O212:O214),2)</f>
        <v>#VALUE!</v>
      </c>
      <c r="AK213" s="43" t="e">
        <f>LINEST(W212:W214,O212:O214)</f>
        <v>#VALUE!</v>
      </c>
      <c r="AL213" s="42" t="e">
        <f>INDEX(LINEST(W212:W214,O212:O214),2)</f>
        <v>#VALUE!</v>
      </c>
      <c r="AM213" s="43" t="e">
        <f>AE213*O213+AF213</f>
        <v>#VALUE!</v>
      </c>
      <c r="AN213" s="42" t="e">
        <f>AG213*O213+AH213</f>
        <v>#VALUE!</v>
      </c>
      <c r="AO213" s="42" t="e">
        <f>AI213*O213+AJ213</f>
        <v>#VALUE!</v>
      </c>
      <c r="AP213" s="42" t="e">
        <f>AK213*O213+AL213</f>
        <v>#VALUE!</v>
      </c>
      <c r="AQ213" s="76" t="e">
        <f>AP213/AN213</f>
        <v>#VALUE!</v>
      </c>
      <c r="AR213" s="76" t="e">
        <f>AK207*AO213*AG213/AN213</f>
        <v>#VALUE!</v>
      </c>
      <c r="AS213" s="76" t="e">
        <f>AQ213-AR213</f>
        <v>#VALUE!</v>
      </c>
      <c r="AT213" s="76" t="e">
        <f>AS213-AM213</f>
        <v>#VALUE!</v>
      </c>
      <c r="AU213" s="76" t="e">
        <f>AS213-AK207*AI213</f>
        <v>#VALUE!</v>
      </c>
      <c r="AV213" s="61"/>
      <c r="AW213" s="61"/>
      <c r="BJ213" s="41"/>
      <c r="BK213" s="41"/>
      <c r="BL213" s="41"/>
      <c r="BM213" s="41"/>
      <c r="BN213" s="41"/>
    </row>
    <row r="214" spans="1:66" ht="13" customHeight="1">
      <c r="A214" s="903" t="s">
        <v>61</v>
      </c>
      <c r="B214" s="460">
        <v>50</v>
      </c>
      <c r="C214" s="879" t="s">
        <v>174</v>
      </c>
      <c r="D214" s="469"/>
      <c r="E214" s="879" t="s">
        <v>198</v>
      </c>
      <c r="F214" s="469"/>
      <c r="G214" s="469"/>
      <c r="H214" s="469"/>
      <c r="I214" s="469"/>
      <c r="J214" s="473"/>
      <c r="K214" s="469"/>
      <c r="L214" s="473"/>
      <c r="M214" s="469"/>
      <c r="N214" s="923"/>
      <c r="O214" s="324">
        <f t="shared" si="178"/>
        <v>100</v>
      </c>
      <c r="P214" s="321" t="str">
        <f t="shared" si="179"/>
        <v>bg 100</v>
      </c>
      <c r="Q214" s="131" t="str">
        <f t="shared" si="180"/>
        <v>glu 100</v>
      </c>
      <c r="R214" s="131" t="str">
        <f t="shared" si="181"/>
        <v>gir 100</v>
      </c>
      <c r="S214" s="131" t="str">
        <f t="shared" si="182"/>
        <v>[3H dry]</v>
      </c>
      <c r="T214" s="131" t="str">
        <f>+H219</f>
        <v>[3H wet]</v>
      </c>
      <c r="U214" s="72" t="e">
        <f t="shared" si="174"/>
        <v>#VALUE!</v>
      </c>
      <c r="V214" s="879"/>
      <c r="W214" s="72" t="e">
        <f t="shared" si="183"/>
        <v>#DIV/0!</v>
      </c>
      <c r="X214" s="72" t="e">
        <f t="shared" si="175"/>
        <v>#DIV/0!</v>
      </c>
      <c r="Y214" s="72" t="e">
        <f t="shared" si="176"/>
        <v>#DIV/0!</v>
      </c>
      <c r="Z214" s="72" t="e">
        <f t="shared" si="177"/>
        <v>#DIV/0!</v>
      </c>
      <c r="AA214" s="72" t="e">
        <f>(T214/0.4-(S214))*$I215/100*10</f>
        <v>#VALUE!</v>
      </c>
      <c r="AB214" s="79"/>
      <c r="AC214" s="79"/>
      <c r="AD214" s="79"/>
      <c r="AE214" s="43" t="e">
        <f>LINEST(R213:R215,O213:O215)</f>
        <v>#VALUE!</v>
      </c>
      <c r="AF214" s="43" t="e">
        <f>INDEX(LINEST(R213:R215,O213:O215),2)</f>
        <v>#VALUE!</v>
      </c>
      <c r="AG214" s="42" t="e">
        <f>LINEST(U213:U215,O213:O215)</f>
        <v>#VALUE!</v>
      </c>
      <c r="AH214" s="42" t="e">
        <f>INDEX(LINEST(U213:U215,O213:O215),2)</f>
        <v>#VALUE!</v>
      </c>
      <c r="AI214" s="43" t="e">
        <f>LINEST(Q213:Q215,O213:O215)</f>
        <v>#VALUE!</v>
      </c>
      <c r="AJ214" s="42" t="e">
        <f>INDEX(LINEST(Q213:Q215,O213:O215),2)</f>
        <v>#VALUE!</v>
      </c>
      <c r="AK214" s="43" t="e">
        <f>LINEST(W213:W215,O213:O215)</f>
        <v>#VALUE!</v>
      </c>
      <c r="AL214" s="42" t="e">
        <f>INDEX(LINEST(W213:W215,O213:O215),2)</f>
        <v>#VALUE!</v>
      </c>
      <c r="AM214" s="43" t="e">
        <f>AE214*O214+AF214</f>
        <v>#VALUE!</v>
      </c>
      <c r="AN214" s="42" t="e">
        <f>AG214*O214+AH214</f>
        <v>#VALUE!</v>
      </c>
      <c r="AO214" s="42" t="e">
        <f>AI214*O214+AJ214</f>
        <v>#VALUE!</v>
      </c>
      <c r="AP214" s="42" t="e">
        <f>AK214*O214+AL214</f>
        <v>#VALUE!</v>
      </c>
      <c r="AQ214" s="76" t="e">
        <f>AP214/AN214</f>
        <v>#VALUE!</v>
      </c>
      <c r="AR214" s="76" t="e">
        <f>AK207*AO214*AG214/AN214</f>
        <v>#VALUE!</v>
      </c>
      <c r="AS214" s="76" t="e">
        <f>AQ214-AR214</f>
        <v>#VALUE!</v>
      </c>
      <c r="AT214" s="76" t="e">
        <f>AS214-AM214</f>
        <v>#VALUE!</v>
      </c>
      <c r="AU214" s="76" t="e">
        <f>AS214-AK207*AI214</f>
        <v>#VALUE!</v>
      </c>
      <c r="AV214" s="61"/>
      <c r="AW214" s="61"/>
      <c r="BJ214" s="41"/>
      <c r="BK214" s="41"/>
      <c r="BL214" s="41"/>
      <c r="BM214" s="41"/>
      <c r="BN214" s="41"/>
    </row>
    <row r="215" spans="1:66" ht="13" customHeight="1" thickBot="1">
      <c r="A215" s="903" t="s">
        <v>315</v>
      </c>
      <c r="B215" s="460">
        <v>60</v>
      </c>
      <c r="C215" s="879" t="s">
        <v>175</v>
      </c>
      <c r="D215" s="469"/>
      <c r="E215" s="879" t="s">
        <v>199</v>
      </c>
      <c r="F215" s="469"/>
      <c r="G215" s="469"/>
      <c r="H215" s="469"/>
      <c r="I215" s="476" t="e">
        <f>I213/J213</f>
        <v>#DIV/0!</v>
      </c>
      <c r="J215" s="477" t="s">
        <v>14</v>
      </c>
      <c r="K215" s="476" t="e">
        <f>K213/L213</f>
        <v>#DIV/0!</v>
      </c>
      <c r="L215" s="477" t="s">
        <v>14</v>
      </c>
      <c r="M215" s="481"/>
      <c r="N215" s="923"/>
      <c r="O215" s="324">
        <f t="shared" ref="O215" si="184">+B221</f>
        <v>120</v>
      </c>
      <c r="P215" s="321" t="str">
        <f t="shared" ref="P215" si="185">+C221</f>
        <v>bg 120</v>
      </c>
      <c r="Q215" s="131" t="str">
        <f t="shared" ref="Q215" si="186">+D221</f>
        <v>glu 120</v>
      </c>
      <c r="R215" s="131" t="str">
        <f t="shared" ref="R215" si="187">+E221</f>
        <v>gir 120</v>
      </c>
      <c r="S215" s="131" t="str">
        <f t="shared" ref="S215" si="188">+F221</f>
        <v>[3H dry]</v>
      </c>
      <c r="T215" s="131" t="str">
        <f t="shared" ref="T215" si="189">+H221</f>
        <v>[3H wet]</v>
      </c>
      <c r="U215" s="72" t="e">
        <f t="shared" si="174"/>
        <v>#VALUE!</v>
      </c>
      <c r="V215" s="879"/>
      <c r="W215" s="72" t="e">
        <f t="shared" si="183"/>
        <v>#DIV/0!</v>
      </c>
      <c r="X215" s="72" t="e">
        <f t="shared" si="175"/>
        <v>#DIV/0!</v>
      </c>
      <c r="Y215" s="72" t="e">
        <f t="shared" si="176"/>
        <v>#DIV/0!</v>
      </c>
      <c r="Z215" s="72" t="e">
        <f t="shared" si="177"/>
        <v>#DIV/0!</v>
      </c>
      <c r="AA215" s="72" t="e">
        <f>(T215/0.4-(S215))*$I215/100*10</f>
        <v>#VALUE!</v>
      </c>
      <c r="AB215" s="79"/>
      <c r="AC215" s="79"/>
      <c r="AD215" s="79"/>
      <c r="AE215" s="43"/>
      <c r="AQ215" s="42"/>
      <c r="AV215" s="61"/>
      <c r="AW215" s="61"/>
      <c r="BJ215" s="41"/>
      <c r="BK215" s="41"/>
      <c r="BL215" s="41"/>
      <c r="BM215" s="41"/>
      <c r="BN215" s="41"/>
    </row>
    <row r="216" spans="1:66" ht="13" customHeight="1" thickBot="1">
      <c r="A216" s="903">
        <v>1</v>
      </c>
      <c r="B216" s="460">
        <v>70</v>
      </c>
      <c r="C216" s="879" t="s">
        <v>176</v>
      </c>
      <c r="D216" s="469"/>
      <c r="E216" s="879" t="s">
        <v>200</v>
      </c>
      <c r="F216" s="469"/>
      <c r="G216" s="469"/>
      <c r="H216" s="469"/>
      <c r="I216" s="469"/>
      <c r="J216" s="473"/>
      <c r="K216" s="469"/>
      <c r="L216" s="469"/>
      <c r="M216" s="469"/>
      <c r="N216" s="923"/>
      <c r="O216" s="325" t="s">
        <v>55</v>
      </c>
      <c r="P216" s="152" t="e">
        <f t="shared" ref="P216:Z216" si="190">AVERAGE(P212:P215)</f>
        <v>#DIV/0!</v>
      </c>
      <c r="Q216" s="252" t="e">
        <f t="shared" si="190"/>
        <v>#DIV/0!</v>
      </c>
      <c r="R216" s="153" t="e">
        <f t="shared" si="190"/>
        <v>#DIV/0!</v>
      </c>
      <c r="S216" s="153" t="e">
        <f t="shared" si="190"/>
        <v>#DIV/0!</v>
      </c>
      <c r="T216" s="153" t="e">
        <f t="shared" si="190"/>
        <v>#DIV/0!</v>
      </c>
      <c r="U216" s="153" t="e">
        <f t="shared" si="190"/>
        <v>#VALUE!</v>
      </c>
      <c r="V216" s="1075" t="e">
        <f t="shared" si="190"/>
        <v>#DIV/0!</v>
      </c>
      <c r="W216" s="153" t="e">
        <f t="shared" si="190"/>
        <v>#DIV/0!</v>
      </c>
      <c r="X216" s="153" t="e">
        <f t="shared" si="190"/>
        <v>#DIV/0!</v>
      </c>
      <c r="Y216" s="153" t="e">
        <f t="shared" si="190"/>
        <v>#DIV/0!</v>
      </c>
      <c r="Z216" s="153" t="e">
        <f t="shared" si="190"/>
        <v>#DIV/0!</v>
      </c>
      <c r="AA216" s="156"/>
      <c r="AB216" s="79"/>
      <c r="AC216" s="79"/>
      <c r="AD216" s="79"/>
      <c r="AR216" s="1034" t="s">
        <v>110</v>
      </c>
      <c r="AS216" s="1034" t="e">
        <f>AVERAGE(AS213:AS214)</f>
        <v>#VALUE!</v>
      </c>
      <c r="AT216" s="1034" t="e">
        <f>AVERAGE(AT213:AT214)</f>
        <v>#VALUE!</v>
      </c>
      <c r="AU216" s="1034" t="e">
        <f>AVERAGE(AU213:AU214)</f>
        <v>#VALUE!</v>
      </c>
      <c r="AV216" s="61"/>
      <c r="AW216" s="61"/>
      <c r="BJ216" s="41"/>
      <c r="BK216" s="41"/>
      <c r="BL216" s="41"/>
      <c r="BM216" s="41"/>
      <c r="BN216" s="41"/>
    </row>
    <row r="217" spans="1:66" ht="13" customHeight="1" thickBot="1">
      <c r="A217" s="903" t="s">
        <v>316</v>
      </c>
      <c r="B217" s="460">
        <v>80</v>
      </c>
      <c r="C217" s="879" t="s">
        <v>177</v>
      </c>
      <c r="D217" s="879" t="s">
        <v>188</v>
      </c>
      <c r="E217" s="879" t="s">
        <v>201</v>
      </c>
      <c r="F217" s="879" t="s">
        <v>156</v>
      </c>
      <c r="G217" s="469"/>
      <c r="H217" s="879" t="s">
        <v>158</v>
      </c>
      <c r="I217" s="469"/>
      <c r="J217" s="478"/>
      <c r="K217" s="479"/>
      <c r="L217" s="479"/>
      <c r="M217" s="479"/>
      <c r="N217" s="923"/>
      <c r="O217" s="1026" t="s">
        <v>95</v>
      </c>
      <c r="P217" s="79" t="e">
        <f>AVERAGE(P210:P211)</f>
        <v>#DIV/0!</v>
      </c>
      <c r="Q217" s="158" t="e">
        <f>AVERAGE(P212/Q212,P213/Q213,P214/Q214,P215/Q215)</f>
        <v>#VALUE!</v>
      </c>
      <c r="R217" s="67" t="e">
        <f>AVERAGE(P210/Q210,P211/Q211)</f>
        <v>#VALUE!</v>
      </c>
      <c r="V217" s="1076"/>
      <c r="W217" s="79"/>
      <c r="X217" s="79"/>
      <c r="Y217" s="79"/>
      <c r="Z217" s="160"/>
      <c r="AA217" s="510" t="s">
        <v>79</v>
      </c>
      <c r="AB217" s="79"/>
      <c r="AC217" s="79"/>
      <c r="AD217" s="79"/>
      <c r="AS217" s="61"/>
      <c r="AT217" s="61"/>
      <c r="AU217" s="61"/>
      <c r="AV217" s="61"/>
      <c r="AW217" s="61"/>
      <c r="BJ217" s="41"/>
      <c r="BK217" s="41"/>
      <c r="BL217" s="41"/>
      <c r="BM217" s="41"/>
      <c r="BN217" s="41"/>
    </row>
    <row r="218" spans="1:66" ht="13" customHeight="1" thickBot="1">
      <c r="A218" s="1121" t="s">
        <v>220</v>
      </c>
      <c r="B218" s="460">
        <v>90</v>
      </c>
      <c r="C218" s="879" t="s">
        <v>178</v>
      </c>
      <c r="D218" s="879" t="s">
        <v>189</v>
      </c>
      <c r="E218" s="879" t="s">
        <v>202</v>
      </c>
      <c r="F218" s="879" t="s">
        <v>156</v>
      </c>
      <c r="G218" s="469"/>
      <c r="H218" s="879" t="s">
        <v>158</v>
      </c>
      <c r="I218" s="480"/>
      <c r="J218" s="477"/>
      <c r="K218" s="481"/>
      <c r="L218" s="481"/>
      <c r="M218" s="481"/>
      <c r="N218" s="923"/>
      <c r="O218" s="1233" t="s">
        <v>83</v>
      </c>
      <c r="P218" s="1243"/>
      <c r="Q218" s="162" t="e">
        <f>STDEV(P212/Q212,P213/Q213,P214/Q214,P215/Q215)</f>
        <v>#VALUE!</v>
      </c>
      <c r="R218" s="163" t="e">
        <f>STDEV(P210/Q210,P211/Q211)</f>
        <v>#VALUE!</v>
      </c>
      <c r="V218" s="1076"/>
      <c r="W218" s="79"/>
      <c r="X218" s="79"/>
      <c r="Y218" s="79"/>
      <c r="Z218" s="164" t="s">
        <v>92</v>
      </c>
      <c r="AA218" s="165" t="e">
        <f>SLOPE(AA210:AA211,O210:O211)</f>
        <v>#VALUE!</v>
      </c>
      <c r="AB218" s="79"/>
      <c r="AC218" s="79"/>
      <c r="AD218" s="79"/>
      <c r="AS218" s="61"/>
      <c r="AT218" s="61"/>
      <c r="AU218" s="61"/>
      <c r="AV218" s="61"/>
      <c r="AW218" s="61"/>
      <c r="BJ218" s="41"/>
      <c r="BK218" s="41"/>
      <c r="BL218" s="41"/>
      <c r="BM218" s="41"/>
      <c r="BN218" s="41"/>
    </row>
    <row r="219" spans="1:66" ht="13" customHeight="1" thickBot="1">
      <c r="A219" s="1132" t="s">
        <v>337</v>
      </c>
      <c r="B219" s="460">
        <v>100</v>
      </c>
      <c r="C219" s="879" t="s">
        <v>179</v>
      </c>
      <c r="D219" s="879" t="s">
        <v>190</v>
      </c>
      <c r="E219" s="879" t="s">
        <v>203</v>
      </c>
      <c r="F219" s="879" t="s">
        <v>156</v>
      </c>
      <c r="G219" s="469"/>
      <c r="H219" s="879" t="s">
        <v>158</v>
      </c>
      <c r="I219" s="482"/>
      <c r="J219" s="483"/>
      <c r="K219" s="469"/>
      <c r="L219" s="469"/>
      <c r="M219" s="879" t="s">
        <v>211</v>
      </c>
      <c r="N219" s="1072"/>
      <c r="O219" s="35"/>
      <c r="P219" s="945"/>
      <c r="Q219" s="511" t="s">
        <v>93</v>
      </c>
      <c r="R219" s="512" t="s">
        <v>94</v>
      </c>
      <c r="V219" s="1076"/>
      <c r="W219" s="79"/>
      <c r="X219" s="79"/>
      <c r="Y219" s="79"/>
      <c r="Z219" s="167" t="s">
        <v>80</v>
      </c>
      <c r="AA219" s="168" t="e">
        <f>SLOPE(AA212:AA215,O212:O215)</f>
        <v>#VALUE!</v>
      </c>
      <c r="AB219" s="79"/>
      <c r="AC219" s="79"/>
      <c r="AD219" s="79"/>
      <c r="AS219" s="61"/>
      <c r="AT219" s="61"/>
      <c r="AU219" s="61"/>
      <c r="AV219" s="61"/>
      <c r="AW219" s="61"/>
      <c r="BJ219" s="41"/>
      <c r="BK219" s="41"/>
      <c r="BL219" s="41"/>
      <c r="BM219" s="41"/>
      <c r="BN219" s="41"/>
    </row>
    <row r="220" spans="1:66" ht="13" customHeight="1">
      <c r="A220" s="1121" t="s">
        <v>219</v>
      </c>
      <c r="B220" s="460">
        <v>110</v>
      </c>
      <c r="C220" s="879" t="s">
        <v>180</v>
      </c>
      <c r="D220" s="469"/>
      <c r="E220" s="879" t="s">
        <v>204</v>
      </c>
      <c r="F220" s="469"/>
      <c r="G220" s="469"/>
      <c r="H220" s="469"/>
      <c r="I220" s="484" t="s">
        <v>9</v>
      </c>
      <c r="J220" s="485"/>
      <c r="K220" s="1251"/>
      <c r="L220" s="1252"/>
      <c r="M220" s="490"/>
      <c r="N220" s="1072"/>
      <c r="V220" s="1076"/>
      <c r="AB220" s="79"/>
      <c r="AC220" s="79"/>
      <c r="AD220" s="79"/>
      <c r="AS220" s="61"/>
      <c r="AT220" s="61"/>
      <c r="AU220" s="61"/>
      <c r="AV220" s="61"/>
      <c r="AW220" s="61"/>
      <c r="BJ220" s="41"/>
      <c r="BK220" s="41"/>
      <c r="BL220" s="41"/>
      <c r="BM220" s="41"/>
      <c r="BN220" s="41"/>
    </row>
    <row r="221" spans="1:66" ht="13" customHeight="1">
      <c r="A221" s="1132" t="s">
        <v>338</v>
      </c>
      <c r="B221" s="460">
        <v>120</v>
      </c>
      <c r="C221" s="879" t="s">
        <v>181</v>
      </c>
      <c r="D221" s="879" t="s">
        <v>191</v>
      </c>
      <c r="E221" s="879" t="s">
        <v>205</v>
      </c>
      <c r="F221" s="879" t="s">
        <v>156</v>
      </c>
      <c r="G221" s="469"/>
      <c r="H221" s="879" t="s">
        <v>158</v>
      </c>
      <c r="I221" s="486" t="e">
        <f>((G223+G222)/2)*(B223-B222)</f>
        <v>#VALUE!</v>
      </c>
      <c r="J221" s="477"/>
      <c r="K221" s="1253"/>
      <c r="L221" s="1254"/>
      <c r="M221" s="879" t="s">
        <v>212</v>
      </c>
      <c r="N221" s="923"/>
      <c r="V221" s="1076"/>
      <c r="AB221" s="79"/>
      <c r="AC221" s="79"/>
      <c r="AD221" s="79"/>
      <c r="AS221" s="61"/>
      <c r="AT221" s="61"/>
      <c r="AU221" s="61"/>
      <c r="AV221" s="61"/>
      <c r="AW221" s="61"/>
      <c r="BJ221" s="41"/>
      <c r="BK221" s="41"/>
      <c r="BL221" s="41"/>
      <c r="BM221" s="41"/>
      <c r="BN221" s="41"/>
    </row>
    <row r="222" spans="1:66" ht="13" customHeight="1">
      <c r="A222" s="903"/>
      <c r="B222" s="460">
        <v>2</v>
      </c>
      <c r="C222" s="879" t="s">
        <v>182</v>
      </c>
      <c r="D222" s="469"/>
      <c r="E222" s="879" t="s">
        <v>206</v>
      </c>
      <c r="F222" s="469"/>
      <c r="G222" s="879" t="s">
        <v>157</v>
      </c>
      <c r="H222" s="469"/>
      <c r="I222" s="486" t="e">
        <f>((G224+G223)/2)*(B224-B223)</f>
        <v>#VALUE!</v>
      </c>
      <c r="J222" s="477"/>
      <c r="K222" s="1253"/>
      <c r="L222" s="1254"/>
      <c r="M222" s="490"/>
      <c r="N222" s="923"/>
      <c r="V222" s="1076"/>
      <c r="AB222" s="79"/>
      <c r="AC222" s="79"/>
      <c r="AD222" s="79"/>
      <c r="AS222" s="61"/>
      <c r="AT222" s="61"/>
      <c r="AU222" s="61"/>
      <c r="AV222" s="61"/>
      <c r="AW222" s="61"/>
      <c r="BJ222" s="41"/>
      <c r="BK222" s="41"/>
      <c r="BL222" s="41"/>
      <c r="BM222" s="41"/>
      <c r="BN222" s="41"/>
    </row>
    <row r="223" spans="1:66" ht="13" customHeight="1">
      <c r="A223" s="943" t="s">
        <v>317</v>
      </c>
      <c r="B223" s="460">
        <v>5</v>
      </c>
      <c r="C223" s="879" t="s">
        <v>183</v>
      </c>
      <c r="D223" s="469"/>
      <c r="E223" s="879" t="s">
        <v>207</v>
      </c>
      <c r="F223" s="469"/>
      <c r="G223" s="879" t="s">
        <v>157</v>
      </c>
      <c r="H223" s="469"/>
      <c r="I223" s="486" t="e">
        <f>((G225+G224)/2)*(B225-B224)</f>
        <v>#VALUE!</v>
      </c>
      <c r="J223" s="477"/>
      <c r="K223" s="1253"/>
      <c r="L223" s="1254"/>
      <c r="M223" s="490"/>
      <c r="N223" s="923"/>
      <c r="V223" s="1076"/>
      <c r="AB223" s="79"/>
      <c r="AC223" s="79"/>
      <c r="AD223" s="79"/>
      <c r="AS223" s="61"/>
      <c r="AT223" s="61"/>
      <c r="AU223" s="61"/>
      <c r="AV223" s="61"/>
      <c r="AW223" s="61"/>
      <c r="BJ223" s="41"/>
      <c r="BK223" s="41"/>
      <c r="BL223" s="41"/>
      <c r="BM223" s="41"/>
      <c r="BN223" s="41"/>
    </row>
    <row r="224" spans="1:66" ht="13" customHeight="1">
      <c r="A224" s="1122"/>
      <c r="B224" s="460">
        <v>10</v>
      </c>
      <c r="C224" s="879" t="s">
        <v>170</v>
      </c>
      <c r="D224" s="469"/>
      <c r="E224" s="879" t="s">
        <v>194</v>
      </c>
      <c r="F224" s="469"/>
      <c r="G224" s="879" t="s">
        <v>157</v>
      </c>
      <c r="H224" s="469"/>
      <c r="I224" s="486" t="e">
        <f>((G226+G225)/2)*(B226-B225)</f>
        <v>#VALUE!</v>
      </c>
      <c r="J224" s="477"/>
      <c r="K224" s="1253"/>
      <c r="L224" s="1254"/>
      <c r="M224" s="490"/>
      <c r="N224" s="923"/>
      <c r="V224" s="1076"/>
      <c r="AB224" s="79"/>
      <c r="AC224" s="79"/>
      <c r="AD224" s="79"/>
      <c r="AS224" s="61"/>
      <c r="AT224" s="61"/>
      <c r="AU224" s="61"/>
      <c r="AV224" s="61"/>
      <c r="AW224" s="61"/>
      <c r="BJ224" s="41"/>
      <c r="BK224" s="41"/>
      <c r="BL224" s="41"/>
      <c r="BM224" s="41"/>
      <c r="BN224" s="41"/>
    </row>
    <row r="225" spans="1:66" ht="13" customHeight="1" thickBot="1">
      <c r="A225" s="1122"/>
      <c r="B225" s="460">
        <v>15</v>
      </c>
      <c r="C225" s="879" t="s">
        <v>184</v>
      </c>
      <c r="D225" s="469"/>
      <c r="E225" s="879" t="s">
        <v>208</v>
      </c>
      <c r="F225" s="469"/>
      <c r="G225" s="879" t="s">
        <v>157</v>
      </c>
      <c r="H225" s="469"/>
      <c r="I225" s="487" t="e">
        <f>SUM(I221:I224)/(B226-B222)*220</f>
        <v>#VALUE!</v>
      </c>
      <c r="J225" s="487" t="s">
        <v>10</v>
      </c>
      <c r="K225" s="1255"/>
      <c r="L225" s="1256"/>
      <c r="M225" s="490"/>
      <c r="N225" s="923"/>
      <c r="V225" s="1076"/>
      <c r="W225" s="79"/>
      <c r="X225" s="79"/>
      <c r="Y225" s="79"/>
      <c r="Z225" s="79"/>
      <c r="AA225" s="79"/>
      <c r="AB225" s="79"/>
      <c r="AC225" s="79"/>
      <c r="AD225" s="79"/>
      <c r="AS225" s="61"/>
      <c r="AT225" s="61"/>
      <c r="AU225" s="61"/>
      <c r="AV225" s="61"/>
      <c r="AW225" s="61"/>
      <c r="BJ225" s="41"/>
      <c r="BK225" s="41"/>
      <c r="BL225" s="41"/>
      <c r="BM225" s="41"/>
      <c r="BN225" s="41"/>
    </row>
    <row r="226" spans="1:66" ht="13" customHeight="1" thickBot="1">
      <c r="A226" s="1122"/>
      <c r="B226" s="460">
        <v>25</v>
      </c>
      <c r="C226" s="879" t="s">
        <v>185</v>
      </c>
      <c r="D226" s="469"/>
      <c r="E226" s="879" t="s">
        <v>209</v>
      </c>
      <c r="F226" s="469"/>
      <c r="G226" s="879" t="s">
        <v>157</v>
      </c>
      <c r="H226" s="469"/>
      <c r="I226" s="488"/>
      <c r="J226" s="489"/>
      <c r="K226" s="479"/>
      <c r="L226" s="479"/>
      <c r="M226" s="490"/>
      <c r="N226" s="923"/>
      <c r="V226" s="1076"/>
      <c r="W226" s="79"/>
      <c r="X226" s="79"/>
      <c r="Y226" s="79"/>
      <c r="Z226" s="423" t="s">
        <v>14</v>
      </c>
      <c r="AA226" s="79"/>
      <c r="AB226" s="79"/>
      <c r="AC226" s="79"/>
      <c r="AD226" s="79"/>
      <c r="AS226" s="61"/>
      <c r="AT226" s="61"/>
      <c r="AU226" s="61"/>
      <c r="AV226" s="61"/>
      <c r="AW226" s="61"/>
      <c r="BJ226" s="41"/>
      <c r="BK226" s="41"/>
      <c r="BL226" s="41"/>
      <c r="BM226" s="41"/>
      <c r="BN226" s="41"/>
    </row>
    <row r="227" spans="1:66" ht="13" customHeight="1" thickBot="1">
      <c r="A227" s="1123" t="s">
        <v>218</v>
      </c>
      <c r="B227" s="461" t="s">
        <v>11</v>
      </c>
      <c r="C227" s="462" t="e">
        <f>AVERAGE(C222:C226)</f>
        <v>#DIV/0!</v>
      </c>
      <c r="D227" s="463"/>
      <c r="E227" s="462" t="e">
        <f>AVERAGE(E217:E221)</f>
        <v>#DIV/0!</v>
      </c>
      <c r="F227" s="463"/>
      <c r="G227" s="884" t="s">
        <v>159</v>
      </c>
      <c r="H227" s="464" t="s">
        <v>8</v>
      </c>
      <c r="I227" s="465"/>
      <c r="J227" s="466"/>
      <c r="K227" s="463"/>
      <c r="L227" s="463"/>
      <c r="M227" s="467" t="e">
        <f>AVERAGE(M219:M224)</f>
        <v>#DIV/0!</v>
      </c>
      <c r="N227" s="468" t="s">
        <v>58</v>
      </c>
      <c r="O227" s="1234" t="str">
        <f>A229</f>
        <v>MP-11</v>
      </c>
      <c r="P227" s="1235"/>
      <c r="Q227" s="319"/>
      <c r="S227" s="92"/>
      <c r="T227" s="92"/>
      <c r="V227" s="1076"/>
      <c r="W227" s="79"/>
      <c r="X227" s="79"/>
      <c r="Y227" s="79"/>
      <c r="Z227" s="320"/>
      <c r="AA227" s="424"/>
      <c r="AB227" s="425"/>
      <c r="AC227" s="425"/>
      <c r="AD227" s="426"/>
      <c r="AE227" s="457" t="str">
        <f>+O227</f>
        <v>MP-11</v>
      </c>
      <c r="AF227" s="456" t="s">
        <v>116</v>
      </c>
      <c r="AG227" s="454"/>
      <c r="AH227" s="454"/>
      <c r="AI227" s="453" t="s">
        <v>115</v>
      </c>
      <c r="AJ227" s="454"/>
      <c r="AK227" s="455">
        <v>1.3</v>
      </c>
      <c r="AL227" s="454"/>
      <c r="AM227" s="454"/>
      <c r="AN227" s="454"/>
      <c r="AO227" s="454"/>
      <c r="AP227" s="454"/>
      <c r="AQ227" s="454"/>
      <c r="AR227" s="454"/>
      <c r="AS227" s="454"/>
      <c r="AT227" s="454"/>
      <c r="AU227" s="454"/>
      <c r="AV227" s="61"/>
      <c r="AW227" s="61"/>
      <c r="BJ227" s="41"/>
      <c r="BK227" s="41"/>
      <c r="BL227" s="41"/>
      <c r="BM227" s="41"/>
      <c r="BN227" s="41"/>
    </row>
    <row r="228" spans="1:66" ht="13" customHeight="1">
      <c r="A228" s="1116">
        <v>11</v>
      </c>
      <c r="B228" s="427">
        <v>-10</v>
      </c>
      <c r="C228" s="878" t="s">
        <v>168</v>
      </c>
      <c r="D228" s="878" t="s">
        <v>186</v>
      </c>
      <c r="E228" s="878" t="s">
        <v>192</v>
      </c>
      <c r="F228" s="880" t="s">
        <v>156</v>
      </c>
      <c r="G228" s="363"/>
      <c r="H228" s="880" t="s">
        <v>158</v>
      </c>
      <c r="I228" s="446"/>
      <c r="J228" s="447"/>
      <c r="K228" s="448"/>
      <c r="L228" s="448"/>
      <c r="M228" s="941" t="s">
        <v>210</v>
      </c>
      <c r="N228" s="919"/>
      <c r="O228" s="405" t="s">
        <v>2</v>
      </c>
      <c r="P228" s="406" t="s">
        <v>344</v>
      </c>
      <c r="Q228" s="407" t="s">
        <v>345</v>
      </c>
      <c r="R228" s="408" t="s">
        <v>46</v>
      </c>
      <c r="S228" s="407" t="s">
        <v>71</v>
      </c>
      <c r="T228" s="407" t="s">
        <v>72</v>
      </c>
      <c r="U228" s="407" t="s">
        <v>17</v>
      </c>
      <c r="V228" s="1088" t="s">
        <v>28</v>
      </c>
      <c r="W228" s="407" t="s">
        <v>25</v>
      </c>
      <c r="X228" s="408" t="s">
        <v>18</v>
      </c>
      <c r="Y228" s="409" t="s">
        <v>20</v>
      </c>
      <c r="Z228" s="410" t="s">
        <v>56</v>
      </c>
      <c r="AA228" s="411" t="s">
        <v>74</v>
      </c>
      <c r="AB228" s="412" t="s">
        <v>81</v>
      </c>
      <c r="AC228" s="412" t="s">
        <v>82</v>
      </c>
      <c r="AD228" s="413" t="s">
        <v>86</v>
      </c>
      <c r="AE228" s="458"/>
      <c r="AF228" s="458"/>
      <c r="AG228" s="458"/>
      <c r="AH228" s="458"/>
      <c r="AI228" s="458"/>
      <c r="AJ228" s="458"/>
      <c r="AK228" s="458"/>
      <c r="AL228" s="458"/>
      <c r="AM228" s="458" t="s">
        <v>117</v>
      </c>
      <c r="AN228" s="458" t="s">
        <v>117</v>
      </c>
      <c r="AO228" s="458" t="s">
        <v>117</v>
      </c>
      <c r="AP228" s="458" t="s">
        <v>117</v>
      </c>
      <c r="AQ228" s="458" t="s">
        <v>118</v>
      </c>
      <c r="AR228" s="458" t="s">
        <v>119</v>
      </c>
      <c r="AS228" s="458" t="s">
        <v>120</v>
      </c>
      <c r="AT228" s="458" t="s">
        <v>121</v>
      </c>
      <c r="AU228" s="458"/>
      <c r="AV228" s="61"/>
      <c r="AW228" s="61"/>
      <c r="BJ228" s="41"/>
      <c r="BK228" s="41"/>
      <c r="BL228" s="41"/>
      <c r="BM228" s="41"/>
      <c r="BN228" s="41"/>
    </row>
    <row r="229" spans="1:66" ht="13" customHeight="1" thickBot="1">
      <c r="A229" s="908" t="s">
        <v>147</v>
      </c>
      <c r="B229" s="428">
        <v>0</v>
      </c>
      <c r="C229" s="879" t="s">
        <v>169</v>
      </c>
      <c r="D229" s="879" t="s">
        <v>187</v>
      </c>
      <c r="E229" s="879" t="s">
        <v>193</v>
      </c>
      <c r="F229" s="879" t="s">
        <v>156</v>
      </c>
      <c r="G229" s="363"/>
      <c r="H229" s="879" t="s">
        <v>158</v>
      </c>
      <c r="I229" s="879"/>
      <c r="J229" s="883"/>
      <c r="K229" s="879"/>
      <c r="L229" s="879"/>
      <c r="M229" s="363"/>
      <c r="N229" s="920"/>
      <c r="O229" s="414" t="s">
        <v>26</v>
      </c>
      <c r="P229" s="415" t="s">
        <v>99</v>
      </c>
      <c r="Q229" s="416" t="s">
        <v>99</v>
      </c>
      <c r="R229" s="416" t="s">
        <v>16</v>
      </c>
      <c r="S229" s="416" t="s">
        <v>70</v>
      </c>
      <c r="T229" s="416" t="s">
        <v>73</v>
      </c>
      <c r="U229" s="417" t="s">
        <v>84</v>
      </c>
      <c r="V229" s="1089" t="s">
        <v>350</v>
      </c>
      <c r="W229" s="416" t="s">
        <v>88</v>
      </c>
      <c r="X229" s="416" t="s">
        <v>16</v>
      </c>
      <c r="Y229" s="418" t="s">
        <v>16</v>
      </c>
      <c r="Z229" s="419"/>
      <c r="AA229" s="420" t="s">
        <v>75</v>
      </c>
      <c r="AB229" s="421"/>
      <c r="AC229" s="421"/>
      <c r="AD229" s="422"/>
      <c r="AE229" s="458" t="s">
        <v>122</v>
      </c>
      <c r="AF229" s="458" t="s">
        <v>123</v>
      </c>
      <c r="AG229" s="458" t="s">
        <v>124</v>
      </c>
      <c r="AH229" s="458" t="s">
        <v>125</v>
      </c>
      <c r="AI229" s="458" t="s">
        <v>341</v>
      </c>
      <c r="AJ229" s="458" t="s">
        <v>346</v>
      </c>
      <c r="AK229" s="458" t="s">
        <v>339</v>
      </c>
      <c r="AL229" s="458" t="s">
        <v>340</v>
      </c>
      <c r="AM229" s="458" t="s">
        <v>46</v>
      </c>
      <c r="AN229" s="458" t="s">
        <v>17</v>
      </c>
      <c r="AO229" s="458" t="s">
        <v>343</v>
      </c>
      <c r="AP229" s="458" t="s">
        <v>25</v>
      </c>
      <c r="AQ229" s="458" t="s">
        <v>127</v>
      </c>
      <c r="AR229" s="458" t="s">
        <v>127</v>
      </c>
      <c r="AS229" s="458" t="s">
        <v>127</v>
      </c>
      <c r="AT229" s="458" t="s">
        <v>127</v>
      </c>
      <c r="AU229" s="458" t="s">
        <v>128</v>
      </c>
      <c r="AV229" s="61"/>
      <c r="AW229" s="61"/>
      <c r="BJ229" s="41"/>
      <c r="BK229" s="41"/>
      <c r="BL229" s="41"/>
      <c r="BM229" s="41"/>
      <c r="BN229" s="41"/>
    </row>
    <row r="230" spans="1:66" ht="13" customHeight="1">
      <c r="A230" s="902" t="s">
        <v>151</v>
      </c>
      <c r="B230" s="428">
        <v>10</v>
      </c>
      <c r="C230" s="879" t="s">
        <v>170</v>
      </c>
      <c r="D230" s="895"/>
      <c r="E230" s="879" t="s">
        <v>194</v>
      </c>
      <c r="F230" s="363"/>
      <c r="G230" s="363"/>
      <c r="H230" s="363"/>
      <c r="I230" s="879"/>
      <c r="J230" s="883"/>
      <c r="K230" s="879"/>
      <c r="L230" s="879"/>
      <c r="M230" s="363"/>
      <c r="N230" s="921"/>
      <c r="O230" s="322">
        <f t="shared" ref="O230:O231" si="191">+B228</f>
        <v>-10</v>
      </c>
      <c r="P230" s="323" t="str">
        <f>+C228</f>
        <v>bg -10</v>
      </c>
      <c r="Q230" s="66" t="str">
        <f t="shared" ref="Q230:Q231" si="192">+D228</f>
        <v>glu -10</v>
      </c>
      <c r="R230" s="66" t="str">
        <f t="shared" ref="R230:R231" si="193">+E228</f>
        <v>gir -10</v>
      </c>
      <c r="S230" s="66" t="str">
        <f t="shared" ref="S230:S231" si="194">+F228</f>
        <v>[3H dry]</v>
      </c>
      <c r="T230" s="66" t="str">
        <f>+H228</f>
        <v>[3H wet]</v>
      </c>
      <c r="U230" s="65" t="e">
        <f t="shared" ref="U230:U235" si="195">S230/Q230</f>
        <v>#VALUE!</v>
      </c>
      <c r="V230" s="887">
        <v>3</v>
      </c>
      <c r="W230" s="65" t="e">
        <f>V231*I233*200/10/(A230)</f>
        <v>#DIV/0!</v>
      </c>
      <c r="X230" s="65" t="e">
        <f t="shared" ref="X230:X235" si="196">W230/U230</f>
        <v>#DIV/0!</v>
      </c>
      <c r="Y230" s="65" t="e">
        <f t="shared" ref="Y230:Y235" si="197">X230-R230</f>
        <v>#DIV/0!</v>
      </c>
      <c r="Z230" s="65" t="e">
        <f t="shared" ref="Z230:Z235" si="198">(X230/P230)*100</f>
        <v>#DIV/0!</v>
      </c>
      <c r="AA230" s="65" t="e">
        <f>(T230/0.4-(S230))*I235/100*10</f>
        <v>#VALUE!</v>
      </c>
      <c r="AB230" s="64" t="e">
        <f>700*AA238/AVERAGE(U230:U231)</f>
        <v>#VALUE!</v>
      </c>
      <c r="AC230" s="65" t="e">
        <f>AVERAGE(X230:X231)-AB230</f>
        <v>#DIV/0!</v>
      </c>
      <c r="AD230" s="65" t="e">
        <f>AC230/AVERAGE(X230:X231)*100</f>
        <v>#DIV/0!</v>
      </c>
      <c r="AE230" s="43" t="e">
        <f>LINEST(R230:R231,O230:O231)</f>
        <v>#VALUE!</v>
      </c>
      <c r="AF230" s="43" t="e">
        <f>INDEX(LINEST(R230:R231,O230:O231),2)</f>
        <v>#VALUE!</v>
      </c>
      <c r="AG230" s="42" t="e">
        <f>LINEST(U230:U231,O230:O231)</f>
        <v>#VALUE!</v>
      </c>
      <c r="AH230" s="42" t="e">
        <f>INDEX(LINEST(U230:U231,O230:O231),2)</f>
        <v>#VALUE!</v>
      </c>
      <c r="AI230" s="43" t="e">
        <f>LINEST(Q230:Q231,O230:O231)</f>
        <v>#VALUE!</v>
      </c>
      <c r="AJ230" s="42" t="e">
        <f>INDEX(LINEST(Q230:Q231,O230:O231),2)</f>
        <v>#VALUE!</v>
      </c>
      <c r="AK230" s="43" t="e">
        <f>LINEST(W230:W231,O230:O231)</f>
        <v>#VALUE!</v>
      </c>
      <c r="AL230" s="42" t="e">
        <f>INDEX(LINEST(W230:W231,O230:O231),2)</f>
        <v>#VALUE!</v>
      </c>
      <c r="AM230" s="43" t="e">
        <f>AE230*AVERAGE(O230:O231)+AF230</f>
        <v>#VALUE!</v>
      </c>
      <c r="AN230" s="42" t="e">
        <f>AG230*AVERAGE(O230:O231)+AH230</f>
        <v>#VALUE!</v>
      </c>
      <c r="AO230" s="42" t="e">
        <f>AI230*AVERAGE(O230:O231)+AJ230</f>
        <v>#VALUE!</v>
      </c>
      <c r="AP230" s="42" t="e">
        <f>AK230*AVERAGE(O230:O231)+AL230</f>
        <v>#VALUE!</v>
      </c>
      <c r="AQ230" s="76" t="e">
        <f>AP230/AN230</f>
        <v>#VALUE!</v>
      </c>
      <c r="AR230" s="76" t="e">
        <f>AK227*AO230*AG230/AN230</f>
        <v>#VALUE!</v>
      </c>
      <c r="AS230" s="1034" t="e">
        <f>AQ230-AR230</f>
        <v>#VALUE!</v>
      </c>
      <c r="AT230" s="1034" t="e">
        <f>AS230-AM230</f>
        <v>#VALUE!</v>
      </c>
      <c r="AU230" s="1034" t="e">
        <f>AS230-AK227*AI230</f>
        <v>#VALUE!</v>
      </c>
      <c r="AV230" s="36" t="s">
        <v>97</v>
      </c>
      <c r="AW230" s="61"/>
      <c r="BJ230" s="41"/>
      <c r="BK230" s="41"/>
      <c r="BL230" s="41"/>
      <c r="BM230" s="41"/>
      <c r="BN230" s="41"/>
    </row>
    <row r="231" spans="1:66" ht="13" customHeight="1">
      <c r="A231" s="902" t="str">
        <f>A211</f>
        <v>Lipid#2</v>
      </c>
      <c r="B231" s="428">
        <v>20</v>
      </c>
      <c r="C231" s="879" t="s">
        <v>171</v>
      </c>
      <c r="D231" s="363"/>
      <c r="E231" s="879" t="s">
        <v>195</v>
      </c>
      <c r="F231" s="363"/>
      <c r="G231" s="363"/>
      <c r="H231" s="363"/>
      <c r="I231" s="879"/>
      <c r="J231" s="883"/>
      <c r="K231" s="879"/>
      <c r="L231" s="879"/>
      <c r="M231" s="363"/>
      <c r="N231" s="920"/>
      <c r="O231" s="324">
        <f t="shared" si="191"/>
        <v>0</v>
      </c>
      <c r="P231" s="321" t="str">
        <f t="shared" ref="P231" si="199">+C229</f>
        <v>bg 0</v>
      </c>
      <c r="Q231" s="131" t="str">
        <f t="shared" si="192"/>
        <v>glu 0</v>
      </c>
      <c r="R231" s="131" t="str">
        <f t="shared" si="193"/>
        <v>gir 0</v>
      </c>
      <c r="S231" s="131" t="str">
        <f t="shared" si="194"/>
        <v>[3H dry]</v>
      </c>
      <c r="T231" s="131" t="str">
        <f>+H229</f>
        <v>[3H wet]</v>
      </c>
      <c r="U231" s="72" t="e">
        <f t="shared" si="195"/>
        <v>#VALUE!</v>
      </c>
      <c r="V231" s="888">
        <v>3</v>
      </c>
      <c r="W231" s="72" t="e">
        <f>V231*I233*200/10/(A230)</f>
        <v>#DIV/0!</v>
      </c>
      <c r="X231" s="72" t="e">
        <f t="shared" si="196"/>
        <v>#DIV/0!</v>
      </c>
      <c r="Y231" s="72" t="e">
        <f t="shared" si="197"/>
        <v>#DIV/0!</v>
      </c>
      <c r="Z231" s="72" t="e">
        <f t="shared" si="198"/>
        <v>#DIV/0!</v>
      </c>
      <c r="AA231" s="72" t="e">
        <f>(T231/0.4-(S231))*$I235/100*10</f>
        <v>#VALUE!</v>
      </c>
      <c r="AB231" s="250" t="e">
        <f>700*AA239/AVERAGE(U232:U235)</f>
        <v>#VALUE!</v>
      </c>
      <c r="AC231" s="72" t="e">
        <f>X236-AB231</f>
        <v>#DIV/0!</v>
      </c>
      <c r="AD231" s="65" t="e">
        <f>AC231/AVERAGE(X232:X235)*100</f>
        <v>#DIV/0!</v>
      </c>
      <c r="AE231" s="43"/>
      <c r="AF231" s="43"/>
      <c r="AG231" s="42"/>
      <c r="AH231" s="42"/>
      <c r="AI231" s="43"/>
      <c r="AJ231" s="42"/>
      <c r="AK231" s="42"/>
      <c r="AL231" s="42"/>
      <c r="AM231" s="43"/>
      <c r="AN231" s="42"/>
      <c r="AO231" s="42"/>
      <c r="AP231" s="42"/>
      <c r="AQ231" s="76"/>
      <c r="AR231" s="76"/>
      <c r="AS231" s="76"/>
      <c r="AT231" s="42"/>
      <c r="AU231" s="42"/>
      <c r="AV231" s="61"/>
      <c r="AW231" s="61"/>
      <c r="BJ231" s="41"/>
      <c r="BK231" s="41"/>
      <c r="BL231" s="41"/>
      <c r="BM231" s="41"/>
      <c r="BN231" s="41"/>
    </row>
    <row r="232" spans="1:66" ht="13" customHeight="1">
      <c r="A232" s="902" t="str">
        <f>A212</f>
        <v>[diet B]</v>
      </c>
      <c r="B232" s="428">
        <v>30</v>
      </c>
      <c r="C232" s="879" t="s">
        <v>172</v>
      </c>
      <c r="D232" s="363"/>
      <c r="E232" s="879" t="s">
        <v>196</v>
      </c>
      <c r="F232" s="363"/>
      <c r="G232" s="363"/>
      <c r="H232" s="363"/>
      <c r="I232" s="363"/>
      <c r="J232" s="430"/>
      <c r="K232" s="363"/>
      <c r="L232" s="363"/>
      <c r="M232" s="363"/>
      <c r="N232" s="920"/>
      <c r="O232" s="324">
        <f t="shared" ref="O232:O234" si="200">+B237</f>
        <v>80</v>
      </c>
      <c r="P232" s="321" t="str">
        <f t="shared" ref="P232:P234" si="201">+C237</f>
        <v>bg 80</v>
      </c>
      <c r="Q232" s="131" t="str">
        <f t="shared" ref="Q232:Q234" si="202">+D237</f>
        <v>glu 80</v>
      </c>
      <c r="R232" s="131" t="str">
        <f t="shared" ref="R232:R234" si="203">+E237</f>
        <v>gir 80</v>
      </c>
      <c r="S232" s="131" t="str">
        <f t="shared" ref="S232:S234" si="204">+F237</f>
        <v>[3H dry]</v>
      </c>
      <c r="T232" s="131" t="str">
        <f>+H237</f>
        <v>[3H wet]</v>
      </c>
      <c r="U232" s="72" t="e">
        <f t="shared" si="195"/>
        <v>#VALUE!</v>
      </c>
      <c r="V232" s="879"/>
      <c r="W232" s="72" t="e">
        <f>V232*K233*200/10/(A230)</f>
        <v>#DIV/0!</v>
      </c>
      <c r="X232" s="72" t="e">
        <f t="shared" si="196"/>
        <v>#DIV/0!</v>
      </c>
      <c r="Y232" s="72" t="e">
        <f t="shared" si="197"/>
        <v>#DIV/0!</v>
      </c>
      <c r="Z232" s="72" t="e">
        <f t="shared" si="198"/>
        <v>#DIV/0!</v>
      </c>
      <c r="AA232" s="72" t="e">
        <f>(T232/0.4-(S232))*$I235/100*10</f>
        <v>#VALUE!</v>
      </c>
      <c r="AB232" s="79"/>
      <c r="AC232" s="79"/>
      <c r="AD232" s="79"/>
      <c r="AE232" s="43"/>
      <c r="AF232" s="43"/>
      <c r="AG232" s="42"/>
      <c r="AH232" s="42"/>
      <c r="AI232" s="43"/>
      <c r="AJ232" s="42"/>
      <c r="AK232" s="42"/>
      <c r="AL232" s="42"/>
      <c r="AM232" s="43"/>
      <c r="AN232" s="42"/>
      <c r="AO232" s="42"/>
      <c r="AP232" s="42"/>
      <c r="AQ232" s="76"/>
      <c r="AR232" s="76"/>
      <c r="AS232" s="76"/>
      <c r="AT232" s="42"/>
      <c r="AU232" s="42"/>
      <c r="AV232" s="61"/>
      <c r="AW232" s="61"/>
      <c r="BJ232" s="41"/>
      <c r="BK232" s="41"/>
      <c r="BL232" s="41"/>
      <c r="BM232" s="41"/>
      <c r="BN232" s="41"/>
    </row>
    <row r="233" spans="1:66" ht="13" customHeight="1">
      <c r="A233" s="902" t="str">
        <f>A213</f>
        <v>[treatment B]</v>
      </c>
      <c r="B233" s="428">
        <v>40</v>
      </c>
      <c r="C233" s="879" t="s">
        <v>173</v>
      </c>
      <c r="D233" s="363"/>
      <c r="E233" s="879" t="s">
        <v>197</v>
      </c>
      <c r="F233" s="363"/>
      <c r="G233" s="363"/>
      <c r="H233" s="363"/>
      <c r="I233" s="362" t="e">
        <f>AVERAGE(I229:I231)</f>
        <v>#DIV/0!</v>
      </c>
      <c r="J233" s="431" t="e">
        <f>AVERAGE(J229:J231)</f>
        <v>#DIV/0!</v>
      </c>
      <c r="K233" s="362" t="e">
        <f>AVERAGE(K229:K231)</f>
        <v>#DIV/0!</v>
      </c>
      <c r="L233" s="431" t="e">
        <f>AVERAGE(L229:L231)</f>
        <v>#DIV/0!</v>
      </c>
      <c r="M233" s="363"/>
      <c r="N233" s="920"/>
      <c r="O233" s="324">
        <f t="shared" si="200"/>
        <v>90</v>
      </c>
      <c r="P233" s="321" t="str">
        <f t="shared" si="201"/>
        <v>bg 90</v>
      </c>
      <c r="Q233" s="131" t="str">
        <f t="shared" si="202"/>
        <v>glu 90</v>
      </c>
      <c r="R233" s="131" t="str">
        <f t="shared" si="203"/>
        <v>gir 90</v>
      </c>
      <c r="S233" s="131" t="str">
        <f t="shared" si="204"/>
        <v>[3H dry]</v>
      </c>
      <c r="T233" s="131" t="str">
        <f>+H238</f>
        <v>[3H wet]</v>
      </c>
      <c r="U233" s="72" t="e">
        <f t="shared" si="195"/>
        <v>#VALUE!</v>
      </c>
      <c r="V233" s="879"/>
      <c r="W233" s="72" t="e">
        <f t="shared" ref="W233:W235" si="205">W232*V233/V232</f>
        <v>#DIV/0!</v>
      </c>
      <c r="X233" s="72" t="e">
        <f t="shared" si="196"/>
        <v>#DIV/0!</v>
      </c>
      <c r="Y233" s="72" t="e">
        <f t="shared" si="197"/>
        <v>#DIV/0!</v>
      </c>
      <c r="Z233" s="72" t="e">
        <f t="shared" si="198"/>
        <v>#DIV/0!</v>
      </c>
      <c r="AA233" s="72" t="e">
        <f>(T233/0.4-(S233))*$I235/100*10</f>
        <v>#VALUE!</v>
      </c>
      <c r="AB233" s="79"/>
      <c r="AC233" s="79"/>
      <c r="AD233" s="79"/>
      <c r="AE233" s="43" t="e">
        <f>LINEST(R232:R234,O232:O234)</f>
        <v>#VALUE!</v>
      </c>
      <c r="AF233" s="43" t="e">
        <f>INDEX(LINEST(R232:R234,O232:O234),2)</f>
        <v>#VALUE!</v>
      </c>
      <c r="AG233" s="42" t="e">
        <f>LINEST(U232:U234,O232:O234)</f>
        <v>#VALUE!</v>
      </c>
      <c r="AH233" s="42" t="e">
        <f>INDEX(LINEST(U232:U234,O232:O234),2)</f>
        <v>#VALUE!</v>
      </c>
      <c r="AI233" s="43" t="e">
        <f>LINEST(Q232:Q234,O232:O234)</f>
        <v>#VALUE!</v>
      </c>
      <c r="AJ233" s="42" t="e">
        <f>INDEX(LINEST(Q232:Q234,O232:O234),2)</f>
        <v>#VALUE!</v>
      </c>
      <c r="AK233" s="43" t="e">
        <f>LINEST(W232:W234,O232:O234)</f>
        <v>#VALUE!</v>
      </c>
      <c r="AL233" s="42" t="e">
        <f>INDEX(LINEST(W232:W234,O232:O234),2)</f>
        <v>#VALUE!</v>
      </c>
      <c r="AM233" s="43" t="e">
        <f>AE233*O233+AF233</f>
        <v>#VALUE!</v>
      </c>
      <c r="AN233" s="42" t="e">
        <f>AG233*O233+AH233</f>
        <v>#VALUE!</v>
      </c>
      <c r="AO233" s="42" t="e">
        <f>AI233*O233+AJ233</f>
        <v>#VALUE!</v>
      </c>
      <c r="AP233" s="42" t="e">
        <f>AK233*O233+AL233</f>
        <v>#VALUE!</v>
      </c>
      <c r="AQ233" s="76" t="e">
        <f>AP233/AN233</f>
        <v>#VALUE!</v>
      </c>
      <c r="AR233" s="76" t="e">
        <f>AK227*AO233*AG233/AN233</f>
        <v>#VALUE!</v>
      </c>
      <c r="AS233" s="76" t="e">
        <f>AQ233-AR233</f>
        <v>#VALUE!</v>
      </c>
      <c r="AT233" s="76" t="e">
        <f>AS233-AM233</f>
        <v>#VALUE!</v>
      </c>
      <c r="AU233" s="76" t="e">
        <f>AS233-AK227*AI233</f>
        <v>#VALUE!</v>
      </c>
      <c r="AV233" s="61"/>
      <c r="AW233" s="61"/>
      <c r="BJ233" s="41"/>
      <c r="BK233" s="41"/>
      <c r="BL233" s="41"/>
      <c r="BM233" s="41"/>
      <c r="BN233" s="41"/>
    </row>
    <row r="234" spans="1:66" ht="13" customHeight="1">
      <c r="A234" s="902" t="s">
        <v>61</v>
      </c>
      <c r="B234" s="428">
        <v>50</v>
      </c>
      <c r="C234" s="879" t="s">
        <v>174</v>
      </c>
      <c r="D234" s="363"/>
      <c r="E234" s="879" t="s">
        <v>198</v>
      </c>
      <c r="F234" s="363"/>
      <c r="G234" s="363"/>
      <c r="H234" s="363"/>
      <c r="I234" s="363"/>
      <c r="J234" s="430"/>
      <c r="K234" s="363"/>
      <c r="L234" s="430"/>
      <c r="M234" s="363"/>
      <c r="N234" s="920"/>
      <c r="O234" s="324">
        <f t="shared" si="200"/>
        <v>100</v>
      </c>
      <c r="P234" s="321" t="str">
        <f t="shared" si="201"/>
        <v>bg 100</v>
      </c>
      <c r="Q234" s="66" t="str">
        <f t="shared" si="202"/>
        <v>glu 100</v>
      </c>
      <c r="R234" s="131" t="str">
        <f t="shared" si="203"/>
        <v>gir 100</v>
      </c>
      <c r="S234" s="131" t="str">
        <f t="shared" si="204"/>
        <v>[3H dry]</v>
      </c>
      <c r="T234" s="131" t="str">
        <f>+H239</f>
        <v>[3H wet]</v>
      </c>
      <c r="U234" s="72" t="e">
        <f t="shared" si="195"/>
        <v>#VALUE!</v>
      </c>
      <c r="V234" s="879"/>
      <c r="W234" s="72" t="e">
        <f t="shared" si="205"/>
        <v>#DIV/0!</v>
      </c>
      <c r="X234" s="72" t="e">
        <f t="shared" si="196"/>
        <v>#DIV/0!</v>
      </c>
      <c r="Y234" s="72" t="e">
        <f t="shared" si="197"/>
        <v>#DIV/0!</v>
      </c>
      <c r="Z234" s="72" t="e">
        <f t="shared" si="198"/>
        <v>#DIV/0!</v>
      </c>
      <c r="AA234" s="72" t="e">
        <f>(T234/0.4-(S234))*$I235/100*10</f>
        <v>#VALUE!</v>
      </c>
      <c r="AB234" s="79"/>
      <c r="AC234" s="79"/>
      <c r="AD234" s="79"/>
      <c r="AE234" s="43" t="e">
        <f>LINEST(R233:R235,O233:O235)</f>
        <v>#VALUE!</v>
      </c>
      <c r="AF234" s="43" t="e">
        <f>INDEX(LINEST(R233:R235,O233:O235),2)</f>
        <v>#VALUE!</v>
      </c>
      <c r="AG234" s="42" t="e">
        <f>LINEST(U233:U235,O233:O235)</f>
        <v>#VALUE!</v>
      </c>
      <c r="AH234" s="42" t="e">
        <f>INDEX(LINEST(U233:U235,O233:O235),2)</f>
        <v>#VALUE!</v>
      </c>
      <c r="AI234" s="43" t="e">
        <f>LINEST(Q233:Q235,O233:O235)</f>
        <v>#VALUE!</v>
      </c>
      <c r="AJ234" s="42" t="e">
        <f>INDEX(LINEST(Q233:Q235,O233:O235),2)</f>
        <v>#VALUE!</v>
      </c>
      <c r="AK234" s="43" t="e">
        <f>LINEST(W233:W235,O233:O235)</f>
        <v>#VALUE!</v>
      </c>
      <c r="AL234" s="42" t="e">
        <f>INDEX(LINEST(W233:W235,O233:O235),2)</f>
        <v>#VALUE!</v>
      </c>
      <c r="AM234" s="43" t="e">
        <f>AE234*O234+AF234</f>
        <v>#VALUE!</v>
      </c>
      <c r="AN234" s="42" t="e">
        <f>AG234*O234+AH234</f>
        <v>#VALUE!</v>
      </c>
      <c r="AO234" s="42" t="e">
        <f>AI234*O234+AJ234</f>
        <v>#VALUE!</v>
      </c>
      <c r="AP234" s="42" t="e">
        <f>AK234*O234+AL234</f>
        <v>#VALUE!</v>
      </c>
      <c r="AQ234" s="76" t="e">
        <f>AP234/AN234</f>
        <v>#VALUE!</v>
      </c>
      <c r="AR234" s="76" t="e">
        <f>AK227*AO234*AG234/AN234</f>
        <v>#VALUE!</v>
      </c>
      <c r="AS234" s="76" t="e">
        <f>AQ234-AR234</f>
        <v>#VALUE!</v>
      </c>
      <c r="AT234" s="76" t="e">
        <f>AS234-AM234</f>
        <v>#VALUE!</v>
      </c>
      <c r="AU234" s="76" t="e">
        <f>AS234-AK227*AI234</f>
        <v>#VALUE!</v>
      </c>
      <c r="AV234" s="61"/>
      <c r="AW234" s="61"/>
      <c r="BJ234" s="41"/>
      <c r="BK234" s="41"/>
      <c r="BL234" s="41"/>
      <c r="BM234" s="41"/>
      <c r="BN234" s="41"/>
    </row>
    <row r="235" spans="1:66" ht="13" customHeight="1" thickBot="1">
      <c r="A235" s="902" t="s">
        <v>315</v>
      </c>
      <c r="B235" s="428">
        <v>60</v>
      </c>
      <c r="C235" s="879" t="s">
        <v>175</v>
      </c>
      <c r="D235" s="363"/>
      <c r="E235" s="879" t="s">
        <v>199</v>
      </c>
      <c r="F235" s="363"/>
      <c r="G235" s="363"/>
      <c r="H235" s="363"/>
      <c r="I235" s="364" t="e">
        <f>I233/J233</f>
        <v>#DIV/0!</v>
      </c>
      <c r="J235" s="367" t="s">
        <v>14</v>
      </c>
      <c r="K235" s="364" t="e">
        <f>K233/L233</f>
        <v>#DIV/0!</v>
      </c>
      <c r="L235" s="367" t="s">
        <v>14</v>
      </c>
      <c r="M235" s="365"/>
      <c r="N235" s="920"/>
      <c r="O235" s="324">
        <f t="shared" ref="O235" si="206">+B241</f>
        <v>120</v>
      </c>
      <c r="P235" s="321" t="str">
        <f t="shared" ref="P235" si="207">+C241</f>
        <v>bg 120</v>
      </c>
      <c r="Q235" s="66" t="str">
        <f t="shared" ref="Q235" si="208">+D241</f>
        <v>glu 120</v>
      </c>
      <c r="R235" s="131" t="str">
        <f t="shared" ref="R235" si="209">+E241</f>
        <v>gir 120</v>
      </c>
      <c r="S235" s="131" t="str">
        <f t="shared" ref="S235" si="210">+F241</f>
        <v>[3H dry]</v>
      </c>
      <c r="T235" s="131" t="str">
        <f t="shared" ref="T235" si="211">+H241</f>
        <v>[3H wet]</v>
      </c>
      <c r="U235" s="72" t="e">
        <f t="shared" si="195"/>
        <v>#VALUE!</v>
      </c>
      <c r="V235" s="879"/>
      <c r="W235" s="72" t="e">
        <f t="shared" si="205"/>
        <v>#DIV/0!</v>
      </c>
      <c r="X235" s="72" t="e">
        <f t="shared" si="196"/>
        <v>#DIV/0!</v>
      </c>
      <c r="Y235" s="72" t="e">
        <f t="shared" si="197"/>
        <v>#DIV/0!</v>
      </c>
      <c r="Z235" s="72" t="e">
        <f t="shared" si="198"/>
        <v>#DIV/0!</v>
      </c>
      <c r="AA235" s="72" t="e">
        <f>(T235/0.4-(S235))*$I235/100*10</f>
        <v>#VALUE!</v>
      </c>
      <c r="AB235" s="79"/>
      <c r="AC235" s="79"/>
      <c r="AD235" s="79"/>
      <c r="AE235" s="43"/>
      <c r="AQ235" s="42"/>
      <c r="AV235" s="61"/>
      <c r="AW235" s="61"/>
      <c r="BJ235" s="41"/>
      <c r="BK235" s="41"/>
      <c r="BL235" s="41"/>
      <c r="BM235" s="41"/>
      <c r="BN235" s="41"/>
    </row>
    <row r="236" spans="1:66" ht="13" customHeight="1" thickBot="1">
      <c r="A236" s="902">
        <v>1</v>
      </c>
      <c r="B236" s="428">
        <v>70</v>
      </c>
      <c r="C236" s="879" t="s">
        <v>176</v>
      </c>
      <c r="D236" s="363"/>
      <c r="E236" s="879" t="s">
        <v>200</v>
      </c>
      <c r="F236" s="877"/>
      <c r="G236" s="363"/>
      <c r="H236" s="363"/>
      <c r="I236" s="363"/>
      <c r="J236" s="430"/>
      <c r="K236" s="363"/>
      <c r="L236" s="363"/>
      <c r="M236" s="363"/>
      <c r="N236" s="920"/>
      <c r="O236" s="325" t="s">
        <v>55</v>
      </c>
      <c r="P236" s="152" t="e">
        <f t="shared" ref="P236:Z236" si="212">AVERAGE(P232:P235)</f>
        <v>#DIV/0!</v>
      </c>
      <c r="Q236" s="154" t="e">
        <f t="shared" si="212"/>
        <v>#DIV/0!</v>
      </c>
      <c r="R236" s="153" t="e">
        <f t="shared" si="212"/>
        <v>#DIV/0!</v>
      </c>
      <c r="S236" s="153" t="e">
        <f t="shared" si="212"/>
        <v>#DIV/0!</v>
      </c>
      <c r="T236" s="154" t="e">
        <f t="shared" si="212"/>
        <v>#DIV/0!</v>
      </c>
      <c r="U236" s="153" t="e">
        <f t="shared" si="212"/>
        <v>#VALUE!</v>
      </c>
      <c r="V236" s="1075" t="e">
        <f t="shared" si="212"/>
        <v>#DIV/0!</v>
      </c>
      <c r="W236" s="153" t="e">
        <f t="shared" si="212"/>
        <v>#DIV/0!</v>
      </c>
      <c r="X236" s="153" t="e">
        <f t="shared" si="212"/>
        <v>#DIV/0!</v>
      </c>
      <c r="Y236" s="153" t="e">
        <f t="shared" si="212"/>
        <v>#DIV/0!</v>
      </c>
      <c r="Z236" s="153" t="e">
        <f t="shared" si="212"/>
        <v>#DIV/0!</v>
      </c>
      <c r="AA236" s="156"/>
      <c r="AB236" s="79"/>
      <c r="AC236" s="79"/>
      <c r="AD236" s="79"/>
      <c r="AR236" s="1034" t="s">
        <v>110</v>
      </c>
      <c r="AS236" s="1034" t="e">
        <f>AVERAGE(AS233:AS234)</f>
        <v>#VALUE!</v>
      </c>
      <c r="AT236" s="1034" t="e">
        <f>AVERAGE(AT233:AT234)</f>
        <v>#VALUE!</v>
      </c>
      <c r="AU236" s="1034" t="e">
        <f>AVERAGE(AU233:AU234)</f>
        <v>#VALUE!</v>
      </c>
      <c r="AV236" s="61"/>
      <c r="AW236" s="61"/>
      <c r="BJ236" s="41"/>
      <c r="BK236" s="41"/>
      <c r="BL236" s="41"/>
      <c r="BM236" s="41"/>
      <c r="BN236" s="41"/>
    </row>
    <row r="237" spans="1:66" ht="13" customHeight="1" thickBot="1">
      <c r="A237" s="902" t="s">
        <v>316</v>
      </c>
      <c r="B237" s="428">
        <v>80</v>
      </c>
      <c r="C237" s="879" t="s">
        <v>177</v>
      </c>
      <c r="D237" s="879" t="s">
        <v>188</v>
      </c>
      <c r="E237" s="879" t="s">
        <v>201</v>
      </c>
      <c r="F237" s="879" t="s">
        <v>156</v>
      </c>
      <c r="G237" s="363"/>
      <c r="H237" s="879" t="s">
        <v>158</v>
      </c>
      <c r="I237" s="363"/>
      <c r="J237" s="432"/>
      <c r="K237" s="433"/>
      <c r="L237" s="433"/>
      <c r="M237" s="433"/>
      <c r="N237" s="920"/>
      <c r="O237" s="1026" t="s">
        <v>95</v>
      </c>
      <c r="P237" s="79" t="e">
        <f>AVERAGE(P230:P231)</f>
        <v>#DIV/0!</v>
      </c>
      <c r="Q237" s="158" t="e">
        <f>AVERAGE(P232/Q232,P233/Q233,P234/Q234,P235/Q235)</f>
        <v>#VALUE!</v>
      </c>
      <c r="R237" s="67" t="e">
        <f>AVERAGE(P230/Q230,P231/Q231)</f>
        <v>#VALUE!</v>
      </c>
      <c r="V237" s="1076"/>
      <c r="W237" s="79"/>
      <c r="X237" s="79"/>
      <c r="Y237" s="79"/>
      <c r="Z237" s="160"/>
      <c r="AA237" s="515" t="s">
        <v>79</v>
      </c>
      <c r="AB237" s="79"/>
      <c r="AC237" s="79"/>
      <c r="AD237" s="79"/>
      <c r="AS237" s="61"/>
      <c r="AT237" s="61"/>
      <c r="AU237" s="61"/>
      <c r="AV237" s="61"/>
      <c r="AW237" s="61"/>
      <c r="BJ237" s="41"/>
      <c r="BK237" s="41"/>
      <c r="BL237" s="41"/>
      <c r="BM237" s="41"/>
      <c r="BN237" s="41"/>
    </row>
    <row r="238" spans="1:66" ht="13" customHeight="1" thickBot="1">
      <c r="A238" s="1117" t="s">
        <v>220</v>
      </c>
      <c r="B238" s="428">
        <v>90</v>
      </c>
      <c r="C238" s="879" t="s">
        <v>178</v>
      </c>
      <c r="D238" s="879" t="s">
        <v>189</v>
      </c>
      <c r="E238" s="879" t="s">
        <v>202</v>
      </c>
      <c r="F238" s="879" t="s">
        <v>156</v>
      </c>
      <c r="G238" s="363"/>
      <c r="H238" s="879" t="s">
        <v>158</v>
      </c>
      <c r="I238" s="434"/>
      <c r="J238" s="367"/>
      <c r="K238" s="365"/>
      <c r="L238" s="365"/>
      <c r="M238" s="365"/>
      <c r="N238" s="920"/>
      <c r="O238" s="1233" t="s">
        <v>83</v>
      </c>
      <c r="P238" s="1233"/>
      <c r="Q238" s="162" t="e">
        <f>STDEV(P232/Q232,P233/Q233,P234/Q234,P235/Q235)</f>
        <v>#VALUE!</v>
      </c>
      <c r="R238" s="163" t="e">
        <f>STDEV(P230/Q230,P231/Q231)</f>
        <v>#VALUE!</v>
      </c>
      <c r="V238" s="1076"/>
      <c r="W238" s="79"/>
      <c r="X238" s="79"/>
      <c r="Y238" s="79"/>
      <c r="Z238" s="164" t="s">
        <v>89</v>
      </c>
      <c r="AA238" s="165" t="e">
        <f>SLOPE(AA230:AA231,O230:O231)</f>
        <v>#VALUE!</v>
      </c>
      <c r="AB238" s="79"/>
      <c r="AC238" s="79"/>
      <c r="AD238" s="79"/>
      <c r="AS238" s="61"/>
      <c r="AT238" s="61"/>
      <c r="AU238" s="61"/>
      <c r="AV238" s="61"/>
      <c r="AW238" s="61"/>
      <c r="BJ238" s="41"/>
      <c r="BK238" s="41"/>
      <c r="BL238" s="41"/>
      <c r="BM238" s="41"/>
      <c r="BN238" s="41"/>
    </row>
    <row r="239" spans="1:66" ht="13" customHeight="1" thickBot="1">
      <c r="A239" s="1132" t="s">
        <v>337</v>
      </c>
      <c r="B239" s="428">
        <v>100</v>
      </c>
      <c r="C239" s="879" t="s">
        <v>179</v>
      </c>
      <c r="D239" s="879" t="s">
        <v>190</v>
      </c>
      <c r="E239" s="879" t="s">
        <v>203</v>
      </c>
      <c r="F239" s="879" t="s">
        <v>156</v>
      </c>
      <c r="G239" s="363"/>
      <c r="H239" s="879" t="s">
        <v>158</v>
      </c>
      <c r="I239" s="435"/>
      <c r="J239" s="436"/>
      <c r="K239" s="363"/>
      <c r="L239" s="363"/>
      <c r="M239" s="879" t="s">
        <v>211</v>
      </c>
      <c r="N239" s="1071"/>
      <c r="O239" s="35"/>
      <c r="P239" s="945"/>
      <c r="Q239" s="513" t="s">
        <v>93</v>
      </c>
      <c r="R239" s="514" t="s">
        <v>94</v>
      </c>
      <c r="V239" s="1076"/>
      <c r="W239" s="79"/>
      <c r="X239" s="79"/>
      <c r="Y239" s="79"/>
      <c r="Z239" s="167" t="s">
        <v>80</v>
      </c>
      <c r="AA239" s="168" t="e">
        <f>SLOPE(AA232:AA235,O232:O235)</f>
        <v>#VALUE!</v>
      </c>
      <c r="AB239" s="79"/>
      <c r="AC239" s="79"/>
      <c r="AD239" s="79"/>
      <c r="AS239" s="61"/>
      <c r="AT239" s="61"/>
      <c r="AU239" s="61"/>
      <c r="AV239" s="61"/>
      <c r="AW239" s="61"/>
      <c r="BJ239" s="41"/>
      <c r="BK239" s="41"/>
      <c r="BL239" s="41"/>
      <c r="BM239" s="41"/>
      <c r="BN239" s="41"/>
    </row>
    <row r="240" spans="1:66" ht="13" customHeight="1">
      <c r="A240" s="1117" t="s">
        <v>219</v>
      </c>
      <c r="B240" s="428">
        <v>110</v>
      </c>
      <c r="C240" s="879" t="s">
        <v>180</v>
      </c>
      <c r="D240" s="363"/>
      <c r="E240" s="879" t="s">
        <v>204</v>
      </c>
      <c r="F240" s="363"/>
      <c r="G240" s="363"/>
      <c r="H240" s="363"/>
      <c r="I240" s="437" t="s">
        <v>9</v>
      </c>
      <c r="J240" s="438"/>
      <c r="K240" s="1245"/>
      <c r="L240" s="1246"/>
      <c r="M240" s="449"/>
      <c r="N240" s="1071"/>
      <c r="V240" s="1076"/>
      <c r="AB240" s="79"/>
      <c r="AC240" s="79"/>
      <c r="AD240" s="79"/>
      <c r="AS240" s="61"/>
      <c r="AT240" s="61"/>
      <c r="AU240" s="61"/>
      <c r="AV240" s="61"/>
      <c r="AW240" s="61"/>
      <c r="BJ240" s="41"/>
      <c r="BK240" s="41"/>
      <c r="BL240" s="41"/>
      <c r="BM240" s="41"/>
      <c r="BN240" s="41"/>
    </row>
    <row r="241" spans="1:66" ht="13" customHeight="1">
      <c r="A241" s="1132" t="s">
        <v>338</v>
      </c>
      <c r="B241" s="428">
        <v>120</v>
      </c>
      <c r="C241" s="879" t="s">
        <v>181</v>
      </c>
      <c r="D241" s="879" t="s">
        <v>191</v>
      </c>
      <c r="E241" s="879" t="s">
        <v>205</v>
      </c>
      <c r="F241" s="879" t="s">
        <v>156</v>
      </c>
      <c r="G241" s="363"/>
      <c r="H241" s="879" t="s">
        <v>158</v>
      </c>
      <c r="I241" s="366" t="e">
        <f>((G243+G242)/2)*(B243-B242)</f>
        <v>#VALUE!</v>
      </c>
      <c r="J241" s="367"/>
      <c r="K241" s="1247"/>
      <c r="L241" s="1248"/>
      <c r="M241" s="879" t="s">
        <v>212</v>
      </c>
      <c r="N241" s="920"/>
      <c r="V241" s="1076"/>
      <c r="AB241" s="79"/>
      <c r="AC241" s="79"/>
      <c r="AD241" s="79"/>
      <c r="AS241" s="61"/>
      <c r="AT241" s="61"/>
      <c r="AU241" s="61"/>
      <c r="AV241" s="61"/>
      <c r="AW241" s="61"/>
      <c r="BJ241" s="41"/>
      <c r="BK241" s="41"/>
      <c r="BL241" s="41"/>
      <c r="BM241" s="41"/>
      <c r="BN241" s="41"/>
    </row>
    <row r="242" spans="1:66" ht="13" customHeight="1">
      <c r="A242" s="902"/>
      <c r="B242" s="428">
        <v>2</v>
      </c>
      <c r="C242" s="879" t="s">
        <v>182</v>
      </c>
      <c r="D242" s="363"/>
      <c r="E242" s="879" t="s">
        <v>206</v>
      </c>
      <c r="F242" s="363"/>
      <c r="G242" s="879" t="s">
        <v>157</v>
      </c>
      <c r="H242" s="363"/>
      <c r="I242" s="366" t="e">
        <f>((G244+G243)/2)*(B244-B243)</f>
        <v>#VALUE!</v>
      </c>
      <c r="J242" s="367"/>
      <c r="K242" s="1247"/>
      <c r="L242" s="1248"/>
      <c r="M242" s="449"/>
      <c r="N242" s="920"/>
      <c r="V242" s="1076"/>
      <c r="AB242" s="79"/>
      <c r="AC242" s="79"/>
      <c r="AD242" s="79"/>
      <c r="AS242" s="61"/>
      <c r="AT242" s="61"/>
      <c r="AU242" s="61"/>
      <c r="AV242" s="61"/>
      <c r="AW242" s="61"/>
      <c r="BJ242" s="41"/>
      <c r="BK242" s="41"/>
      <c r="BL242" s="41"/>
      <c r="BM242" s="41"/>
      <c r="BN242" s="41"/>
    </row>
    <row r="243" spans="1:66" ht="13" customHeight="1">
      <c r="A243" s="943" t="s">
        <v>317</v>
      </c>
      <c r="B243" s="428">
        <v>5</v>
      </c>
      <c r="C243" s="879" t="s">
        <v>183</v>
      </c>
      <c r="D243" s="363"/>
      <c r="E243" s="879" t="s">
        <v>207</v>
      </c>
      <c r="F243" s="363"/>
      <c r="G243" s="879" t="s">
        <v>157</v>
      </c>
      <c r="H243" s="363"/>
      <c r="I243" s="366" t="e">
        <f>((G245+G244)/2)*(B245-B244)</f>
        <v>#VALUE!</v>
      </c>
      <c r="J243" s="367"/>
      <c r="K243" s="1247"/>
      <c r="L243" s="1248"/>
      <c r="M243" s="449"/>
      <c r="N243" s="920"/>
      <c r="V243" s="1076"/>
      <c r="AB243" s="79"/>
      <c r="AC243" s="79"/>
      <c r="AD243" s="79"/>
      <c r="AS243" s="61"/>
      <c r="AT243" s="61"/>
      <c r="AU243" s="61"/>
      <c r="AV243" s="61"/>
      <c r="AW243" s="61"/>
      <c r="BJ243" s="41"/>
      <c r="BK243" s="41"/>
      <c r="BL243" s="41"/>
      <c r="BM243" s="41"/>
      <c r="BN243" s="41"/>
    </row>
    <row r="244" spans="1:66" ht="13" customHeight="1">
      <c r="A244" s="1118"/>
      <c r="B244" s="428">
        <v>10</v>
      </c>
      <c r="C244" s="879" t="s">
        <v>170</v>
      </c>
      <c r="D244" s="363"/>
      <c r="E244" s="879" t="s">
        <v>194</v>
      </c>
      <c r="F244" s="363"/>
      <c r="G244" s="879" t="s">
        <v>157</v>
      </c>
      <c r="H244" s="363"/>
      <c r="I244" s="366" t="e">
        <f>((G246+G245)/2)*(B246-B245)</f>
        <v>#VALUE!</v>
      </c>
      <c r="J244" s="367"/>
      <c r="K244" s="1247"/>
      <c r="L244" s="1248"/>
      <c r="M244" s="449"/>
      <c r="N244" s="920"/>
      <c r="V244" s="1076"/>
      <c r="AB244" s="79"/>
      <c r="AC244" s="79"/>
      <c r="AD244" s="79"/>
      <c r="AS244" s="61"/>
      <c r="AT244" s="61"/>
      <c r="AU244" s="61"/>
      <c r="AV244" s="61"/>
      <c r="AW244" s="61"/>
      <c r="BJ244" s="41"/>
      <c r="BK244" s="41"/>
      <c r="BL244" s="41"/>
      <c r="BM244" s="41"/>
      <c r="BN244" s="41"/>
    </row>
    <row r="245" spans="1:66" ht="13" customHeight="1" thickBot="1">
      <c r="A245" s="1118"/>
      <c r="B245" s="428">
        <v>15</v>
      </c>
      <c r="C245" s="879" t="s">
        <v>184</v>
      </c>
      <c r="D245" s="363"/>
      <c r="E245" s="879" t="s">
        <v>208</v>
      </c>
      <c r="F245" s="363"/>
      <c r="G245" s="879" t="s">
        <v>157</v>
      </c>
      <c r="H245" s="363"/>
      <c r="I245" s="439" t="e">
        <f>SUM(I241:I244)/(B246-B242)*220</f>
        <v>#VALUE!</v>
      </c>
      <c r="J245" s="440" t="s">
        <v>10</v>
      </c>
      <c r="K245" s="1249"/>
      <c r="L245" s="1250"/>
      <c r="M245" s="449"/>
      <c r="N245" s="920"/>
      <c r="V245" s="1076"/>
      <c r="W245" s="79"/>
      <c r="X245" s="79"/>
      <c r="Y245" s="79"/>
      <c r="Z245" s="79"/>
      <c r="AA245" s="79"/>
      <c r="AB245" s="79"/>
      <c r="AC245" s="79"/>
      <c r="AD245" s="79"/>
      <c r="AS245" s="61"/>
      <c r="AT245" s="61"/>
      <c r="AU245" s="61"/>
      <c r="AV245" s="61"/>
      <c r="AW245" s="61"/>
      <c r="BJ245" s="41"/>
      <c r="BK245" s="41"/>
      <c r="BL245" s="41"/>
      <c r="BM245" s="41"/>
      <c r="BN245" s="41"/>
    </row>
    <row r="246" spans="1:66" ht="13" customHeight="1" thickBot="1">
      <c r="A246" s="1118"/>
      <c r="B246" s="428">
        <v>25</v>
      </c>
      <c r="C246" s="879" t="s">
        <v>185</v>
      </c>
      <c r="D246" s="363"/>
      <c r="E246" s="879" t="s">
        <v>209</v>
      </c>
      <c r="F246" s="363"/>
      <c r="G246" s="879" t="s">
        <v>157</v>
      </c>
      <c r="H246" s="363"/>
      <c r="I246" s="441"/>
      <c r="J246" s="442"/>
      <c r="K246" s="433"/>
      <c r="L246" s="433"/>
      <c r="M246" s="449"/>
      <c r="N246" s="920"/>
      <c r="O246" s="326"/>
      <c r="V246" s="1076"/>
      <c r="W246" s="79"/>
      <c r="X246" s="79"/>
      <c r="Y246" s="79"/>
      <c r="Z246" s="509" t="s">
        <v>14</v>
      </c>
      <c r="AA246" s="79"/>
      <c r="AB246" s="79"/>
      <c r="AC246" s="79"/>
      <c r="AD246" s="79"/>
      <c r="AS246" s="61"/>
      <c r="AT246" s="61"/>
      <c r="AU246" s="61"/>
      <c r="AV246" s="61"/>
      <c r="AW246" s="61"/>
      <c r="BJ246" s="41"/>
      <c r="BK246" s="41"/>
      <c r="BL246" s="41"/>
      <c r="BM246" s="41"/>
      <c r="BN246" s="41"/>
    </row>
    <row r="247" spans="1:66" ht="13" customHeight="1" thickBot="1">
      <c r="A247" s="1119" t="s">
        <v>218</v>
      </c>
      <c r="B247" s="429" t="s">
        <v>11</v>
      </c>
      <c r="C247" s="452" t="e">
        <f>AVERAGE(C242:C246)</f>
        <v>#DIV/0!</v>
      </c>
      <c r="D247" s="445"/>
      <c r="E247" s="452" t="e">
        <f>AVERAGE(E237:E241)</f>
        <v>#DIV/0!</v>
      </c>
      <c r="F247" s="445"/>
      <c r="G247" s="884" t="s">
        <v>159</v>
      </c>
      <c r="H247" s="867" t="s">
        <v>8</v>
      </c>
      <c r="I247" s="443"/>
      <c r="J247" s="444"/>
      <c r="K247" s="445"/>
      <c r="L247" s="445"/>
      <c r="M247" s="450" t="e">
        <f>AVERAGE(M239:M244)</f>
        <v>#DIV/0!</v>
      </c>
      <c r="N247" s="451" t="s">
        <v>58</v>
      </c>
      <c r="O247" s="1241" t="str">
        <f>A249</f>
        <v>MP-12</v>
      </c>
      <c r="P247" s="1242"/>
      <c r="Q247" s="319"/>
      <c r="S247" s="92"/>
      <c r="T247" s="92"/>
      <c r="V247" s="1076"/>
      <c r="W247" s="79"/>
      <c r="X247" s="79"/>
      <c r="Y247" s="79"/>
      <c r="Z247" s="320"/>
      <c r="AA247" s="1158"/>
      <c r="AB247" s="1159"/>
      <c r="AC247" s="1159"/>
      <c r="AD247" s="1160"/>
      <c r="AE247" s="1161" t="str">
        <f>+O247</f>
        <v>MP-12</v>
      </c>
      <c r="AF247" s="26" t="s">
        <v>116</v>
      </c>
      <c r="AG247" s="44"/>
      <c r="AH247" s="44"/>
      <c r="AI247" s="248" t="s">
        <v>115</v>
      </c>
      <c r="AJ247" s="44"/>
      <c r="AK247" s="25">
        <v>1.3</v>
      </c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61"/>
      <c r="AW247" s="61"/>
      <c r="BJ247" s="41"/>
      <c r="BK247" s="41"/>
      <c r="BL247" s="41"/>
      <c r="BM247" s="41"/>
      <c r="BN247" s="41"/>
    </row>
    <row r="248" spans="1:66" ht="13" customHeight="1">
      <c r="A248" s="1120">
        <v>12</v>
      </c>
      <c r="B248" s="459">
        <v>-10</v>
      </c>
      <c r="C248" s="878" t="s">
        <v>168</v>
      </c>
      <c r="D248" s="878" t="s">
        <v>186</v>
      </c>
      <c r="E248" s="878" t="s">
        <v>192</v>
      </c>
      <c r="F248" s="880" t="s">
        <v>156</v>
      </c>
      <c r="G248" s="469"/>
      <c r="H248" s="880" t="s">
        <v>158</v>
      </c>
      <c r="I248" s="470"/>
      <c r="J248" s="471"/>
      <c r="K248" s="472"/>
      <c r="L248" s="472"/>
      <c r="M248" s="941" t="s">
        <v>210</v>
      </c>
      <c r="N248" s="922"/>
      <c r="O248" s="491" t="s">
        <v>2</v>
      </c>
      <c r="P248" s="492" t="s">
        <v>344</v>
      </c>
      <c r="Q248" s="493" t="s">
        <v>345</v>
      </c>
      <c r="R248" s="494" t="s">
        <v>46</v>
      </c>
      <c r="S248" s="493" t="s">
        <v>71</v>
      </c>
      <c r="T248" s="493" t="s">
        <v>72</v>
      </c>
      <c r="U248" s="493" t="s">
        <v>17</v>
      </c>
      <c r="V248" s="1090" t="s">
        <v>28</v>
      </c>
      <c r="W248" s="493" t="s">
        <v>25</v>
      </c>
      <c r="X248" s="494" t="s">
        <v>18</v>
      </c>
      <c r="Y248" s="495" t="s">
        <v>20</v>
      </c>
      <c r="Z248" s="496" t="s">
        <v>56</v>
      </c>
      <c r="AA248" s="497" t="s">
        <v>74</v>
      </c>
      <c r="AB248" s="498" t="s">
        <v>81</v>
      </c>
      <c r="AC248" s="498" t="s">
        <v>82</v>
      </c>
      <c r="AD248" s="499" t="s">
        <v>86</v>
      </c>
      <c r="AE248" s="27"/>
      <c r="AF248" s="27"/>
      <c r="AG248" s="27"/>
      <c r="AH248" s="27"/>
      <c r="AI248" s="27"/>
      <c r="AJ248" s="27"/>
      <c r="AK248" s="27"/>
      <c r="AL248" s="27"/>
      <c r="AM248" s="27" t="s">
        <v>117</v>
      </c>
      <c r="AN248" s="27" t="s">
        <v>117</v>
      </c>
      <c r="AO248" s="27" t="s">
        <v>117</v>
      </c>
      <c r="AP248" s="27" t="s">
        <v>117</v>
      </c>
      <c r="AQ248" s="27" t="s">
        <v>118</v>
      </c>
      <c r="AR248" s="27" t="s">
        <v>119</v>
      </c>
      <c r="AS248" s="27" t="s">
        <v>120</v>
      </c>
      <c r="AT248" s="27" t="s">
        <v>121</v>
      </c>
      <c r="AU248" s="27"/>
      <c r="AV248" s="61"/>
      <c r="AW248" s="61"/>
      <c r="BJ248" s="41"/>
      <c r="BK248" s="41"/>
      <c r="BL248" s="41"/>
      <c r="BM248" s="41"/>
      <c r="BN248" s="41"/>
    </row>
    <row r="249" spans="1:66" ht="13" customHeight="1" thickBot="1">
      <c r="A249" s="912" t="s">
        <v>130</v>
      </c>
      <c r="B249" s="460">
        <v>0</v>
      </c>
      <c r="C249" s="879" t="s">
        <v>169</v>
      </c>
      <c r="D249" s="879" t="s">
        <v>187</v>
      </c>
      <c r="E249" s="879" t="s">
        <v>193</v>
      </c>
      <c r="F249" s="879" t="s">
        <v>156</v>
      </c>
      <c r="G249" s="469"/>
      <c r="H249" s="879" t="s">
        <v>158</v>
      </c>
      <c r="I249" s="879"/>
      <c r="J249" s="883"/>
      <c r="K249" s="879"/>
      <c r="L249" s="879"/>
      <c r="M249" s="469"/>
      <c r="N249" s="923"/>
      <c r="O249" s="500" t="s">
        <v>26</v>
      </c>
      <c r="P249" s="501" t="s">
        <v>99</v>
      </c>
      <c r="Q249" s="502" t="s">
        <v>99</v>
      </c>
      <c r="R249" s="502" t="s">
        <v>16</v>
      </c>
      <c r="S249" s="502" t="s">
        <v>70</v>
      </c>
      <c r="T249" s="502" t="s">
        <v>73</v>
      </c>
      <c r="U249" s="503" t="s">
        <v>84</v>
      </c>
      <c r="V249" s="1091" t="s">
        <v>350</v>
      </c>
      <c r="W249" s="502" t="s">
        <v>88</v>
      </c>
      <c r="X249" s="502" t="s">
        <v>16</v>
      </c>
      <c r="Y249" s="504" t="s">
        <v>16</v>
      </c>
      <c r="Z249" s="505"/>
      <c r="AA249" s="506" t="s">
        <v>75</v>
      </c>
      <c r="AB249" s="507"/>
      <c r="AC249" s="507"/>
      <c r="AD249" s="508"/>
      <c r="AE249" s="27" t="s">
        <v>122</v>
      </c>
      <c r="AF249" s="27" t="s">
        <v>123</v>
      </c>
      <c r="AG249" s="27" t="s">
        <v>124</v>
      </c>
      <c r="AH249" s="27" t="s">
        <v>125</v>
      </c>
      <c r="AI249" s="27" t="s">
        <v>341</v>
      </c>
      <c r="AJ249" s="27" t="s">
        <v>346</v>
      </c>
      <c r="AK249" s="27" t="s">
        <v>339</v>
      </c>
      <c r="AL249" s="27" t="s">
        <v>340</v>
      </c>
      <c r="AM249" s="27" t="s">
        <v>46</v>
      </c>
      <c r="AN249" s="27" t="s">
        <v>17</v>
      </c>
      <c r="AO249" s="27" t="s">
        <v>343</v>
      </c>
      <c r="AP249" s="27" t="s">
        <v>25</v>
      </c>
      <c r="AQ249" s="27" t="s">
        <v>127</v>
      </c>
      <c r="AR249" s="27" t="s">
        <v>127</v>
      </c>
      <c r="AS249" s="27" t="s">
        <v>127</v>
      </c>
      <c r="AT249" s="27" t="s">
        <v>127</v>
      </c>
      <c r="AU249" s="27" t="s">
        <v>128</v>
      </c>
      <c r="AV249" s="61"/>
      <c r="AW249" s="61"/>
      <c r="BJ249" s="41"/>
      <c r="BK249" s="41"/>
      <c r="BL249" s="41"/>
      <c r="BM249" s="41"/>
      <c r="BN249" s="41"/>
    </row>
    <row r="250" spans="1:66" ht="13" customHeight="1">
      <c r="A250" s="903" t="s">
        <v>151</v>
      </c>
      <c r="B250" s="460">
        <v>10</v>
      </c>
      <c r="C250" s="879" t="s">
        <v>170</v>
      </c>
      <c r="D250" s="469"/>
      <c r="E250" s="879" t="s">
        <v>194</v>
      </c>
      <c r="F250" s="469"/>
      <c r="G250" s="469"/>
      <c r="H250" s="469"/>
      <c r="I250" s="879"/>
      <c r="J250" s="883"/>
      <c r="K250" s="879"/>
      <c r="L250" s="879"/>
      <c r="M250" s="469"/>
      <c r="N250" s="924"/>
      <c r="O250" s="322">
        <f t="shared" ref="O250:O251" si="213">+B248</f>
        <v>-10</v>
      </c>
      <c r="P250" s="323" t="str">
        <f>+C248</f>
        <v>bg -10</v>
      </c>
      <c r="Q250" s="66" t="str">
        <f t="shared" ref="Q250:Q251" si="214">+D248</f>
        <v>glu -10</v>
      </c>
      <c r="R250" s="66" t="str">
        <f t="shared" ref="R250:R251" si="215">+E248</f>
        <v>gir -10</v>
      </c>
      <c r="S250" s="66" t="str">
        <f t="shared" ref="S250:S251" si="216">+F248</f>
        <v>[3H dry]</v>
      </c>
      <c r="T250" s="66" t="str">
        <f>+H248</f>
        <v>[3H wet]</v>
      </c>
      <c r="U250" s="65" t="e">
        <f t="shared" ref="U250:U255" si="217">S250/Q250</f>
        <v>#VALUE!</v>
      </c>
      <c r="V250" s="887">
        <v>3</v>
      </c>
      <c r="W250" s="65" t="e">
        <f>V251*I253*200/10/(A250)</f>
        <v>#DIV/0!</v>
      </c>
      <c r="X250" s="65" t="e">
        <f t="shared" ref="X250:X255" si="218">W250/U250</f>
        <v>#DIV/0!</v>
      </c>
      <c r="Y250" s="65" t="e">
        <f t="shared" ref="Y250:Y255" si="219">X250-R250</f>
        <v>#DIV/0!</v>
      </c>
      <c r="Z250" s="65" t="e">
        <f t="shared" ref="Z250:Z255" si="220">(X250/P250)*100</f>
        <v>#DIV/0!</v>
      </c>
      <c r="AA250" s="65" t="e">
        <f>(T250/0.4-(S250))*I255/100*10</f>
        <v>#VALUE!</v>
      </c>
      <c r="AB250" s="64" t="e">
        <f>700*AA258/AVERAGE(U250:U251)</f>
        <v>#VALUE!</v>
      </c>
      <c r="AC250" s="65" t="e">
        <f>AVERAGE(X250:X251)-AB250</f>
        <v>#DIV/0!</v>
      </c>
      <c r="AD250" s="65" t="e">
        <f>AC250/AVERAGE(X250:X251)*100</f>
        <v>#DIV/0!</v>
      </c>
      <c r="AE250" s="43" t="e">
        <f>LINEST(R250:R251,O250:O251)</f>
        <v>#VALUE!</v>
      </c>
      <c r="AF250" s="43" t="e">
        <f>INDEX(LINEST(R250:R251,O250:O251),2)</f>
        <v>#VALUE!</v>
      </c>
      <c r="AG250" s="42" t="e">
        <f>LINEST(U250:U251,O250:O251)</f>
        <v>#VALUE!</v>
      </c>
      <c r="AH250" s="42" t="e">
        <f>INDEX(LINEST(U250:U251,O250:O251),2)</f>
        <v>#VALUE!</v>
      </c>
      <c r="AI250" s="43" t="e">
        <f>LINEST(Q250:Q251,O250:O251)</f>
        <v>#VALUE!</v>
      </c>
      <c r="AJ250" s="42" t="e">
        <f>INDEX(LINEST(Q250:Q251,O250:O251),2)</f>
        <v>#VALUE!</v>
      </c>
      <c r="AK250" s="43" t="e">
        <f>LINEST(W250:W251,O250:O251)</f>
        <v>#VALUE!</v>
      </c>
      <c r="AL250" s="42" t="e">
        <f>INDEX(LINEST(W250:W251,O250:O251),2)</f>
        <v>#VALUE!</v>
      </c>
      <c r="AM250" s="43" t="e">
        <f>AE250*AVERAGE(O250:O251)+AF250</f>
        <v>#VALUE!</v>
      </c>
      <c r="AN250" s="42" t="e">
        <f>AG250*AVERAGE(O250:O251)+AH250</f>
        <v>#VALUE!</v>
      </c>
      <c r="AO250" s="42" t="e">
        <f>AI250*AVERAGE(O250:O251)+AJ250</f>
        <v>#VALUE!</v>
      </c>
      <c r="AP250" s="42" t="e">
        <f>AK250*AVERAGE(O250:O251)+AL250</f>
        <v>#VALUE!</v>
      </c>
      <c r="AQ250" s="76" t="e">
        <f>AP250/AN250</f>
        <v>#VALUE!</v>
      </c>
      <c r="AR250" s="76" t="e">
        <f>AK247*AO250*AG250/AN250</f>
        <v>#VALUE!</v>
      </c>
      <c r="AS250" s="1034" t="e">
        <f>AQ250-AR250</f>
        <v>#VALUE!</v>
      </c>
      <c r="AT250" s="1034" t="e">
        <f>AS250-AM250</f>
        <v>#VALUE!</v>
      </c>
      <c r="AU250" s="1034" t="e">
        <f>AS250-AK247*AI250</f>
        <v>#VALUE!</v>
      </c>
      <c r="AV250" s="36" t="s">
        <v>97</v>
      </c>
      <c r="AW250" s="61"/>
      <c r="BJ250" s="41"/>
      <c r="BK250" s="41"/>
      <c r="BL250" s="41"/>
      <c r="BM250" s="41"/>
      <c r="BN250" s="41"/>
    </row>
    <row r="251" spans="1:66" ht="13" customHeight="1">
      <c r="A251" s="903" t="str">
        <f>A231</f>
        <v>Lipid#2</v>
      </c>
      <c r="B251" s="460">
        <v>20</v>
      </c>
      <c r="C251" s="879" t="s">
        <v>171</v>
      </c>
      <c r="D251" s="469"/>
      <c r="E251" s="879" t="s">
        <v>195</v>
      </c>
      <c r="F251" s="469"/>
      <c r="G251" s="469"/>
      <c r="H251" s="469"/>
      <c r="I251" s="879"/>
      <c r="J251" s="883"/>
      <c r="K251" s="879"/>
      <c r="L251" s="879"/>
      <c r="M251" s="469"/>
      <c r="N251" s="923"/>
      <c r="O251" s="324">
        <f t="shared" si="213"/>
        <v>0</v>
      </c>
      <c r="P251" s="321" t="str">
        <f t="shared" ref="P251" si="221">+C249</f>
        <v>bg 0</v>
      </c>
      <c r="Q251" s="131" t="str">
        <f t="shared" si="214"/>
        <v>glu 0</v>
      </c>
      <c r="R251" s="131" t="str">
        <f t="shared" si="215"/>
        <v>gir 0</v>
      </c>
      <c r="S251" s="131" t="str">
        <f t="shared" si="216"/>
        <v>[3H dry]</v>
      </c>
      <c r="T251" s="131" t="str">
        <f>+H249</f>
        <v>[3H wet]</v>
      </c>
      <c r="U251" s="72" t="e">
        <f t="shared" si="217"/>
        <v>#VALUE!</v>
      </c>
      <c r="V251" s="888">
        <v>3</v>
      </c>
      <c r="W251" s="72" t="e">
        <f>V251*I253*200/10/(A250)</f>
        <v>#DIV/0!</v>
      </c>
      <c r="X251" s="72" t="e">
        <f t="shared" si="218"/>
        <v>#DIV/0!</v>
      </c>
      <c r="Y251" s="72" t="e">
        <f t="shared" si="219"/>
        <v>#DIV/0!</v>
      </c>
      <c r="Z251" s="72" t="e">
        <f t="shared" si="220"/>
        <v>#DIV/0!</v>
      </c>
      <c r="AA251" s="72" t="e">
        <f>(T251/0.4-(S251))*$I255/100*10</f>
        <v>#VALUE!</v>
      </c>
      <c r="AB251" s="250" t="e">
        <f>700*AA259/AVERAGE(U252:U255)</f>
        <v>#VALUE!</v>
      </c>
      <c r="AC251" s="72" t="e">
        <f>X256-AB251</f>
        <v>#DIV/0!</v>
      </c>
      <c r="AD251" s="65" t="e">
        <f>AC251/AVERAGE(X252:X255)*100</f>
        <v>#DIV/0!</v>
      </c>
      <c r="AE251" s="43"/>
      <c r="AF251" s="43"/>
      <c r="AG251" s="42"/>
      <c r="AH251" s="42"/>
      <c r="AI251" s="43"/>
      <c r="AJ251" s="42"/>
      <c r="AK251" s="42"/>
      <c r="AL251" s="42"/>
      <c r="AM251" s="43"/>
      <c r="AN251" s="42"/>
      <c r="AO251" s="42"/>
      <c r="AP251" s="42"/>
      <c r="AQ251" s="76"/>
      <c r="AR251" s="76"/>
      <c r="AS251" s="76"/>
      <c r="AT251" s="42"/>
      <c r="AU251" s="42"/>
      <c r="AV251" s="61"/>
      <c r="AW251" s="61"/>
      <c r="BJ251" s="41"/>
      <c r="BK251" s="41"/>
      <c r="BL251" s="41"/>
      <c r="BM251" s="41"/>
      <c r="BN251" s="41"/>
    </row>
    <row r="252" spans="1:66" ht="13" customHeight="1">
      <c r="A252" s="903" t="str">
        <f>A232</f>
        <v>[diet B]</v>
      </c>
      <c r="B252" s="460">
        <v>30</v>
      </c>
      <c r="C252" s="879" t="s">
        <v>172</v>
      </c>
      <c r="D252" s="469"/>
      <c r="E252" s="879" t="s">
        <v>196</v>
      </c>
      <c r="F252" s="469"/>
      <c r="G252" s="469"/>
      <c r="H252" s="469"/>
      <c r="I252" s="469"/>
      <c r="J252" s="473"/>
      <c r="K252" s="469"/>
      <c r="L252" s="469"/>
      <c r="M252" s="469"/>
      <c r="N252" s="923"/>
      <c r="O252" s="324">
        <f t="shared" ref="O252:O254" si="222">+B257</f>
        <v>80</v>
      </c>
      <c r="P252" s="321" t="str">
        <f t="shared" ref="P252:P254" si="223">+C257</f>
        <v>bg 80</v>
      </c>
      <c r="Q252" s="131" t="str">
        <f t="shared" ref="Q252:Q254" si="224">+D257</f>
        <v>glu 80</v>
      </c>
      <c r="R252" s="131" t="str">
        <f t="shared" ref="R252:R254" si="225">+E257</f>
        <v>gir 80</v>
      </c>
      <c r="S252" s="131" t="str">
        <f t="shared" ref="S252:S254" si="226">+F257</f>
        <v>[3H dry]</v>
      </c>
      <c r="T252" s="131" t="str">
        <f>+H257</f>
        <v>[3H wet]</v>
      </c>
      <c r="U252" s="72" t="e">
        <f t="shared" si="217"/>
        <v>#VALUE!</v>
      </c>
      <c r="V252" s="879"/>
      <c r="W252" s="72" t="e">
        <f>V252*K253*200/10/(A250)</f>
        <v>#DIV/0!</v>
      </c>
      <c r="X252" s="72" t="e">
        <f t="shared" si="218"/>
        <v>#DIV/0!</v>
      </c>
      <c r="Y252" s="72" t="e">
        <f t="shared" si="219"/>
        <v>#DIV/0!</v>
      </c>
      <c r="Z252" s="72" t="e">
        <f t="shared" si="220"/>
        <v>#DIV/0!</v>
      </c>
      <c r="AA252" s="72" t="e">
        <f>(T252/0.4-(S252))*$I255/100*10</f>
        <v>#VALUE!</v>
      </c>
      <c r="AB252" s="79"/>
      <c r="AC252" s="79"/>
      <c r="AD252" s="79"/>
      <c r="AE252" s="43"/>
      <c r="AF252" s="43"/>
      <c r="AG252" s="42"/>
      <c r="AH252" s="42"/>
      <c r="AI252" s="43"/>
      <c r="AJ252" s="42"/>
      <c r="AK252" s="42"/>
      <c r="AL252" s="42"/>
      <c r="AM252" s="43"/>
      <c r="AN252" s="42"/>
      <c r="AO252" s="42"/>
      <c r="AP252" s="42"/>
      <c r="AQ252" s="76"/>
      <c r="AR252" s="76"/>
      <c r="AS252" s="76"/>
      <c r="AT252" s="42"/>
      <c r="AU252" s="42"/>
      <c r="AV252" s="61"/>
      <c r="AW252" s="61"/>
      <c r="BJ252" s="41"/>
      <c r="BK252" s="41"/>
      <c r="BL252" s="41"/>
      <c r="BM252" s="41"/>
      <c r="BN252" s="41"/>
    </row>
    <row r="253" spans="1:66" ht="13" customHeight="1">
      <c r="A253" s="903" t="str">
        <f>A233</f>
        <v>[treatment B]</v>
      </c>
      <c r="B253" s="460">
        <v>40</v>
      </c>
      <c r="C253" s="879" t="s">
        <v>173</v>
      </c>
      <c r="D253" s="469"/>
      <c r="E253" s="879" t="s">
        <v>197</v>
      </c>
      <c r="F253" s="469"/>
      <c r="G253" s="469"/>
      <c r="H253" s="469"/>
      <c r="I253" s="474" t="e">
        <f>AVERAGE(I249:I251)</f>
        <v>#DIV/0!</v>
      </c>
      <c r="J253" s="475" t="e">
        <f>AVERAGE(J249:J251)</f>
        <v>#DIV/0!</v>
      </c>
      <c r="K253" s="474" t="e">
        <f>AVERAGE(K249:K251)</f>
        <v>#DIV/0!</v>
      </c>
      <c r="L253" s="475" t="e">
        <f>AVERAGE(L249:L251)</f>
        <v>#DIV/0!</v>
      </c>
      <c r="M253" s="469"/>
      <c r="N253" s="923"/>
      <c r="O253" s="324">
        <f t="shared" si="222"/>
        <v>90</v>
      </c>
      <c r="P253" s="321" t="str">
        <f t="shared" si="223"/>
        <v>bg 90</v>
      </c>
      <c r="Q253" s="131" t="str">
        <f t="shared" si="224"/>
        <v>glu 90</v>
      </c>
      <c r="R253" s="131" t="str">
        <f t="shared" si="225"/>
        <v>gir 90</v>
      </c>
      <c r="S253" s="131" t="str">
        <f t="shared" si="226"/>
        <v>[3H dry]</v>
      </c>
      <c r="T253" s="131" t="str">
        <f>+H258</f>
        <v>[3H wet]</v>
      </c>
      <c r="U253" s="72" t="e">
        <f t="shared" si="217"/>
        <v>#VALUE!</v>
      </c>
      <c r="V253" s="879"/>
      <c r="W253" s="72" t="e">
        <f t="shared" ref="W253:W255" si="227">W252*V253/V252</f>
        <v>#DIV/0!</v>
      </c>
      <c r="X253" s="72" t="e">
        <f t="shared" si="218"/>
        <v>#DIV/0!</v>
      </c>
      <c r="Y253" s="72" t="e">
        <f t="shared" si="219"/>
        <v>#DIV/0!</v>
      </c>
      <c r="Z253" s="72" t="e">
        <f t="shared" si="220"/>
        <v>#DIV/0!</v>
      </c>
      <c r="AA253" s="72" t="e">
        <f>(T253/0.4-(S253))*$I255/100*10</f>
        <v>#VALUE!</v>
      </c>
      <c r="AB253" s="79"/>
      <c r="AC253" s="79"/>
      <c r="AD253" s="79"/>
      <c r="AE253" s="43" t="e">
        <f>LINEST(R252:R254,O252:O254)</f>
        <v>#VALUE!</v>
      </c>
      <c r="AF253" s="43" t="e">
        <f>INDEX(LINEST(R252:R254,O252:O254),2)</f>
        <v>#VALUE!</v>
      </c>
      <c r="AG253" s="42" t="e">
        <f>LINEST(U252:U254,O252:O254)</f>
        <v>#VALUE!</v>
      </c>
      <c r="AH253" s="42" t="e">
        <f>INDEX(LINEST(U252:U254,O252:O254),2)</f>
        <v>#VALUE!</v>
      </c>
      <c r="AI253" s="43" t="e">
        <f>LINEST(Q252:Q254,O252:O254)</f>
        <v>#VALUE!</v>
      </c>
      <c r="AJ253" s="42" t="e">
        <f>INDEX(LINEST(Q252:Q254,O252:O254),2)</f>
        <v>#VALUE!</v>
      </c>
      <c r="AK253" s="43" t="e">
        <f>LINEST(W252:W254,O252:O254)</f>
        <v>#VALUE!</v>
      </c>
      <c r="AL253" s="42" t="e">
        <f>INDEX(LINEST(W252:W254,O252:O254),2)</f>
        <v>#VALUE!</v>
      </c>
      <c r="AM253" s="43" t="e">
        <f>AE253*O253+AF253</f>
        <v>#VALUE!</v>
      </c>
      <c r="AN253" s="42" t="e">
        <f>AG253*O253+AH253</f>
        <v>#VALUE!</v>
      </c>
      <c r="AO253" s="42" t="e">
        <f>AI253*O253+AJ253</f>
        <v>#VALUE!</v>
      </c>
      <c r="AP253" s="42" t="e">
        <f>AK253*O253+AL253</f>
        <v>#VALUE!</v>
      </c>
      <c r="AQ253" s="76" t="e">
        <f>AP253/AN253</f>
        <v>#VALUE!</v>
      </c>
      <c r="AR253" s="76" t="e">
        <f>AK247*AO253*AG253/AN253</f>
        <v>#VALUE!</v>
      </c>
      <c r="AS253" s="76" t="e">
        <f>AQ253-AR253</f>
        <v>#VALUE!</v>
      </c>
      <c r="AT253" s="76" t="e">
        <f>AS253-AM253</f>
        <v>#VALUE!</v>
      </c>
      <c r="AU253" s="76" t="e">
        <f>AS253-AK247*AI253</f>
        <v>#VALUE!</v>
      </c>
      <c r="AV253" s="61"/>
      <c r="AW253" s="61"/>
      <c r="BJ253" s="41"/>
      <c r="BK253" s="41"/>
      <c r="BL253" s="41"/>
      <c r="BM253" s="41"/>
      <c r="BN253" s="41"/>
    </row>
    <row r="254" spans="1:66" ht="13" customHeight="1">
      <c r="A254" s="903" t="s">
        <v>61</v>
      </c>
      <c r="B254" s="460">
        <v>50</v>
      </c>
      <c r="C254" s="879" t="s">
        <v>174</v>
      </c>
      <c r="D254" s="469"/>
      <c r="E254" s="879" t="s">
        <v>198</v>
      </c>
      <c r="F254" s="469"/>
      <c r="G254" s="469"/>
      <c r="H254" s="469"/>
      <c r="I254" s="469"/>
      <c r="J254" s="473"/>
      <c r="K254" s="469"/>
      <c r="L254" s="473"/>
      <c r="M254" s="469"/>
      <c r="N254" s="923"/>
      <c r="O254" s="324">
        <f t="shared" si="222"/>
        <v>100</v>
      </c>
      <c r="P254" s="321" t="str">
        <f t="shared" si="223"/>
        <v>bg 100</v>
      </c>
      <c r="Q254" s="131" t="str">
        <f t="shared" si="224"/>
        <v>glu 100</v>
      </c>
      <c r="R254" s="131" t="str">
        <f t="shared" si="225"/>
        <v>gir 100</v>
      </c>
      <c r="S254" s="131" t="str">
        <f t="shared" si="226"/>
        <v>[3H dry]</v>
      </c>
      <c r="T254" s="131" t="str">
        <f>+H259</f>
        <v>[3H wet]</v>
      </c>
      <c r="U254" s="72" t="e">
        <f t="shared" si="217"/>
        <v>#VALUE!</v>
      </c>
      <c r="V254" s="879"/>
      <c r="W254" s="72" t="e">
        <f t="shared" si="227"/>
        <v>#DIV/0!</v>
      </c>
      <c r="X254" s="72" t="e">
        <f t="shared" si="218"/>
        <v>#DIV/0!</v>
      </c>
      <c r="Y254" s="72" t="e">
        <f t="shared" si="219"/>
        <v>#DIV/0!</v>
      </c>
      <c r="Z254" s="72" t="e">
        <f t="shared" si="220"/>
        <v>#DIV/0!</v>
      </c>
      <c r="AA254" s="72" t="e">
        <f>(T254/0.4-(S254))*$I255/100*10</f>
        <v>#VALUE!</v>
      </c>
      <c r="AB254" s="79"/>
      <c r="AC254" s="79"/>
      <c r="AD254" s="79"/>
      <c r="AE254" s="43" t="e">
        <f>LINEST(R253:R255,O253:O255)</f>
        <v>#VALUE!</v>
      </c>
      <c r="AF254" s="43" t="e">
        <f>INDEX(LINEST(R253:R255,O253:O255),2)</f>
        <v>#VALUE!</v>
      </c>
      <c r="AG254" s="42" t="e">
        <f>LINEST(U253:U255,O253:O255)</f>
        <v>#VALUE!</v>
      </c>
      <c r="AH254" s="42" t="e">
        <f>INDEX(LINEST(U253:U255,O253:O255),2)</f>
        <v>#VALUE!</v>
      </c>
      <c r="AI254" s="43" t="e">
        <f>LINEST(Q253:Q255,O253:O255)</f>
        <v>#VALUE!</v>
      </c>
      <c r="AJ254" s="42" t="e">
        <f>INDEX(LINEST(Q253:Q255,O253:O255),2)</f>
        <v>#VALUE!</v>
      </c>
      <c r="AK254" s="43" t="e">
        <f>LINEST(W253:W255,O253:O255)</f>
        <v>#VALUE!</v>
      </c>
      <c r="AL254" s="42" t="e">
        <f>INDEX(LINEST(W253:W255,O253:O255),2)</f>
        <v>#VALUE!</v>
      </c>
      <c r="AM254" s="43" t="e">
        <f>AE254*O254+AF254</f>
        <v>#VALUE!</v>
      </c>
      <c r="AN254" s="42" t="e">
        <f>AG254*O254+AH254</f>
        <v>#VALUE!</v>
      </c>
      <c r="AO254" s="42" t="e">
        <f>AI254*O254+AJ254</f>
        <v>#VALUE!</v>
      </c>
      <c r="AP254" s="42" t="e">
        <f>AK254*O254+AL254</f>
        <v>#VALUE!</v>
      </c>
      <c r="AQ254" s="76" t="e">
        <f>AP254/AN254</f>
        <v>#VALUE!</v>
      </c>
      <c r="AR254" s="76" t="e">
        <f>AK247*AO254*AG254/AN254</f>
        <v>#VALUE!</v>
      </c>
      <c r="AS254" s="76" t="e">
        <f>AQ254-AR254</f>
        <v>#VALUE!</v>
      </c>
      <c r="AT254" s="76" t="e">
        <f>AS254-AM254</f>
        <v>#VALUE!</v>
      </c>
      <c r="AU254" s="76" t="e">
        <f>AS254-AK247*AI254</f>
        <v>#VALUE!</v>
      </c>
      <c r="AV254" s="61"/>
      <c r="AW254" s="61"/>
      <c r="BJ254" s="41"/>
      <c r="BK254" s="41"/>
      <c r="BL254" s="41"/>
      <c r="BM254" s="41"/>
      <c r="BN254" s="41"/>
    </row>
    <row r="255" spans="1:66" ht="13" thickBot="1">
      <c r="A255" s="903" t="s">
        <v>315</v>
      </c>
      <c r="B255" s="460">
        <v>60</v>
      </c>
      <c r="C255" s="879" t="s">
        <v>175</v>
      </c>
      <c r="D255" s="469"/>
      <c r="E255" s="879" t="s">
        <v>199</v>
      </c>
      <c r="F255" s="469"/>
      <c r="G255" s="469"/>
      <c r="H255" s="469"/>
      <c r="I255" s="476" t="e">
        <f>I253/J253</f>
        <v>#DIV/0!</v>
      </c>
      <c r="J255" s="477" t="s">
        <v>14</v>
      </c>
      <c r="K255" s="476" t="e">
        <f>K253/L253</f>
        <v>#DIV/0!</v>
      </c>
      <c r="L255" s="477" t="s">
        <v>14</v>
      </c>
      <c r="M255" s="481"/>
      <c r="N255" s="923"/>
      <c r="O255" s="324">
        <f t="shared" ref="O255" si="228">+B261</f>
        <v>120</v>
      </c>
      <c r="P255" s="321" t="str">
        <f t="shared" ref="P255" si="229">+C261</f>
        <v>bg 120</v>
      </c>
      <c r="Q255" s="131" t="str">
        <f t="shared" ref="Q255" si="230">+D261</f>
        <v>glu 120</v>
      </c>
      <c r="R255" s="131" t="str">
        <f t="shared" ref="R255" si="231">+E261</f>
        <v>gir 120</v>
      </c>
      <c r="S255" s="131" t="str">
        <f t="shared" ref="S255" si="232">+F261</f>
        <v>[3H dry]</v>
      </c>
      <c r="T255" s="131" t="str">
        <f t="shared" ref="T255" si="233">+H261</f>
        <v>[3H wet]</v>
      </c>
      <c r="U255" s="72" t="e">
        <f t="shared" si="217"/>
        <v>#VALUE!</v>
      </c>
      <c r="V255" s="879"/>
      <c r="W255" s="72" t="e">
        <f t="shared" si="227"/>
        <v>#DIV/0!</v>
      </c>
      <c r="X255" s="72" t="e">
        <f t="shared" si="218"/>
        <v>#DIV/0!</v>
      </c>
      <c r="Y255" s="72" t="e">
        <f t="shared" si="219"/>
        <v>#DIV/0!</v>
      </c>
      <c r="Z255" s="72" t="e">
        <f t="shared" si="220"/>
        <v>#DIV/0!</v>
      </c>
      <c r="AA255" s="72" t="e">
        <f>(T255/0.4-(S255))*$I255/100*10</f>
        <v>#VALUE!</v>
      </c>
      <c r="AB255" s="79"/>
      <c r="AC255" s="79"/>
      <c r="AD255" s="79"/>
      <c r="AE255" s="43"/>
      <c r="AQ255" s="42"/>
      <c r="AV255" s="61"/>
      <c r="AW255" s="61"/>
      <c r="BJ255" s="41"/>
      <c r="BK255" s="41"/>
      <c r="BL255" s="41"/>
      <c r="BM255" s="41"/>
      <c r="BN255" s="41"/>
    </row>
    <row r="256" spans="1:66" ht="13" thickBot="1">
      <c r="A256" s="903">
        <v>1</v>
      </c>
      <c r="B256" s="460">
        <v>70</v>
      </c>
      <c r="C256" s="879" t="s">
        <v>176</v>
      </c>
      <c r="D256" s="469"/>
      <c r="E256" s="879" t="s">
        <v>200</v>
      </c>
      <c r="F256" s="469"/>
      <c r="G256" s="469"/>
      <c r="H256" s="469"/>
      <c r="I256" s="469"/>
      <c r="J256" s="473"/>
      <c r="K256" s="469"/>
      <c r="L256" s="469"/>
      <c r="M256" s="469"/>
      <c r="N256" s="923"/>
      <c r="O256" s="325" t="s">
        <v>55</v>
      </c>
      <c r="P256" s="152" t="e">
        <f t="shared" ref="P256:Z256" si="234">AVERAGE(P252:P255)</f>
        <v>#DIV/0!</v>
      </c>
      <c r="Q256" s="252" t="e">
        <f t="shared" si="234"/>
        <v>#DIV/0!</v>
      </c>
      <c r="R256" s="153" t="e">
        <f t="shared" si="234"/>
        <v>#DIV/0!</v>
      </c>
      <c r="S256" s="153" t="e">
        <f t="shared" si="234"/>
        <v>#DIV/0!</v>
      </c>
      <c r="T256" s="153" t="e">
        <f t="shared" si="234"/>
        <v>#DIV/0!</v>
      </c>
      <c r="U256" s="153" t="e">
        <f t="shared" si="234"/>
        <v>#VALUE!</v>
      </c>
      <c r="V256" s="1075" t="e">
        <f t="shared" si="234"/>
        <v>#DIV/0!</v>
      </c>
      <c r="W256" s="153" t="e">
        <f t="shared" si="234"/>
        <v>#DIV/0!</v>
      </c>
      <c r="X256" s="153" t="e">
        <f t="shared" si="234"/>
        <v>#DIV/0!</v>
      </c>
      <c r="Y256" s="153" t="e">
        <f t="shared" si="234"/>
        <v>#DIV/0!</v>
      </c>
      <c r="Z256" s="153" t="e">
        <f t="shared" si="234"/>
        <v>#DIV/0!</v>
      </c>
      <c r="AA256" s="156"/>
      <c r="AB256" s="79"/>
      <c r="AC256" s="79"/>
      <c r="AD256" s="79"/>
      <c r="AR256" s="1034" t="s">
        <v>110</v>
      </c>
      <c r="AS256" s="1034" t="e">
        <f>AVERAGE(AS253:AS254)</f>
        <v>#VALUE!</v>
      </c>
      <c r="AT256" s="1034" t="e">
        <f>AVERAGE(AT253:AT254)</f>
        <v>#VALUE!</v>
      </c>
      <c r="AU256" s="1034" t="e">
        <f>AVERAGE(AU253:AU254)</f>
        <v>#VALUE!</v>
      </c>
      <c r="AV256" s="61"/>
      <c r="AW256" s="61"/>
      <c r="BJ256" s="41"/>
      <c r="BK256" s="41"/>
      <c r="BL256" s="41"/>
      <c r="BM256" s="41"/>
      <c r="BN256" s="41"/>
    </row>
    <row r="257" spans="1:66" ht="13" thickBot="1">
      <c r="A257" s="903" t="s">
        <v>316</v>
      </c>
      <c r="B257" s="460">
        <v>80</v>
      </c>
      <c r="C257" s="879" t="s">
        <v>177</v>
      </c>
      <c r="D257" s="879" t="s">
        <v>188</v>
      </c>
      <c r="E257" s="879" t="s">
        <v>201</v>
      </c>
      <c r="F257" s="879" t="s">
        <v>156</v>
      </c>
      <c r="G257" s="469"/>
      <c r="H257" s="879" t="s">
        <v>158</v>
      </c>
      <c r="I257" s="469"/>
      <c r="J257" s="478"/>
      <c r="K257" s="479"/>
      <c r="L257" s="479"/>
      <c r="M257" s="479"/>
      <c r="N257" s="923"/>
      <c r="O257" s="1026" t="s">
        <v>95</v>
      </c>
      <c r="P257" s="79" t="e">
        <f>AVERAGE(P250:P251)</f>
        <v>#DIV/0!</v>
      </c>
      <c r="Q257" s="158" t="e">
        <f>AVERAGE(P252/Q252,P253/Q253,P254/Q254,P255/Q255)</f>
        <v>#VALUE!</v>
      </c>
      <c r="R257" s="67" t="e">
        <f>AVERAGE(P250/Q250,P251/Q251)</f>
        <v>#VALUE!</v>
      </c>
      <c r="V257" s="1076"/>
      <c r="W257" s="79"/>
      <c r="X257" s="79"/>
      <c r="Y257" s="79"/>
      <c r="Z257" s="160"/>
      <c r="AA257" s="510" t="s">
        <v>79</v>
      </c>
      <c r="AB257" s="79"/>
      <c r="AC257" s="79"/>
      <c r="AD257" s="79"/>
      <c r="AS257" s="61"/>
      <c r="AT257" s="61"/>
      <c r="AU257" s="61"/>
      <c r="AV257" s="61"/>
      <c r="AW257" s="61"/>
      <c r="BJ257" s="41"/>
      <c r="BK257" s="41"/>
      <c r="BL257" s="41"/>
      <c r="BM257" s="41"/>
      <c r="BN257" s="41"/>
    </row>
    <row r="258" spans="1:66" ht="13" thickBot="1">
      <c r="A258" s="1121" t="s">
        <v>220</v>
      </c>
      <c r="B258" s="460">
        <v>90</v>
      </c>
      <c r="C258" s="879" t="s">
        <v>178</v>
      </c>
      <c r="D258" s="879" t="s">
        <v>189</v>
      </c>
      <c r="E258" s="879" t="s">
        <v>202</v>
      </c>
      <c r="F258" s="879" t="s">
        <v>156</v>
      </c>
      <c r="G258" s="469"/>
      <c r="H258" s="879" t="s">
        <v>158</v>
      </c>
      <c r="I258" s="480"/>
      <c r="J258" s="477"/>
      <c r="K258" s="481"/>
      <c r="L258" s="481"/>
      <c r="M258" s="481"/>
      <c r="N258" s="923"/>
      <c r="O258" s="1233" t="s">
        <v>83</v>
      </c>
      <c r="P258" s="1243"/>
      <c r="Q258" s="162" t="e">
        <f>STDEV(P252/Q252,P253/Q253,P254/Q254,P255/Q255)</f>
        <v>#VALUE!</v>
      </c>
      <c r="R258" s="163" t="e">
        <f>STDEV(P250/Q250,P251/Q251)</f>
        <v>#VALUE!</v>
      </c>
      <c r="V258" s="1076"/>
      <c r="W258" s="79"/>
      <c r="X258" s="79"/>
      <c r="Y258" s="79"/>
      <c r="Z258" s="164" t="s">
        <v>92</v>
      </c>
      <c r="AA258" s="165" t="e">
        <f>SLOPE(AA250:AA251,O250:O251)</f>
        <v>#VALUE!</v>
      </c>
      <c r="AB258" s="79"/>
      <c r="AC258" s="79"/>
      <c r="AD258" s="79"/>
      <c r="AS258" s="61"/>
      <c r="AT258" s="61"/>
      <c r="AU258" s="61"/>
      <c r="AV258" s="61"/>
      <c r="AW258" s="61"/>
      <c r="BJ258" s="41"/>
      <c r="BK258" s="41"/>
      <c r="BL258" s="41"/>
      <c r="BM258" s="41"/>
      <c r="BN258" s="41"/>
    </row>
    <row r="259" spans="1:66" ht="13" thickBot="1">
      <c r="A259" s="1132" t="s">
        <v>337</v>
      </c>
      <c r="B259" s="460">
        <v>100</v>
      </c>
      <c r="C259" s="879" t="s">
        <v>179</v>
      </c>
      <c r="D259" s="879" t="s">
        <v>190</v>
      </c>
      <c r="E259" s="879" t="s">
        <v>203</v>
      </c>
      <c r="F259" s="879" t="s">
        <v>156</v>
      </c>
      <c r="G259" s="469"/>
      <c r="H259" s="879" t="s">
        <v>158</v>
      </c>
      <c r="I259" s="482"/>
      <c r="J259" s="483"/>
      <c r="K259" s="469"/>
      <c r="L259" s="469"/>
      <c r="M259" s="879" t="s">
        <v>211</v>
      </c>
      <c r="N259" s="1072"/>
      <c r="O259" s="35"/>
      <c r="P259" s="945"/>
      <c r="Q259" s="511" t="s">
        <v>93</v>
      </c>
      <c r="R259" s="512" t="s">
        <v>94</v>
      </c>
      <c r="V259" s="1076"/>
      <c r="W259" s="79"/>
      <c r="X259" s="79"/>
      <c r="Y259" s="79"/>
      <c r="Z259" s="167" t="s">
        <v>80</v>
      </c>
      <c r="AA259" s="168" t="e">
        <f>SLOPE(AA252:AA255,O252:O255)</f>
        <v>#VALUE!</v>
      </c>
      <c r="AB259" s="79"/>
      <c r="AC259" s="79"/>
      <c r="AD259" s="79"/>
      <c r="AS259" s="61"/>
      <c r="AT259" s="61"/>
      <c r="AU259" s="61"/>
      <c r="AV259" s="61"/>
      <c r="AW259" s="61"/>
      <c r="BJ259" s="41"/>
      <c r="BK259" s="41"/>
      <c r="BL259" s="41"/>
      <c r="BM259" s="41"/>
      <c r="BN259" s="41"/>
    </row>
    <row r="260" spans="1:66">
      <c r="A260" s="1121" t="s">
        <v>219</v>
      </c>
      <c r="B260" s="460">
        <v>110</v>
      </c>
      <c r="C260" s="879" t="s">
        <v>180</v>
      </c>
      <c r="D260" s="469"/>
      <c r="E260" s="879" t="s">
        <v>204</v>
      </c>
      <c r="F260" s="469"/>
      <c r="G260" s="469"/>
      <c r="H260" s="469"/>
      <c r="I260" s="484" t="s">
        <v>9</v>
      </c>
      <c r="J260" s="485"/>
      <c r="K260" s="1251"/>
      <c r="L260" s="1252"/>
      <c r="M260" s="490"/>
      <c r="N260" s="1072"/>
      <c r="V260" s="1076"/>
      <c r="AB260" s="79"/>
      <c r="AC260" s="79"/>
      <c r="AD260" s="79"/>
      <c r="AS260" s="61"/>
      <c r="AT260" s="61"/>
      <c r="AU260" s="61"/>
      <c r="AV260" s="61"/>
      <c r="AW260" s="61"/>
      <c r="BJ260" s="41"/>
      <c r="BK260" s="41"/>
      <c r="BL260" s="41"/>
      <c r="BM260" s="41"/>
      <c r="BN260" s="41"/>
    </row>
    <row r="261" spans="1:66">
      <c r="A261" s="1132" t="s">
        <v>338</v>
      </c>
      <c r="B261" s="460">
        <v>120</v>
      </c>
      <c r="C261" s="879" t="s">
        <v>181</v>
      </c>
      <c r="D261" s="879" t="s">
        <v>191</v>
      </c>
      <c r="E261" s="879" t="s">
        <v>205</v>
      </c>
      <c r="F261" s="879" t="s">
        <v>156</v>
      </c>
      <c r="G261" s="469"/>
      <c r="H261" s="879" t="s">
        <v>158</v>
      </c>
      <c r="I261" s="486" t="e">
        <f>((G263+G262)/2)*(B263-B262)</f>
        <v>#VALUE!</v>
      </c>
      <c r="J261" s="477"/>
      <c r="K261" s="1253"/>
      <c r="L261" s="1254"/>
      <c r="M261" s="879" t="s">
        <v>212</v>
      </c>
      <c r="N261" s="923"/>
      <c r="V261" s="1076"/>
      <c r="AB261" s="79"/>
      <c r="AC261" s="79"/>
      <c r="AD261" s="79"/>
      <c r="AS261" s="61"/>
      <c r="AT261" s="61"/>
      <c r="AU261" s="61"/>
      <c r="AV261" s="61"/>
      <c r="AW261" s="61"/>
      <c r="BJ261" s="41"/>
      <c r="BK261" s="41"/>
      <c r="BL261" s="41"/>
      <c r="BM261" s="41"/>
      <c r="BN261" s="41"/>
    </row>
    <row r="262" spans="1:66">
      <c r="A262" s="903"/>
      <c r="B262" s="460">
        <v>2</v>
      </c>
      <c r="C262" s="879" t="s">
        <v>182</v>
      </c>
      <c r="D262" s="469"/>
      <c r="E262" s="879" t="s">
        <v>206</v>
      </c>
      <c r="F262" s="469"/>
      <c r="G262" s="879" t="s">
        <v>157</v>
      </c>
      <c r="H262" s="469"/>
      <c r="I262" s="486" t="e">
        <f>((G264+G263)/2)*(B264-B263)</f>
        <v>#VALUE!</v>
      </c>
      <c r="J262" s="477"/>
      <c r="K262" s="1253"/>
      <c r="L262" s="1254"/>
      <c r="M262" s="490"/>
      <c r="N262" s="923"/>
      <c r="V262" s="1076"/>
      <c r="AB262" s="79"/>
      <c r="AC262" s="79"/>
      <c r="AD262" s="79"/>
      <c r="AS262" s="61"/>
      <c r="AT262" s="61"/>
      <c r="AU262" s="61"/>
      <c r="AV262" s="61"/>
      <c r="AW262" s="61"/>
      <c r="BJ262" s="41"/>
      <c r="BK262" s="41"/>
      <c r="BL262" s="41"/>
      <c r="BM262" s="41"/>
      <c r="BN262" s="41"/>
    </row>
    <row r="263" spans="1:66">
      <c r="A263" s="943" t="s">
        <v>317</v>
      </c>
      <c r="B263" s="460">
        <v>5</v>
      </c>
      <c r="C263" s="879" t="s">
        <v>183</v>
      </c>
      <c r="D263" s="469"/>
      <c r="E263" s="879" t="s">
        <v>207</v>
      </c>
      <c r="F263" s="469"/>
      <c r="G263" s="879" t="s">
        <v>157</v>
      </c>
      <c r="H263" s="469"/>
      <c r="I263" s="486" t="e">
        <f>((G265+G264)/2)*(B265-B264)</f>
        <v>#VALUE!</v>
      </c>
      <c r="J263" s="477"/>
      <c r="K263" s="1253"/>
      <c r="L263" s="1254"/>
      <c r="M263" s="490"/>
      <c r="N263" s="923"/>
      <c r="V263" s="1076"/>
      <c r="AB263" s="79"/>
      <c r="AC263" s="79"/>
      <c r="AD263" s="79"/>
      <c r="AS263" s="61"/>
      <c r="AT263" s="61"/>
      <c r="AU263" s="61"/>
      <c r="AV263" s="61"/>
      <c r="AW263" s="61"/>
      <c r="BJ263" s="41"/>
      <c r="BK263" s="41"/>
      <c r="BL263" s="41"/>
      <c r="BM263" s="41"/>
      <c r="BN263" s="41"/>
    </row>
    <row r="264" spans="1:66">
      <c r="A264" s="1122"/>
      <c r="B264" s="460">
        <v>10</v>
      </c>
      <c r="C264" s="879" t="s">
        <v>170</v>
      </c>
      <c r="D264" s="469"/>
      <c r="E264" s="879" t="s">
        <v>194</v>
      </c>
      <c r="F264" s="469"/>
      <c r="G264" s="879" t="s">
        <v>157</v>
      </c>
      <c r="H264" s="469"/>
      <c r="I264" s="486" t="e">
        <f>((G266+G265)/2)*(B266-B265)</f>
        <v>#VALUE!</v>
      </c>
      <c r="J264" s="477"/>
      <c r="K264" s="1253"/>
      <c r="L264" s="1254"/>
      <c r="M264" s="490"/>
      <c r="N264" s="923"/>
      <c r="V264" s="1076"/>
      <c r="AB264" s="79"/>
      <c r="AC264" s="79"/>
      <c r="AD264" s="79"/>
      <c r="AS264" s="61"/>
      <c r="AT264" s="61"/>
      <c r="AU264" s="61"/>
      <c r="AV264" s="61"/>
      <c r="AW264" s="61"/>
      <c r="BJ264" s="41"/>
      <c r="BK264" s="41"/>
      <c r="BL264" s="41"/>
      <c r="BM264" s="41"/>
      <c r="BN264" s="41"/>
    </row>
    <row r="265" spans="1:66" ht="13" thickBot="1">
      <c r="A265" s="1122"/>
      <c r="B265" s="460">
        <v>15</v>
      </c>
      <c r="C265" s="879" t="s">
        <v>184</v>
      </c>
      <c r="D265" s="469"/>
      <c r="E265" s="879" t="s">
        <v>208</v>
      </c>
      <c r="F265" s="469"/>
      <c r="G265" s="879" t="s">
        <v>157</v>
      </c>
      <c r="H265" s="469"/>
      <c r="I265" s="487" t="e">
        <f>SUM(I261:I264)/(B266-B262)*220</f>
        <v>#VALUE!</v>
      </c>
      <c r="J265" s="487" t="s">
        <v>10</v>
      </c>
      <c r="K265" s="1255"/>
      <c r="L265" s="1256"/>
      <c r="M265" s="490"/>
      <c r="N265" s="923"/>
      <c r="V265" s="1076"/>
      <c r="W265" s="79"/>
      <c r="X265" s="79"/>
      <c r="Y265" s="79"/>
      <c r="Z265" s="79"/>
      <c r="AA265" s="79"/>
      <c r="AB265" s="79"/>
      <c r="AC265" s="79"/>
      <c r="AD265" s="79"/>
      <c r="AS265" s="61"/>
      <c r="AT265" s="61"/>
      <c r="AU265" s="61"/>
      <c r="AV265" s="61"/>
      <c r="AW265" s="61"/>
      <c r="BJ265" s="41"/>
      <c r="BK265" s="41"/>
      <c r="BL265" s="41"/>
      <c r="BM265" s="41"/>
      <c r="BN265" s="41"/>
    </row>
    <row r="266" spans="1:66">
      <c r="A266" s="1122"/>
      <c r="B266" s="460">
        <v>25</v>
      </c>
      <c r="C266" s="879" t="s">
        <v>185</v>
      </c>
      <c r="D266" s="469"/>
      <c r="E266" s="879" t="s">
        <v>209</v>
      </c>
      <c r="F266" s="469"/>
      <c r="G266" s="879" t="s">
        <v>157</v>
      </c>
      <c r="H266" s="469"/>
      <c r="I266" s="488"/>
      <c r="J266" s="489"/>
      <c r="K266" s="479"/>
      <c r="L266" s="479"/>
      <c r="M266" s="490"/>
      <c r="N266" s="923"/>
      <c r="V266" s="1076"/>
      <c r="AS266" s="61"/>
      <c r="AT266" s="61"/>
      <c r="AU266" s="61"/>
      <c r="AV266" s="61"/>
      <c r="AW266" s="61"/>
      <c r="BJ266" s="41"/>
      <c r="BK266" s="41"/>
      <c r="BL266" s="41"/>
      <c r="BM266" s="41"/>
      <c r="BN266" s="41"/>
    </row>
    <row r="267" spans="1:66" ht="13" thickBot="1">
      <c r="A267" s="1123" t="s">
        <v>218</v>
      </c>
      <c r="B267" s="461" t="s">
        <v>11</v>
      </c>
      <c r="C267" s="462" t="e">
        <f>AVERAGE(C262:C266)</f>
        <v>#DIV/0!</v>
      </c>
      <c r="D267" s="463"/>
      <c r="E267" s="462" t="e">
        <f>AVERAGE(E257:E261)</f>
        <v>#DIV/0!</v>
      </c>
      <c r="F267" s="463"/>
      <c r="G267" s="884" t="s">
        <v>159</v>
      </c>
      <c r="H267" s="464" t="s">
        <v>8</v>
      </c>
      <c r="I267" s="465"/>
      <c r="J267" s="466"/>
      <c r="K267" s="463"/>
      <c r="L267" s="463"/>
      <c r="M267" s="467" t="e">
        <f>AVERAGE(M259:M264)</f>
        <v>#DIV/0!</v>
      </c>
      <c r="N267" s="468" t="s">
        <v>58</v>
      </c>
      <c r="V267" s="1076"/>
      <c r="AS267" s="61"/>
      <c r="AT267" s="61"/>
      <c r="AU267" s="61"/>
      <c r="AV267" s="61"/>
      <c r="AW267" s="61"/>
      <c r="BJ267" s="41"/>
      <c r="BK267" s="41"/>
      <c r="BL267" s="41"/>
      <c r="BM267" s="41"/>
      <c r="BN267" s="41"/>
    </row>
    <row r="268" spans="1:66" s="54" customFormat="1">
      <c r="A268" s="1128"/>
      <c r="B268" s="331"/>
      <c r="C268" s="871"/>
      <c r="D268" s="871"/>
      <c r="E268" s="871"/>
      <c r="F268" s="871"/>
      <c r="G268" s="35"/>
      <c r="H268" s="871"/>
      <c r="I268" s="35"/>
      <c r="J268" s="871"/>
      <c r="K268" s="871"/>
      <c r="L268" s="871"/>
      <c r="M268" s="332"/>
      <c r="N268" s="35"/>
      <c r="O268" s="871"/>
      <c r="P268" s="871"/>
      <c r="Q268" s="871"/>
      <c r="R268" s="871"/>
      <c r="S268" s="871"/>
      <c r="T268" s="871"/>
      <c r="U268" s="871"/>
      <c r="V268" s="871"/>
    </row>
    <row r="269" spans="1:66" s="54" customFormat="1">
      <c r="A269" s="1127"/>
      <c r="B269" s="331"/>
      <c r="C269" s="871"/>
      <c r="D269" s="871"/>
      <c r="E269" s="871"/>
      <c r="F269" s="871"/>
      <c r="G269" s="871"/>
      <c r="H269" s="871"/>
      <c r="I269" s="871"/>
      <c r="J269" s="871"/>
      <c r="K269" s="871"/>
      <c r="L269" s="871"/>
      <c r="M269" s="333"/>
      <c r="N269" s="334"/>
      <c r="O269" s="871"/>
      <c r="P269" s="871"/>
      <c r="Q269" s="871"/>
      <c r="R269" s="871"/>
      <c r="S269" s="871"/>
      <c r="T269" s="871"/>
      <c r="U269" s="871"/>
      <c r="V269" s="871"/>
    </row>
    <row r="270" spans="1:66" s="54" customFormat="1">
      <c r="A270" s="1128"/>
      <c r="B270" s="331"/>
      <c r="C270" s="871"/>
      <c r="D270" s="871"/>
      <c r="E270" s="871"/>
      <c r="F270" s="871"/>
      <c r="G270" s="871"/>
      <c r="H270" s="871"/>
      <c r="I270" s="871"/>
      <c r="J270" s="871"/>
      <c r="K270" s="871"/>
      <c r="L270" s="871"/>
      <c r="M270" s="333"/>
      <c r="N270" s="334"/>
      <c r="O270" s="871"/>
      <c r="P270" s="871"/>
      <c r="Q270" s="871"/>
      <c r="R270" s="871"/>
      <c r="S270" s="871"/>
      <c r="T270" s="871"/>
      <c r="U270" s="871"/>
      <c r="V270" s="871"/>
    </row>
    <row r="271" spans="1:66" s="54" customFormat="1">
      <c r="A271" s="1128"/>
      <c r="B271" s="331"/>
      <c r="C271" s="871"/>
      <c r="D271" s="871"/>
      <c r="E271" s="871"/>
      <c r="F271" s="871"/>
      <c r="G271" s="871"/>
      <c r="H271" s="871"/>
      <c r="I271" s="871"/>
      <c r="J271" s="871"/>
      <c r="K271" s="871"/>
      <c r="L271" s="871"/>
      <c r="M271" s="333"/>
      <c r="N271" s="334"/>
      <c r="O271" s="871"/>
      <c r="P271" s="871"/>
      <c r="Q271" s="871"/>
      <c r="R271" s="871"/>
      <c r="S271" s="871"/>
      <c r="T271" s="871"/>
      <c r="U271" s="871"/>
      <c r="V271" s="871"/>
    </row>
    <row r="272" spans="1:66" s="54" customFormat="1">
      <c r="A272" s="1128"/>
      <c r="B272" s="331"/>
      <c r="C272" s="871"/>
      <c r="D272" s="871"/>
      <c r="E272" s="871"/>
      <c r="F272" s="871"/>
      <c r="G272" s="871"/>
      <c r="H272" s="871"/>
      <c r="I272" s="871"/>
      <c r="J272" s="871"/>
      <c r="K272" s="871"/>
      <c r="L272" s="871"/>
      <c r="M272" s="333"/>
      <c r="N272" s="334"/>
      <c r="O272" s="871"/>
      <c r="P272" s="871"/>
      <c r="Q272" s="871"/>
      <c r="R272" s="871"/>
      <c r="S272" s="871"/>
      <c r="T272" s="871"/>
      <c r="U272" s="871"/>
      <c r="V272" s="871"/>
    </row>
    <row r="273" spans="1:22" s="54" customFormat="1">
      <c r="A273" s="1128"/>
      <c r="B273" s="331"/>
      <c r="C273" s="871"/>
      <c r="D273" s="871"/>
      <c r="E273" s="871"/>
      <c r="F273" s="871"/>
      <c r="G273" s="871"/>
      <c r="H273" s="871"/>
      <c r="I273" s="335"/>
      <c r="J273" s="335"/>
      <c r="K273" s="335"/>
      <c r="L273" s="335"/>
      <c r="M273" s="333"/>
      <c r="N273" s="334"/>
      <c r="O273" s="871"/>
      <c r="P273" s="871"/>
      <c r="Q273" s="871"/>
      <c r="R273" s="871"/>
      <c r="S273" s="871"/>
      <c r="T273" s="871"/>
      <c r="U273" s="871"/>
      <c r="V273" s="871"/>
    </row>
    <row r="274" spans="1:22" s="54" customFormat="1">
      <c r="A274" s="1128"/>
      <c r="B274" s="331"/>
      <c r="C274" s="871"/>
      <c r="D274" s="871"/>
      <c r="E274" s="871"/>
      <c r="F274" s="871"/>
      <c r="G274" s="871"/>
      <c r="H274" s="871"/>
      <c r="I274" s="871"/>
      <c r="J274" s="871"/>
      <c r="K274" s="871"/>
      <c r="L274" s="871"/>
      <c r="M274" s="333"/>
      <c r="N274" s="334"/>
      <c r="O274" s="871"/>
      <c r="P274" s="871"/>
      <c r="Q274" s="871"/>
      <c r="R274" s="871"/>
      <c r="S274" s="871"/>
      <c r="T274" s="871"/>
      <c r="U274" s="871"/>
      <c r="V274" s="871"/>
    </row>
    <row r="275" spans="1:22" s="54" customFormat="1">
      <c r="A275" s="1128"/>
      <c r="B275" s="331"/>
      <c r="C275" s="871"/>
      <c r="D275" s="871"/>
      <c r="E275" s="871"/>
      <c r="F275" s="871"/>
      <c r="G275" s="871"/>
      <c r="H275" s="871"/>
      <c r="I275" s="171"/>
      <c r="J275" s="35"/>
      <c r="K275" s="35"/>
      <c r="L275" s="35"/>
      <c r="M275" s="333"/>
      <c r="N275" s="334"/>
      <c r="O275" s="871"/>
      <c r="P275" s="871"/>
      <c r="Q275" s="871"/>
      <c r="R275" s="871"/>
      <c r="S275" s="871"/>
      <c r="T275" s="871"/>
      <c r="U275" s="871"/>
      <c r="V275" s="871"/>
    </row>
    <row r="276" spans="1:22" s="54" customFormat="1">
      <c r="A276" s="1128"/>
      <c r="B276" s="331"/>
      <c r="C276" s="871"/>
      <c r="D276" s="871"/>
      <c r="E276" s="871"/>
      <c r="F276" s="871"/>
      <c r="G276" s="871"/>
      <c r="H276" s="871"/>
      <c r="I276" s="871"/>
      <c r="J276" s="871"/>
      <c r="K276" s="871"/>
      <c r="L276" s="871"/>
      <c r="M276" s="333"/>
      <c r="N276" s="334"/>
      <c r="O276" s="871"/>
      <c r="P276" s="871"/>
      <c r="Q276" s="871"/>
      <c r="R276" s="871"/>
      <c r="S276" s="871"/>
      <c r="T276" s="871"/>
      <c r="U276" s="871"/>
      <c r="V276" s="871"/>
    </row>
    <row r="277" spans="1:22" s="54" customFormat="1">
      <c r="A277" s="1128"/>
      <c r="B277" s="331"/>
      <c r="C277" s="871"/>
      <c r="D277" s="871"/>
      <c r="E277" s="871"/>
      <c r="F277" s="871"/>
      <c r="G277" s="871"/>
      <c r="H277" s="871"/>
      <c r="I277" s="871"/>
      <c r="J277" s="871"/>
      <c r="K277" s="871"/>
      <c r="L277" s="871"/>
      <c r="M277" s="333"/>
      <c r="N277" s="334"/>
      <c r="O277" s="871"/>
      <c r="P277" s="871"/>
      <c r="Q277" s="871"/>
      <c r="R277" s="871"/>
      <c r="S277" s="871"/>
      <c r="T277" s="871"/>
      <c r="U277" s="871"/>
      <c r="V277" s="871"/>
    </row>
    <row r="278" spans="1:22" s="54" customFormat="1">
      <c r="A278" s="1128"/>
      <c r="B278" s="331"/>
      <c r="C278" s="871"/>
      <c r="D278" s="871"/>
      <c r="E278" s="871"/>
      <c r="F278" s="871"/>
      <c r="G278" s="871"/>
      <c r="H278" s="871"/>
      <c r="I278" s="35"/>
      <c r="J278" s="35"/>
      <c r="K278" s="35"/>
      <c r="L278" s="35"/>
      <c r="M278" s="333"/>
      <c r="N278" s="336"/>
      <c r="O278" s="871"/>
      <c r="P278" s="871"/>
      <c r="Q278" s="871"/>
      <c r="R278" s="871"/>
      <c r="S278" s="871"/>
      <c r="T278" s="871"/>
      <c r="U278" s="871"/>
      <c r="V278" s="871"/>
    </row>
    <row r="279" spans="1:22" s="54" customFormat="1">
      <c r="A279" s="1128"/>
      <c r="B279" s="331"/>
      <c r="C279" s="871"/>
      <c r="D279" s="871"/>
      <c r="E279" s="871"/>
      <c r="F279" s="871"/>
      <c r="G279" s="871"/>
      <c r="H279" s="871"/>
      <c r="I279" s="871"/>
      <c r="J279" s="871"/>
      <c r="K279" s="871"/>
      <c r="L279" s="871"/>
      <c r="M279" s="333"/>
      <c r="N279" s="334"/>
      <c r="O279" s="871"/>
      <c r="P279" s="871"/>
      <c r="Q279" s="871"/>
      <c r="R279" s="871"/>
      <c r="S279" s="871"/>
      <c r="T279" s="871"/>
      <c r="U279" s="871"/>
      <c r="V279" s="871"/>
    </row>
    <row r="280" spans="1:22" s="54" customFormat="1">
      <c r="A280" s="1128"/>
      <c r="B280" s="331"/>
      <c r="C280" s="871"/>
      <c r="D280" s="871"/>
      <c r="E280" s="871"/>
      <c r="F280" s="871"/>
      <c r="G280" s="871"/>
      <c r="H280" s="871"/>
      <c r="I280" s="35"/>
      <c r="J280" s="35"/>
      <c r="K280" s="35"/>
      <c r="L280" s="35"/>
      <c r="M280" s="333"/>
      <c r="N280" s="334"/>
      <c r="O280" s="871"/>
      <c r="P280" s="871"/>
      <c r="Q280" s="871"/>
      <c r="R280" s="871"/>
      <c r="S280" s="871"/>
      <c r="T280" s="871"/>
      <c r="U280" s="871"/>
      <c r="V280" s="871"/>
    </row>
    <row r="281" spans="1:22" s="54" customFormat="1">
      <c r="A281" s="1128"/>
      <c r="B281" s="331"/>
      <c r="C281" s="871"/>
      <c r="D281" s="871"/>
      <c r="E281" s="871"/>
      <c r="F281" s="871"/>
      <c r="G281" s="871"/>
      <c r="H281" s="871"/>
      <c r="I281" s="35"/>
      <c r="J281" s="35"/>
      <c r="K281" s="35"/>
      <c r="L281" s="35"/>
      <c r="M281" s="333"/>
      <c r="N281" s="334"/>
      <c r="O281" s="871"/>
      <c r="P281" s="871"/>
      <c r="Q281" s="871"/>
      <c r="R281" s="871"/>
      <c r="S281" s="871"/>
      <c r="T281" s="871"/>
      <c r="U281" s="871"/>
      <c r="V281" s="871"/>
    </row>
    <row r="282" spans="1:22" s="54" customFormat="1">
      <c r="A282" s="1128"/>
      <c r="B282" s="331"/>
      <c r="C282" s="871"/>
      <c r="D282" s="871"/>
      <c r="E282" s="871"/>
      <c r="F282" s="871"/>
      <c r="G282" s="871"/>
      <c r="H282" s="871"/>
      <c r="I282" s="35"/>
      <c r="J282" s="35"/>
      <c r="K282" s="35"/>
      <c r="L282" s="35"/>
      <c r="M282" s="333"/>
      <c r="N282" s="334"/>
      <c r="O282" s="871"/>
      <c r="P282" s="871"/>
      <c r="Q282" s="871"/>
      <c r="R282" s="871"/>
      <c r="S282" s="871"/>
      <c r="T282" s="871"/>
      <c r="U282" s="871"/>
      <c r="V282" s="871"/>
    </row>
    <row r="283" spans="1:22" s="54" customFormat="1">
      <c r="A283" s="1128"/>
      <c r="B283" s="331"/>
      <c r="C283" s="871"/>
      <c r="D283" s="871"/>
      <c r="E283" s="871"/>
      <c r="F283" s="871"/>
      <c r="G283" s="871"/>
      <c r="H283" s="871"/>
      <c r="I283" s="35"/>
      <c r="J283" s="35"/>
      <c r="K283" s="35"/>
      <c r="L283" s="35"/>
      <c r="M283" s="333"/>
      <c r="N283" s="334"/>
      <c r="O283" s="871"/>
      <c r="P283" s="871"/>
      <c r="Q283" s="871"/>
      <c r="R283" s="871"/>
      <c r="S283" s="871"/>
      <c r="T283" s="871"/>
      <c r="U283" s="871"/>
      <c r="V283" s="871"/>
    </row>
    <row r="284" spans="1:22" s="54" customFormat="1">
      <c r="A284" s="1127"/>
      <c r="B284" s="331"/>
      <c r="C284" s="871"/>
      <c r="D284" s="871"/>
      <c r="E284" s="871"/>
      <c r="F284" s="871"/>
      <c r="G284" s="871"/>
      <c r="H284" s="871"/>
      <c r="I284" s="35"/>
      <c r="J284" s="35"/>
      <c r="K284" s="35"/>
      <c r="L284" s="35"/>
      <c r="M284" s="333"/>
      <c r="N284" s="334"/>
      <c r="O284" s="871"/>
      <c r="P284" s="871"/>
      <c r="Q284" s="871"/>
      <c r="R284" s="871"/>
      <c r="S284" s="871"/>
      <c r="T284" s="871"/>
      <c r="U284" s="871"/>
      <c r="V284" s="871"/>
    </row>
    <row r="285" spans="1:22" s="54" customFormat="1">
      <c r="A285" s="1127"/>
      <c r="B285" s="331"/>
      <c r="C285" s="871"/>
      <c r="D285" s="871"/>
      <c r="E285" s="871"/>
      <c r="F285" s="871"/>
      <c r="G285" s="871"/>
      <c r="H285" s="871"/>
      <c r="I285" s="35"/>
      <c r="J285" s="35"/>
      <c r="K285" s="35"/>
      <c r="L285" s="35"/>
      <c r="M285" s="333"/>
      <c r="N285" s="334"/>
      <c r="O285" s="871"/>
      <c r="P285" s="871"/>
      <c r="Q285" s="871"/>
      <c r="R285" s="871"/>
      <c r="S285" s="871"/>
      <c r="T285" s="871"/>
      <c r="U285" s="871"/>
      <c r="V285" s="871"/>
    </row>
    <row r="286" spans="1:22" s="54" customFormat="1">
      <c r="A286" s="1127"/>
      <c r="B286" s="331"/>
      <c r="C286" s="871"/>
      <c r="D286" s="871"/>
      <c r="E286" s="871"/>
      <c r="F286" s="871"/>
      <c r="G286" s="871"/>
      <c r="H286" s="871"/>
      <c r="I286" s="871"/>
      <c r="J286" s="871"/>
      <c r="K286" s="871"/>
      <c r="L286" s="871"/>
      <c r="M286" s="333"/>
      <c r="N286" s="334"/>
      <c r="O286" s="871"/>
      <c r="P286" s="871"/>
      <c r="Q286" s="871"/>
      <c r="R286" s="871"/>
      <c r="S286" s="871"/>
      <c r="T286" s="871"/>
      <c r="U286" s="871"/>
      <c r="V286" s="871"/>
    </row>
    <row r="287" spans="1:22" s="54" customFormat="1">
      <c r="A287" s="1128"/>
      <c r="B287" s="45"/>
      <c r="C287" s="335"/>
      <c r="D287" s="871"/>
      <c r="E287" s="335"/>
      <c r="F287" s="871"/>
      <c r="G287" s="35"/>
      <c r="H287" s="35"/>
      <c r="I287" s="871"/>
      <c r="J287" s="871"/>
      <c r="K287" s="871"/>
      <c r="L287" s="871"/>
      <c r="M287" s="337"/>
      <c r="N287" s="35"/>
      <c r="O287" s="871"/>
      <c r="P287" s="871"/>
      <c r="Q287" s="871"/>
      <c r="R287" s="871"/>
      <c r="S287" s="871"/>
      <c r="T287" s="871"/>
      <c r="U287" s="871"/>
      <c r="V287" s="871"/>
    </row>
    <row r="288" spans="1:22" s="54" customFormat="1">
      <c r="A288" s="1128"/>
      <c r="B288" s="331"/>
      <c r="C288" s="871"/>
      <c r="D288" s="338"/>
      <c r="E288" s="871"/>
      <c r="F288" s="871"/>
      <c r="G288" s="35"/>
      <c r="H288" s="871"/>
      <c r="I288" s="35"/>
      <c r="J288" s="871"/>
      <c r="K288" s="871"/>
      <c r="L288" s="871"/>
      <c r="M288" s="332"/>
      <c r="N288" s="35"/>
      <c r="O288" s="871"/>
      <c r="P288" s="871"/>
      <c r="Q288" s="871"/>
      <c r="R288" s="871"/>
      <c r="S288" s="871"/>
      <c r="T288" s="871"/>
      <c r="U288" s="871"/>
      <c r="V288" s="871"/>
    </row>
    <row r="289" spans="1:22" s="54" customFormat="1">
      <c r="A289" s="1127"/>
      <c r="B289" s="331"/>
      <c r="C289" s="871"/>
      <c r="D289" s="338"/>
      <c r="E289" s="871"/>
      <c r="F289" s="871"/>
      <c r="G289" s="871"/>
      <c r="H289" s="871"/>
      <c r="I289" s="871"/>
      <c r="J289" s="871"/>
      <c r="K289" s="871"/>
      <c r="L289" s="871"/>
      <c r="M289" s="333"/>
      <c r="N289" s="334"/>
      <c r="O289" s="871"/>
      <c r="P289" s="871"/>
      <c r="Q289" s="871"/>
      <c r="R289" s="871"/>
      <c r="S289" s="871"/>
      <c r="T289" s="871"/>
      <c r="U289" s="871"/>
      <c r="V289" s="871"/>
    </row>
    <row r="290" spans="1:22" s="54" customFormat="1">
      <c r="A290" s="1128"/>
      <c r="B290" s="331"/>
      <c r="C290" s="871"/>
      <c r="D290" s="871"/>
      <c r="E290" s="871"/>
      <c r="F290" s="871"/>
      <c r="G290" s="871"/>
      <c r="H290" s="871"/>
      <c r="I290" s="871"/>
      <c r="J290" s="871"/>
      <c r="K290" s="871"/>
      <c r="L290" s="871"/>
      <c r="M290" s="333"/>
      <c r="N290" s="334"/>
      <c r="O290" s="871"/>
      <c r="P290" s="871"/>
      <c r="Q290" s="871"/>
      <c r="R290" s="871"/>
      <c r="S290" s="871"/>
      <c r="T290" s="871"/>
      <c r="U290" s="871"/>
      <c r="V290" s="871"/>
    </row>
    <row r="291" spans="1:22" s="54" customFormat="1">
      <c r="A291" s="1128"/>
      <c r="B291" s="331"/>
      <c r="C291" s="871"/>
      <c r="D291" s="871"/>
      <c r="E291" s="871"/>
      <c r="F291" s="871"/>
      <c r="G291" s="871"/>
      <c r="H291" s="871"/>
      <c r="I291" s="871"/>
      <c r="J291" s="871"/>
      <c r="K291" s="871"/>
      <c r="L291" s="871"/>
      <c r="M291" s="333"/>
      <c r="N291" s="334"/>
      <c r="O291" s="871"/>
      <c r="P291" s="871"/>
      <c r="Q291" s="871"/>
      <c r="R291" s="871"/>
      <c r="S291" s="871"/>
      <c r="T291" s="871"/>
      <c r="U291" s="871"/>
      <c r="V291" s="871"/>
    </row>
    <row r="292" spans="1:22" s="54" customFormat="1">
      <c r="A292" s="1128"/>
      <c r="B292" s="331"/>
      <c r="C292" s="871"/>
      <c r="D292" s="871"/>
      <c r="E292" s="871"/>
      <c r="F292" s="871"/>
      <c r="G292" s="871"/>
      <c r="H292" s="871"/>
      <c r="I292" s="871"/>
      <c r="J292" s="871"/>
      <c r="K292" s="871"/>
      <c r="L292" s="871"/>
      <c r="M292" s="333"/>
      <c r="N292" s="334"/>
      <c r="O292" s="871"/>
      <c r="P292" s="871"/>
      <c r="Q292" s="871"/>
      <c r="R292" s="871"/>
      <c r="S292" s="871"/>
      <c r="T292" s="871"/>
      <c r="U292" s="871"/>
      <c r="V292" s="871"/>
    </row>
    <row r="293" spans="1:22" s="54" customFormat="1">
      <c r="A293" s="1128"/>
      <c r="B293" s="331"/>
      <c r="C293" s="871"/>
      <c r="D293" s="871"/>
      <c r="E293" s="871"/>
      <c r="F293" s="871"/>
      <c r="G293" s="871"/>
      <c r="H293" s="871"/>
      <c r="I293" s="335"/>
      <c r="J293" s="871"/>
      <c r="K293" s="871"/>
      <c r="L293" s="871"/>
      <c r="M293" s="333"/>
      <c r="N293" s="334"/>
      <c r="O293" s="871"/>
      <c r="P293" s="871"/>
      <c r="Q293" s="871"/>
      <c r="R293" s="871"/>
      <c r="S293" s="871"/>
      <c r="T293" s="871"/>
      <c r="U293" s="871"/>
      <c r="V293" s="871"/>
    </row>
    <row r="294" spans="1:22" s="54" customFormat="1">
      <c r="A294" s="1128"/>
      <c r="B294" s="331"/>
      <c r="C294" s="871"/>
      <c r="D294" s="871"/>
      <c r="E294" s="871"/>
      <c r="F294" s="871"/>
      <c r="G294" s="871"/>
      <c r="H294" s="871"/>
      <c r="I294" s="871"/>
      <c r="J294" s="871"/>
      <c r="K294" s="871"/>
      <c r="L294" s="871"/>
      <c r="M294" s="333"/>
      <c r="N294" s="334"/>
      <c r="O294" s="871"/>
      <c r="P294" s="871"/>
      <c r="Q294" s="871"/>
      <c r="R294" s="871"/>
      <c r="S294" s="871"/>
      <c r="T294" s="871"/>
      <c r="U294" s="871"/>
      <c r="V294" s="871"/>
    </row>
    <row r="295" spans="1:22" s="54" customFormat="1">
      <c r="A295" s="1128"/>
      <c r="B295" s="331"/>
      <c r="C295" s="871"/>
      <c r="D295" s="871"/>
      <c r="E295" s="871"/>
      <c r="F295" s="871"/>
      <c r="G295" s="871"/>
      <c r="H295" s="871"/>
      <c r="I295" s="171"/>
      <c r="J295" s="35"/>
      <c r="K295" s="35"/>
      <c r="L295" s="35"/>
      <c r="M295" s="333"/>
      <c r="N295" s="334"/>
      <c r="O295" s="871"/>
      <c r="P295" s="871"/>
      <c r="Q295" s="871"/>
      <c r="R295" s="871"/>
      <c r="S295" s="871"/>
      <c r="T295" s="871"/>
      <c r="U295" s="871"/>
      <c r="V295" s="871"/>
    </row>
    <row r="296" spans="1:22" s="54" customFormat="1">
      <c r="A296" s="1128"/>
      <c r="B296" s="331"/>
      <c r="C296" s="871"/>
      <c r="D296" s="871"/>
      <c r="E296" s="871"/>
      <c r="F296" s="871"/>
      <c r="G296" s="871"/>
      <c r="H296" s="871"/>
      <c r="I296" s="871"/>
      <c r="J296" s="871"/>
      <c r="K296" s="871"/>
      <c r="L296" s="871"/>
      <c r="M296" s="333"/>
      <c r="N296" s="334"/>
      <c r="O296" s="871"/>
      <c r="P296" s="871"/>
      <c r="Q296" s="871"/>
      <c r="R296" s="871"/>
      <c r="S296" s="871"/>
      <c r="T296" s="871"/>
      <c r="U296" s="871"/>
      <c r="V296" s="871"/>
    </row>
    <row r="297" spans="1:22" s="54" customFormat="1">
      <c r="A297" s="1128"/>
      <c r="B297" s="331"/>
      <c r="C297" s="871"/>
      <c r="D297" s="871"/>
      <c r="E297" s="871"/>
      <c r="F297" s="871"/>
      <c r="G297" s="871"/>
      <c r="H297" s="871"/>
      <c r="I297" s="871"/>
      <c r="J297" s="871"/>
      <c r="K297" s="871"/>
      <c r="L297" s="871"/>
      <c r="M297" s="333"/>
      <c r="N297" s="334"/>
      <c r="O297" s="871"/>
      <c r="P297" s="871"/>
      <c r="Q297" s="871"/>
      <c r="R297" s="871"/>
      <c r="S297" s="871"/>
      <c r="T297" s="871"/>
      <c r="U297" s="871"/>
      <c r="V297" s="871"/>
    </row>
    <row r="298" spans="1:22" s="54" customFormat="1">
      <c r="A298" s="1128"/>
      <c r="B298" s="331"/>
      <c r="C298" s="871"/>
      <c r="D298" s="871"/>
      <c r="E298" s="871"/>
      <c r="F298" s="871"/>
      <c r="G298" s="871"/>
      <c r="H298" s="871"/>
      <c r="I298" s="35"/>
      <c r="J298" s="35"/>
      <c r="K298" s="35"/>
      <c r="L298" s="35"/>
      <c r="M298" s="333"/>
      <c r="N298" s="336"/>
      <c r="O298" s="871"/>
      <c r="P298" s="871"/>
      <c r="Q298" s="871"/>
      <c r="R298" s="871"/>
      <c r="S298" s="871"/>
      <c r="T298" s="871"/>
      <c r="U298" s="871"/>
      <c r="V298" s="871"/>
    </row>
    <row r="299" spans="1:22" s="54" customFormat="1">
      <c r="A299" s="1127"/>
      <c r="B299" s="331"/>
      <c r="C299" s="871"/>
      <c r="D299" s="871"/>
      <c r="E299" s="871"/>
      <c r="F299" s="871"/>
      <c r="G299" s="871"/>
      <c r="H299" s="871"/>
      <c r="I299" s="871"/>
      <c r="J299" s="871"/>
      <c r="K299" s="871"/>
      <c r="L299" s="871"/>
      <c r="M299" s="333"/>
      <c r="N299" s="334"/>
      <c r="O299" s="871"/>
      <c r="P299" s="871"/>
      <c r="Q299" s="871"/>
      <c r="R299" s="871"/>
      <c r="S299" s="871"/>
      <c r="T299" s="871"/>
      <c r="U299" s="871"/>
      <c r="V299" s="871"/>
    </row>
    <row r="300" spans="1:22" s="54" customFormat="1">
      <c r="A300" s="1127"/>
      <c r="B300" s="331"/>
      <c r="C300" s="871"/>
      <c r="D300" s="871"/>
      <c r="E300" s="871"/>
      <c r="F300" s="871"/>
      <c r="G300" s="871"/>
      <c r="H300" s="871"/>
      <c r="I300" s="35"/>
      <c r="J300" s="35"/>
      <c r="K300" s="35"/>
      <c r="L300" s="35"/>
      <c r="M300" s="333"/>
      <c r="N300" s="334"/>
      <c r="O300" s="871"/>
      <c r="P300" s="871"/>
      <c r="Q300" s="871"/>
      <c r="R300" s="871"/>
      <c r="S300" s="871"/>
      <c r="T300" s="871"/>
      <c r="U300" s="871"/>
      <c r="V300" s="871"/>
    </row>
    <row r="301" spans="1:22" s="54" customFormat="1">
      <c r="A301" s="1127"/>
      <c r="B301" s="331"/>
      <c r="C301" s="871"/>
      <c r="D301" s="871"/>
      <c r="E301" s="871"/>
      <c r="F301" s="871"/>
      <c r="G301" s="871"/>
      <c r="H301" s="871"/>
      <c r="I301" s="35"/>
      <c r="J301" s="35"/>
      <c r="K301" s="35"/>
      <c r="L301" s="35"/>
      <c r="M301" s="333"/>
      <c r="N301" s="334"/>
      <c r="O301" s="871"/>
      <c r="P301" s="871"/>
      <c r="Q301" s="871"/>
      <c r="R301" s="871"/>
      <c r="S301" s="871"/>
      <c r="T301" s="871"/>
      <c r="U301" s="871"/>
      <c r="V301" s="871"/>
    </row>
    <row r="302" spans="1:22" s="54" customFormat="1">
      <c r="A302" s="1128"/>
      <c r="B302" s="331"/>
      <c r="C302" s="871"/>
      <c r="D302" s="871"/>
      <c r="E302" s="871"/>
      <c r="F302" s="871"/>
      <c r="G302" s="871"/>
      <c r="H302" s="871"/>
      <c r="I302" s="35"/>
      <c r="J302" s="35"/>
      <c r="K302" s="35"/>
      <c r="L302" s="35"/>
      <c r="M302" s="333"/>
      <c r="N302" s="334"/>
      <c r="O302" s="871"/>
      <c r="P302" s="871"/>
      <c r="Q302" s="871"/>
      <c r="R302" s="871"/>
      <c r="S302" s="871"/>
      <c r="T302" s="871"/>
      <c r="U302" s="871"/>
      <c r="V302" s="871"/>
    </row>
    <row r="303" spans="1:22" s="54" customFormat="1">
      <c r="A303" s="1128"/>
      <c r="B303" s="331"/>
      <c r="C303" s="871"/>
      <c r="D303" s="871"/>
      <c r="E303" s="871"/>
      <c r="F303" s="871"/>
      <c r="G303" s="871"/>
      <c r="H303" s="871"/>
      <c r="I303" s="35"/>
      <c r="J303" s="35"/>
      <c r="K303" s="35"/>
      <c r="L303" s="35"/>
      <c r="M303" s="333"/>
      <c r="N303" s="334"/>
      <c r="O303" s="871"/>
      <c r="P303" s="871"/>
      <c r="Q303" s="871"/>
      <c r="R303" s="871"/>
      <c r="S303" s="871"/>
      <c r="T303" s="871"/>
      <c r="U303" s="871"/>
      <c r="V303" s="871"/>
    </row>
    <row r="304" spans="1:22" s="54" customFormat="1">
      <c r="A304" s="1128"/>
      <c r="B304" s="331"/>
      <c r="C304" s="871"/>
      <c r="D304" s="871"/>
      <c r="E304" s="871"/>
      <c r="F304" s="871"/>
      <c r="G304" s="871"/>
      <c r="H304" s="871"/>
      <c r="I304" s="35"/>
      <c r="J304" s="35"/>
      <c r="K304" s="35"/>
      <c r="L304" s="35"/>
      <c r="M304" s="333"/>
      <c r="N304" s="334"/>
      <c r="O304" s="871"/>
      <c r="P304" s="871"/>
      <c r="Q304" s="871"/>
      <c r="R304" s="871"/>
      <c r="S304" s="871"/>
      <c r="T304" s="871"/>
      <c r="U304" s="871"/>
      <c r="V304" s="871"/>
    </row>
    <row r="305" spans="1:22" s="54" customFormat="1">
      <c r="A305" s="1128"/>
      <c r="B305" s="331"/>
      <c r="C305" s="871"/>
      <c r="D305" s="871"/>
      <c r="E305" s="871"/>
      <c r="F305" s="871"/>
      <c r="G305" s="871"/>
      <c r="H305" s="871"/>
      <c r="I305" s="35"/>
      <c r="J305" s="35"/>
      <c r="K305" s="35"/>
      <c r="L305" s="35"/>
      <c r="M305" s="333"/>
      <c r="N305" s="334"/>
      <c r="O305" s="871"/>
      <c r="P305" s="871"/>
      <c r="Q305" s="871"/>
      <c r="R305" s="871"/>
      <c r="S305" s="871"/>
      <c r="T305" s="871"/>
      <c r="U305" s="871"/>
      <c r="V305" s="871"/>
    </row>
    <row r="306" spans="1:22" s="54" customFormat="1">
      <c r="A306" s="1128"/>
      <c r="B306" s="331"/>
      <c r="C306" s="871"/>
      <c r="D306" s="871"/>
      <c r="E306" s="871"/>
      <c r="F306" s="871"/>
      <c r="G306" s="871"/>
      <c r="H306" s="871"/>
      <c r="I306" s="871"/>
      <c r="J306" s="871"/>
      <c r="K306" s="871"/>
      <c r="L306" s="871"/>
      <c r="M306" s="333"/>
      <c r="N306" s="334"/>
      <c r="O306" s="871"/>
      <c r="P306" s="871"/>
      <c r="Q306" s="871"/>
      <c r="R306" s="871"/>
      <c r="S306" s="871"/>
      <c r="T306" s="871"/>
      <c r="U306" s="871"/>
      <c r="V306" s="871"/>
    </row>
    <row r="307" spans="1:22" s="54" customFormat="1">
      <c r="A307" s="1128"/>
      <c r="B307" s="45"/>
      <c r="C307" s="871"/>
      <c r="D307" s="871"/>
      <c r="E307" s="335"/>
      <c r="F307" s="871"/>
      <c r="G307" s="35"/>
      <c r="H307" s="35"/>
      <c r="I307" s="871"/>
      <c r="J307" s="871"/>
      <c r="K307" s="871"/>
      <c r="L307" s="871"/>
      <c r="M307" s="337"/>
      <c r="N307" s="35"/>
      <c r="O307" s="871"/>
      <c r="P307" s="871"/>
      <c r="Q307" s="871"/>
      <c r="R307" s="871"/>
      <c r="S307" s="871"/>
      <c r="T307" s="871"/>
      <c r="U307" s="871"/>
      <c r="V307" s="871"/>
    </row>
    <row r="308" spans="1:22" s="54" customFormat="1">
      <c r="A308" s="1128"/>
      <c r="B308" s="331"/>
      <c r="C308" s="871"/>
      <c r="D308" s="871"/>
      <c r="E308" s="871"/>
      <c r="F308" s="871"/>
      <c r="G308" s="35"/>
      <c r="H308" s="871"/>
      <c r="I308" s="35"/>
      <c r="J308" s="871"/>
      <c r="K308" s="871"/>
      <c r="L308" s="871"/>
      <c r="M308" s="339"/>
      <c r="N308" s="35"/>
      <c r="O308" s="871"/>
      <c r="P308" s="871"/>
      <c r="Q308" s="871"/>
      <c r="R308" s="871"/>
      <c r="S308" s="871"/>
      <c r="T308" s="871"/>
      <c r="U308" s="871"/>
      <c r="V308" s="871"/>
    </row>
    <row r="309" spans="1:22" s="54" customFormat="1">
      <c r="A309" s="1127"/>
      <c r="B309" s="331"/>
      <c r="C309" s="871"/>
      <c r="D309" s="871"/>
      <c r="E309" s="871"/>
      <c r="F309" s="871"/>
      <c r="G309" s="871"/>
      <c r="H309" s="871"/>
      <c r="I309" s="871"/>
      <c r="J309" s="871"/>
      <c r="K309" s="871"/>
      <c r="L309" s="871"/>
      <c r="M309" s="871"/>
      <c r="N309" s="334"/>
      <c r="O309" s="871"/>
      <c r="P309" s="871"/>
      <c r="Q309" s="871"/>
      <c r="R309" s="871"/>
      <c r="S309" s="871"/>
      <c r="T309" s="871"/>
      <c r="U309" s="871"/>
      <c r="V309" s="871"/>
    </row>
    <row r="310" spans="1:22" s="54" customFormat="1">
      <c r="A310" s="1128"/>
      <c r="B310" s="331"/>
      <c r="C310" s="871"/>
      <c r="D310" s="871"/>
      <c r="E310" s="871"/>
      <c r="F310" s="871"/>
      <c r="G310" s="871"/>
      <c r="H310" s="871"/>
      <c r="I310" s="871"/>
      <c r="J310" s="871"/>
      <c r="K310" s="871"/>
      <c r="L310" s="871"/>
      <c r="M310" s="871"/>
      <c r="N310" s="334"/>
      <c r="O310" s="871"/>
      <c r="P310" s="871"/>
      <c r="Q310" s="871"/>
      <c r="R310" s="871"/>
      <c r="S310" s="871"/>
      <c r="T310" s="871"/>
      <c r="U310" s="871"/>
      <c r="V310" s="871"/>
    </row>
    <row r="311" spans="1:22" s="54" customFormat="1">
      <c r="A311" s="1128"/>
      <c r="B311" s="331"/>
      <c r="C311" s="871"/>
      <c r="D311" s="871"/>
      <c r="E311" s="871"/>
      <c r="F311" s="871"/>
      <c r="G311" s="871"/>
      <c r="H311" s="871"/>
      <c r="I311" s="871"/>
      <c r="J311" s="871"/>
      <c r="K311" s="871"/>
      <c r="L311" s="871"/>
      <c r="M311" s="871"/>
      <c r="N311" s="334"/>
      <c r="O311" s="871"/>
      <c r="P311" s="871"/>
      <c r="Q311" s="871"/>
      <c r="R311" s="871"/>
      <c r="S311" s="871"/>
      <c r="T311" s="871"/>
      <c r="U311" s="871"/>
      <c r="V311" s="871"/>
    </row>
    <row r="312" spans="1:22" s="54" customFormat="1">
      <c r="A312" s="871"/>
      <c r="B312" s="331"/>
      <c r="C312" s="871"/>
      <c r="D312" s="871"/>
      <c r="E312" s="871"/>
      <c r="F312" s="871"/>
      <c r="G312" s="871"/>
      <c r="H312" s="871"/>
      <c r="I312" s="335"/>
      <c r="J312" s="335"/>
      <c r="K312" s="335"/>
      <c r="L312" s="335"/>
      <c r="M312" s="871"/>
      <c r="N312" s="334"/>
      <c r="O312" s="871"/>
      <c r="P312" s="871"/>
      <c r="Q312" s="871"/>
      <c r="R312" s="871"/>
      <c r="S312" s="871"/>
      <c r="T312" s="871"/>
      <c r="U312" s="871"/>
      <c r="V312" s="871"/>
    </row>
    <row r="313" spans="1:22" s="54" customFormat="1">
      <c r="A313" s="871"/>
      <c r="B313" s="331"/>
      <c r="C313" s="871"/>
      <c r="D313" s="871"/>
      <c r="E313" s="871"/>
      <c r="F313" s="871"/>
      <c r="G313" s="871"/>
      <c r="H313" s="871"/>
      <c r="I313" s="335"/>
      <c r="J313" s="335"/>
      <c r="K313" s="335"/>
      <c r="L313" s="335"/>
      <c r="M313" s="871"/>
      <c r="N313" s="334"/>
      <c r="O313" s="871"/>
      <c r="P313" s="871"/>
      <c r="Q313" s="871"/>
      <c r="R313" s="871"/>
      <c r="S313" s="871"/>
      <c r="T313" s="871"/>
      <c r="U313" s="871"/>
      <c r="V313" s="871"/>
    </row>
    <row r="314" spans="1:22" s="54" customFormat="1">
      <c r="A314" s="871"/>
      <c r="B314" s="331"/>
      <c r="C314" s="871"/>
      <c r="D314" s="871"/>
      <c r="E314" s="871"/>
      <c r="F314" s="871"/>
      <c r="G314" s="871"/>
      <c r="H314" s="871"/>
      <c r="I314" s="871"/>
      <c r="J314" s="871"/>
      <c r="K314" s="871"/>
      <c r="L314" s="871"/>
      <c r="M314" s="871"/>
      <c r="N314" s="334"/>
      <c r="O314" s="871"/>
      <c r="P314" s="871"/>
      <c r="Q314" s="871"/>
      <c r="R314" s="871"/>
      <c r="S314" s="871"/>
      <c r="T314" s="871"/>
      <c r="U314" s="871"/>
      <c r="V314" s="871"/>
    </row>
    <row r="315" spans="1:22" s="54" customFormat="1">
      <c r="A315" s="871"/>
      <c r="B315" s="331"/>
      <c r="C315" s="871"/>
      <c r="D315" s="871"/>
      <c r="E315" s="871"/>
      <c r="F315" s="871"/>
      <c r="G315" s="871"/>
      <c r="H315" s="871"/>
      <c r="I315" s="171"/>
      <c r="J315" s="35"/>
      <c r="K315" s="35"/>
      <c r="L315" s="35"/>
      <c r="M315" s="35"/>
      <c r="N315" s="334"/>
      <c r="O315" s="871"/>
      <c r="P315" s="871"/>
      <c r="Q315" s="871"/>
      <c r="R315" s="871"/>
      <c r="S315" s="871"/>
      <c r="T315" s="871"/>
      <c r="U315" s="871"/>
      <c r="V315" s="871"/>
    </row>
    <row r="316" spans="1:22" s="54" customFormat="1">
      <c r="A316" s="871"/>
      <c r="B316" s="331"/>
      <c r="C316" s="871"/>
      <c r="D316" s="871"/>
      <c r="E316" s="871"/>
      <c r="F316" s="871"/>
      <c r="G316" s="871"/>
      <c r="H316" s="871"/>
      <c r="I316" s="871"/>
      <c r="J316" s="871"/>
      <c r="K316" s="871"/>
      <c r="L316" s="871"/>
      <c r="M316" s="871"/>
      <c r="N316" s="334"/>
      <c r="O316" s="871"/>
      <c r="P316" s="871"/>
      <c r="Q316" s="871"/>
      <c r="R316" s="871"/>
      <c r="S316" s="871"/>
      <c r="T316" s="871"/>
      <c r="U316" s="871"/>
      <c r="V316" s="871"/>
    </row>
    <row r="317" spans="1:22" s="54" customFormat="1">
      <c r="A317" s="871"/>
      <c r="B317" s="331"/>
      <c r="C317" s="871"/>
      <c r="D317" s="871"/>
      <c r="E317" s="871"/>
      <c r="F317" s="871"/>
      <c r="G317" s="871"/>
      <c r="H317" s="871"/>
      <c r="I317" s="871"/>
      <c r="J317" s="871"/>
      <c r="K317" s="871"/>
      <c r="L317" s="871"/>
      <c r="M317" s="871"/>
      <c r="N317" s="334"/>
      <c r="O317" s="871"/>
      <c r="P317" s="871"/>
      <c r="Q317" s="871"/>
      <c r="R317" s="871"/>
      <c r="S317" s="871"/>
      <c r="T317" s="871"/>
      <c r="U317" s="871"/>
      <c r="V317" s="871"/>
    </row>
    <row r="318" spans="1:22" s="54" customFormat="1">
      <c r="A318" s="871"/>
      <c r="B318" s="331"/>
      <c r="C318" s="871"/>
      <c r="D318" s="871"/>
      <c r="E318" s="871"/>
      <c r="F318" s="871"/>
      <c r="G318" s="871"/>
      <c r="H318" s="871"/>
      <c r="I318" s="35"/>
      <c r="J318" s="35"/>
      <c r="K318" s="35"/>
      <c r="L318" s="35"/>
      <c r="M318" s="35"/>
      <c r="N318" s="336"/>
      <c r="O318" s="871"/>
      <c r="P318" s="871"/>
      <c r="Q318" s="871"/>
      <c r="R318" s="871"/>
      <c r="S318" s="871"/>
      <c r="T318" s="871"/>
      <c r="U318" s="871"/>
      <c r="V318" s="871"/>
    </row>
    <row r="319" spans="1:22" s="54" customFormat="1">
      <c r="A319" s="871"/>
      <c r="B319" s="331"/>
      <c r="C319" s="871"/>
      <c r="D319" s="871"/>
      <c r="E319" s="871"/>
      <c r="F319" s="871"/>
      <c r="G319" s="871"/>
      <c r="H319" s="871"/>
      <c r="I319" s="871"/>
      <c r="J319" s="871"/>
      <c r="K319" s="871"/>
      <c r="L319" s="871"/>
      <c r="M319" s="871"/>
      <c r="N319" s="334"/>
      <c r="O319" s="871"/>
      <c r="P319" s="871"/>
      <c r="Q319" s="871"/>
      <c r="R319" s="871"/>
      <c r="S319" s="871"/>
      <c r="T319" s="871"/>
      <c r="U319" s="871"/>
      <c r="V319" s="871"/>
    </row>
    <row r="320" spans="1:22" s="54" customFormat="1">
      <c r="A320" s="871"/>
      <c r="B320" s="331"/>
      <c r="C320" s="871"/>
      <c r="D320" s="871"/>
      <c r="E320" s="871"/>
      <c r="F320" s="871"/>
      <c r="G320" s="871"/>
      <c r="H320" s="871"/>
      <c r="I320" s="35"/>
      <c r="J320" s="35"/>
      <c r="K320" s="35"/>
      <c r="L320" s="35"/>
      <c r="M320" s="333"/>
      <c r="N320" s="334"/>
      <c r="O320" s="871"/>
      <c r="P320" s="871"/>
      <c r="Q320" s="871"/>
      <c r="R320" s="871"/>
      <c r="S320" s="871"/>
      <c r="T320" s="871"/>
      <c r="U320" s="871"/>
      <c r="V320" s="871"/>
    </row>
    <row r="321" spans="1:22" s="54" customFormat="1">
      <c r="A321" s="871"/>
      <c r="B321" s="331"/>
      <c r="C321" s="871"/>
      <c r="D321" s="871"/>
      <c r="E321" s="871"/>
      <c r="F321" s="871"/>
      <c r="G321" s="871"/>
      <c r="H321" s="871"/>
      <c r="I321" s="35"/>
      <c r="J321" s="35"/>
      <c r="K321" s="35"/>
      <c r="L321" s="35"/>
      <c r="M321" s="333"/>
      <c r="N321" s="334"/>
      <c r="O321" s="871"/>
      <c r="P321" s="871"/>
      <c r="Q321" s="871"/>
      <c r="R321" s="871"/>
      <c r="S321" s="871"/>
      <c r="T321" s="871"/>
      <c r="U321" s="871"/>
      <c r="V321" s="871"/>
    </row>
    <row r="322" spans="1:22" s="54" customFormat="1">
      <c r="A322" s="871"/>
      <c r="B322" s="331"/>
      <c r="C322" s="871"/>
      <c r="D322" s="871"/>
      <c r="E322" s="871"/>
      <c r="F322" s="871"/>
      <c r="G322" s="871"/>
      <c r="H322" s="871"/>
      <c r="I322" s="35"/>
      <c r="J322" s="35"/>
      <c r="K322" s="35"/>
      <c r="L322" s="35"/>
      <c r="M322" s="333"/>
      <c r="N322" s="334"/>
      <c r="O322" s="871"/>
      <c r="P322" s="871"/>
      <c r="Q322" s="871"/>
      <c r="R322" s="871"/>
      <c r="S322" s="871"/>
      <c r="T322" s="871"/>
      <c r="U322" s="871"/>
      <c r="V322" s="871"/>
    </row>
    <row r="323" spans="1:22" s="54" customFormat="1">
      <c r="A323" s="871"/>
      <c r="B323" s="331"/>
      <c r="C323" s="871"/>
      <c r="D323" s="871"/>
      <c r="E323" s="871"/>
      <c r="F323" s="871"/>
      <c r="G323" s="871"/>
      <c r="H323" s="871"/>
      <c r="I323" s="35"/>
      <c r="J323" s="35"/>
      <c r="K323" s="35"/>
      <c r="L323" s="35"/>
      <c r="M323" s="333"/>
      <c r="N323" s="334"/>
      <c r="O323" s="871"/>
      <c r="P323" s="871"/>
      <c r="Q323" s="871"/>
      <c r="R323" s="871"/>
      <c r="S323" s="871"/>
      <c r="T323" s="871"/>
      <c r="U323" s="871"/>
      <c r="V323" s="871"/>
    </row>
    <row r="324" spans="1:22" s="54" customFormat="1">
      <c r="A324" s="35"/>
      <c r="B324" s="331"/>
      <c r="C324" s="871"/>
      <c r="D324" s="871"/>
      <c r="E324" s="871"/>
      <c r="F324" s="871"/>
      <c r="G324" s="871"/>
      <c r="H324" s="871"/>
      <c r="I324" s="35"/>
      <c r="J324" s="35"/>
      <c r="K324" s="35"/>
      <c r="L324" s="35"/>
      <c r="M324" s="333"/>
      <c r="N324" s="334"/>
      <c r="O324" s="871"/>
      <c r="P324" s="871"/>
      <c r="Q324" s="871"/>
      <c r="R324" s="871"/>
      <c r="S324" s="871"/>
      <c r="T324" s="871"/>
      <c r="U324" s="871"/>
      <c r="V324" s="871"/>
    </row>
    <row r="325" spans="1:22" s="54" customFormat="1">
      <c r="A325" s="35"/>
      <c r="B325" s="331"/>
      <c r="C325" s="871"/>
      <c r="D325" s="871"/>
      <c r="E325" s="871"/>
      <c r="F325" s="871"/>
      <c r="G325" s="871"/>
      <c r="H325" s="871"/>
      <c r="I325" s="35"/>
      <c r="J325" s="35"/>
      <c r="K325" s="35"/>
      <c r="L325" s="35"/>
      <c r="M325" s="333"/>
      <c r="N325" s="334"/>
      <c r="O325" s="871"/>
      <c r="P325" s="871"/>
      <c r="Q325" s="871"/>
      <c r="R325" s="871"/>
      <c r="S325" s="871"/>
      <c r="T325" s="871"/>
      <c r="U325" s="871"/>
      <c r="V325" s="871"/>
    </row>
    <row r="326" spans="1:22" s="54" customFormat="1">
      <c r="A326" s="35"/>
      <c r="B326" s="331"/>
      <c r="C326" s="871"/>
      <c r="D326" s="871"/>
      <c r="E326" s="871"/>
      <c r="F326" s="871"/>
      <c r="G326" s="871"/>
      <c r="H326" s="871"/>
      <c r="I326" s="871"/>
      <c r="J326" s="871"/>
      <c r="K326" s="871"/>
      <c r="L326" s="871"/>
      <c r="M326" s="333"/>
      <c r="N326" s="334"/>
      <c r="O326" s="871"/>
      <c r="P326" s="871"/>
      <c r="Q326" s="871"/>
      <c r="R326" s="871"/>
      <c r="S326" s="871"/>
      <c r="T326" s="871"/>
      <c r="U326" s="871"/>
      <c r="V326" s="871"/>
    </row>
    <row r="327" spans="1:22" s="54" customFormat="1">
      <c r="A327" s="871"/>
      <c r="B327" s="45"/>
      <c r="C327" s="335"/>
      <c r="D327" s="871"/>
      <c r="E327" s="335"/>
      <c r="F327" s="871"/>
      <c r="G327" s="35"/>
      <c r="H327" s="35"/>
      <c r="I327" s="871"/>
      <c r="J327" s="871"/>
      <c r="K327" s="871"/>
      <c r="L327" s="871"/>
      <c r="M327" s="337"/>
      <c r="N327" s="35"/>
      <c r="O327" s="871"/>
      <c r="P327" s="871"/>
      <c r="Q327" s="871"/>
      <c r="R327" s="871"/>
      <c r="S327" s="871"/>
      <c r="T327" s="871"/>
      <c r="U327" s="871"/>
      <c r="V327" s="871"/>
    </row>
    <row r="328" spans="1:22" s="54" customFormat="1">
      <c r="A328" s="871"/>
      <c r="B328" s="331"/>
      <c r="C328" s="871"/>
      <c r="D328" s="338"/>
      <c r="E328" s="871"/>
      <c r="F328" s="871"/>
      <c r="G328" s="35"/>
      <c r="H328" s="871"/>
      <c r="I328" s="35"/>
      <c r="J328" s="871"/>
      <c r="K328" s="871"/>
      <c r="L328" s="871"/>
      <c r="M328" s="332"/>
      <c r="N328" s="35"/>
      <c r="O328" s="871"/>
      <c r="P328" s="871"/>
      <c r="Q328" s="871"/>
      <c r="R328" s="871"/>
      <c r="S328" s="871"/>
      <c r="T328" s="871"/>
      <c r="U328" s="871"/>
      <c r="V328" s="871"/>
    </row>
    <row r="329" spans="1:22" s="54" customFormat="1">
      <c r="A329" s="35"/>
      <c r="B329" s="331"/>
      <c r="C329" s="871"/>
      <c r="D329" s="338"/>
      <c r="E329" s="871"/>
      <c r="F329" s="871"/>
      <c r="G329" s="871"/>
      <c r="H329" s="871"/>
      <c r="I329" s="871"/>
      <c r="J329" s="871"/>
      <c r="K329" s="871"/>
      <c r="L329" s="871"/>
      <c r="M329" s="333"/>
      <c r="N329" s="334"/>
      <c r="O329" s="871"/>
      <c r="P329" s="871"/>
      <c r="Q329" s="871"/>
      <c r="R329" s="871"/>
      <c r="S329" s="871"/>
      <c r="T329" s="871"/>
      <c r="U329" s="871"/>
      <c r="V329" s="871"/>
    </row>
    <row r="330" spans="1:22" s="54" customFormat="1">
      <c r="A330" s="871"/>
      <c r="B330" s="331"/>
      <c r="C330" s="871"/>
      <c r="D330" s="871"/>
      <c r="E330" s="871"/>
      <c r="F330" s="871"/>
      <c r="G330" s="871"/>
      <c r="H330" s="871"/>
      <c r="I330" s="871"/>
      <c r="J330" s="871"/>
      <c r="K330" s="871"/>
      <c r="L330" s="871"/>
      <c r="M330" s="333"/>
      <c r="N330" s="334"/>
      <c r="O330" s="871"/>
      <c r="P330" s="871"/>
      <c r="Q330" s="871"/>
      <c r="R330" s="871"/>
      <c r="S330" s="871"/>
      <c r="T330" s="871"/>
      <c r="U330" s="871"/>
      <c r="V330" s="871"/>
    </row>
    <row r="331" spans="1:22" s="54" customFormat="1">
      <c r="A331" s="871"/>
      <c r="B331" s="331"/>
      <c r="C331" s="871"/>
      <c r="D331" s="871"/>
      <c r="E331" s="871"/>
      <c r="F331" s="871"/>
      <c r="G331" s="871"/>
      <c r="H331" s="871"/>
      <c r="I331" s="871"/>
      <c r="J331" s="871"/>
      <c r="K331" s="871"/>
      <c r="L331" s="871"/>
      <c r="M331" s="333"/>
      <c r="N331" s="334"/>
      <c r="O331" s="871"/>
      <c r="P331" s="871"/>
      <c r="Q331" s="871"/>
      <c r="R331" s="871"/>
      <c r="S331" s="871"/>
      <c r="T331" s="871"/>
      <c r="U331" s="871"/>
      <c r="V331" s="871"/>
    </row>
    <row r="332" spans="1:22" s="54" customFormat="1">
      <c r="A332" s="871"/>
      <c r="B332" s="331"/>
      <c r="C332" s="871"/>
      <c r="D332" s="871"/>
      <c r="E332" s="871"/>
      <c r="F332" s="871"/>
      <c r="G332" s="871"/>
      <c r="H332" s="871"/>
      <c r="I332" s="871"/>
      <c r="J332" s="871"/>
      <c r="K332" s="871"/>
      <c r="L332" s="871"/>
      <c r="M332" s="333"/>
      <c r="N332" s="334"/>
      <c r="O332" s="871"/>
      <c r="P332" s="871"/>
      <c r="Q332" s="871"/>
      <c r="R332" s="871"/>
      <c r="S332" s="871"/>
      <c r="T332" s="871"/>
      <c r="U332" s="871"/>
      <c r="V332" s="871"/>
    </row>
    <row r="333" spans="1:22" s="54" customFormat="1">
      <c r="A333" s="871"/>
      <c r="B333" s="331"/>
      <c r="C333" s="871"/>
      <c r="D333" s="871"/>
      <c r="E333" s="871"/>
      <c r="F333" s="871"/>
      <c r="G333" s="871"/>
      <c r="H333" s="871"/>
      <c r="I333" s="871"/>
      <c r="J333" s="871"/>
      <c r="K333" s="871"/>
      <c r="L333" s="871"/>
      <c r="M333" s="333"/>
      <c r="N333" s="334"/>
      <c r="O333" s="871"/>
      <c r="P333" s="871"/>
      <c r="Q333" s="871"/>
      <c r="R333" s="871"/>
      <c r="S333" s="871"/>
      <c r="T333" s="871"/>
      <c r="U333" s="871"/>
      <c r="V333" s="871"/>
    </row>
    <row r="334" spans="1:22" s="54" customFormat="1">
      <c r="A334" s="871"/>
      <c r="B334" s="331"/>
      <c r="C334" s="871"/>
      <c r="D334" s="871"/>
      <c r="E334" s="871"/>
      <c r="F334" s="871"/>
      <c r="G334" s="871"/>
      <c r="H334" s="871"/>
      <c r="I334" s="871"/>
      <c r="J334" s="871"/>
      <c r="K334" s="871"/>
      <c r="L334" s="871"/>
      <c r="M334" s="333"/>
      <c r="N334" s="334"/>
      <c r="O334" s="871"/>
      <c r="P334" s="871"/>
      <c r="Q334" s="871"/>
      <c r="R334" s="871"/>
      <c r="S334" s="871"/>
      <c r="T334" s="871"/>
      <c r="U334" s="871"/>
      <c r="V334" s="871"/>
    </row>
    <row r="335" spans="1:22" s="54" customFormat="1">
      <c r="A335" s="871"/>
      <c r="B335" s="331"/>
      <c r="C335" s="871"/>
      <c r="D335" s="871"/>
      <c r="E335" s="871"/>
      <c r="F335" s="871"/>
      <c r="G335" s="871"/>
      <c r="H335" s="871"/>
      <c r="I335" s="171"/>
      <c r="J335" s="35"/>
      <c r="K335" s="35"/>
      <c r="L335" s="35"/>
      <c r="M335" s="333"/>
      <c r="N335" s="334"/>
      <c r="O335" s="871"/>
      <c r="P335" s="871"/>
      <c r="Q335" s="871"/>
      <c r="R335" s="871"/>
      <c r="S335" s="871"/>
      <c r="T335" s="871"/>
      <c r="U335" s="871"/>
      <c r="V335" s="871"/>
    </row>
    <row r="336" spans="1:22" s="54" customFormat="1">
      <c r="A336" s="871"/>
      <c r="B336" s="331"/>
      <c r="C336" s="871"/>
      <c r="D336" s="871"/>
      <c r="E336" s="871"/>
      <c r="F336" s="871"/>
      <c r="G336" s="871"/>
      <c r="H336" s="871"/>
      <c r="I336" s="871"/>
      <c r="J336" s="871"/>
      <c r="K336" s="871"/>
      <c r="L336" s="871"/>
      <c r="M336" s="333"/>
      <c r="N336" s="334"/>
      <c r="O336" s="871"/>
      <c r="P336" s="871"/>
      <c r="Q336" s="871"/>
      <c r="R336" s="871"/>
      <c r="S336" s="871"/>
      <c r="T336" s="871"/>
      <c r="U336" s="871"/>
      <c r="V336" s="871"/>
    </row>
    <row r="337" spans="1:22" s="54" customFormat="1">
      <c r="A337" s="871"/>
      <c r="B337" s="331"/>
      <c r="C337" s="871"/>
      <c r="D337" s="871"/>
      <c r="E337" s="871"/>
      <c r="F337" s="871"/>
      <c r="G337" s="871"/>
      <c r="H337" s="871"/>
      <c r="I337" s="871"/>
      <c r="J337" s="871"/>
      <c r="K337" s="871"/>
      <c r="L337" s="871"/>
      <c r="M337" s="333"/>
      <c r="N337" s="334"/>
      <c r="O337" s="871"/>
      <c r="P337" s="871"/>
      <c r="Q337" s="871"/>
      <c r="R337" s="871"/>
      <c r="S337" s="871"/>
      <c r="T337" s="871"/>
      <c r="U337" s="871"/>
      <c r="V337" s="871"/>
    </row>
    <row r="338" spans="1:22" s="54" customFormat="1">
      <c r="A338" s="871"/>
      <c r="B338" s="331"/>
      <c r="C338" s="871"/>
      <c r="D338" s="871"/>
      <c r="E338" s="871"/>
      <c r="F338" s="871"/>
      <c r="G338" s="871"/>
      <c r="H338" s="871"/>
      <c r="I338" s="35"/>
      <c r="J338" s="35"/>
      <c r="K338" s="35"/>
      <c r="L338" s="35"/>
      <c r="M338" s="333"/>
      <c r="N338" s="336"/>
      <c r="O338" s="871"/>
      <c r="P338" s="871"/>
      <c r="Q338" s="871"/>
      <c r="R338" s="871"/>
      <c r="S338" s="871"/>
      <c r="T338" s="871"/>
      <c r="U338" s="871"/>
      <c r="V338" s="871"/>
    </row>
    <row r="339" spans="1:22" s="54" customFormat="1">
      <c r="A339" s="35"/>
      <c r="B339" s="331"/>
      <c r="C339" s="871"/>
      <c r="D339" s="871"/>
      <c r="E339" s="871"/>
      <c r="F339" s="871"/>
      <c r="G339" s="871"/>
      <c r="H339" s="871"/>
      <c r="I339" s="871"/>
      <c r="J339" s="871"/>
      <c r="K339" s="871"/>
      <c r="L339" s="871"/>
      <c r="M339" s="333"/>
      <c r="N339" s="334"/>
      <c r="O339" s="871"/>
      <c r="P339" s="871"/>
      <c r="Q339" s="871"/>
      <c r="R339" s="871"/>
      <c r="S339" s="871"/>
      <c r="T339" s="871"/>
      <c r="U339" s="871"/>
      <c r="V339" s="871"/>
    </row>
    <row r="340" spans="1:22" s="54" customFormat="1">
      <c r="A340" s="35"/>
      <c r="B340" s="331"/>
      <c r="C340" s="871"/>
      <c r="D340" s="871"/>
      <c r="E340" s="871"/>
      <c r="F340" s="871"/>
      <c r="G340" s="871"/>
      <c r="H340" s="871"/>
      <c r="I340" s="35"/>
      <c r="J340" s="35"/>
      <c r="K340" s="35"/>
      <c r="L340" s="35"/>
      <c r="M340" s="333"/>
      <c r="N340" s="334"/>
      <c r="O340" s="871"/>
      <c r="P340" s="871"/>
      <c r="Q340" s="871"/>
      <c r="R340" s="871"/>
      <c r="S340" s="871"/>
      <c r="T340" s="871"/>
      <c r="U340" s="871"/>
      <c r="V340" s="871"/>
    </row>
    <row r="341" spans="1:22" s="54" customFormat="1">
      <c r="A341" s="35"/>
      <c r="B341" s="331"/>
      <c r="C341" s="871"/>
      <c r="D341" s="871"/>
      <c r="E341" s="871"/>
      <c r="F341" s="871"/>
      <c r="G341" s="871"/>
      <c r="H341" s="871"/>
      <c r="I341" s="35"/>
      <c r="J341" s="35"/>
      <c r="K341" s="35"/>
      <c r="L341" s="35"/>
      <c r="M341" s="333"/>
      <c r="N341" s="334"/>
      <c r="O341" s="871"/>
      <c r="P341" s="871"/>
      <c r="Q341" s="871"/>
      <c r="R341" s="871"/>
      <c r="S341" s="871"/>
      <c r="T341" s="871"/>
      <c r="U341" s="871"/>
      <c r="V341" s="871"/>
    </row>
    <row r="342" spans="1:22" s="54" customFormat="1">
      <c r="A342" s="871"/>
      <c r="B342" s="331"/>
      <c r="C342" s="871"/>
      <c r="D342" s="871"/>
      <c r="E342" s="871"/>
      <c r="F342" s="871"/>
      <c r="G342" s="871"/>
      <c r="H342" s="871"/>
      <c r="I342" s="35"/>
      <c r="J342" s="35"/>
      <c r="K342" s="35"/>
      <c r="L342" s="35"/>
      <c r="M342" s="333"/>
      <c r="N342" s="334"/>
      <c r="O342" s="871"/>
      <c r="P342" s="871"/>
      <c r="Q342" s="871"/>
      <c r="R342" s="871"/>
      <c r="S342" s="871"/>
      <c r="T342" s="871"/>
      <c r="U342" s="871"/>
      <c r="V342" s="871"/>
    </row>
    <row r="343" spans="1:22" s="54" customFormat="1">
      <c r="A343" s="871"/>
      <c r="B343" s="331"/>
      <c r="C343" s="871"/>
      <c r="D343" s="871"/>
      <c r="E343" s="871"/>
      <c r="F343" s="871"/>
      <c r="G343" s="871"/>
      <c r="H343" s="871"/>
      <c r="I343" s="35"/>
      <c r="J343" s="35"/>
      <c r="K343" s="35"/>
      <c r="L343" s="35"/>
      <c r="M343" s="333"/>
      <c r="N343" s="334"/>
      <c r="O343" s="871"/>
      <c r="P343" s="871"/>
      <c r="Q343" s="871"/>
      <c r="R343" s="871"/>
      <c r="S343" s="871"/>
      <c r="T343" s="871"/>
      <c r="U343" s="871"/>
      <c r="V343" s="871"/>
    </row>
    <row r="344" spans="1:22" s="54" customFormat="1">
      <c r="A344" s="871"/>
      <c r="B344" s="331"/>
      <c r="C344" s="871"/>
      <c r="D344" s="871"/>
      <c r="E344" s="871"/>
      <c r="F344" s="871"/>
      <c r="G344" s="871"/>
      <c r="H344" s="871"/>
      <c r="I344" s="35"/>
      <c r="J344" s="35"/>
      <c r="K344" s="35"/>
      <c r="L344" s="35"/>
      <c r="M344" s="333"/>
      <c r="N344" s="334"/>
      <c r="O344" s="871"/>
      <c r="P344" s="871"/>
      <c r="Q344" s="871"/>
      <c r="R344" s="871"/>
      <c r="S344" s="871"/>
      <c r="T344" s="871"/>
      <c r="U344" s="871"/>
      <c r="V344" s="871"/>
    </row>
    <row r="345" spans="1:22" s="54" customFormat="1">
      <c r="A345" s="871"/>
      <c r="B345" s="331"/>
      <c r="C345" s="871"/>
      <c r="D345" s="871"/>
      <c r="E345" s="871"/>
      <c r="F345" s="871"/>
      <c r="G345" s="871"/>
      <c r="H345" s="871"/>
      <c r="I345" s="35"/>
      <c r="J345" s="35"/>
      <c r="K345" s="35"/>
      <c r="L345" s="35"/>
      <c r="M345" s="333"/>
      <c r="N345" s="334"/>
      <c r="O345" s="871"/>
      <c r="P345" s="871"/>
      <c r="Q345" s="871"/>
      <c r="R345" s="871"/>
      <c r="S345" s="871"/>
      <c r="T345" s="871"/>
      <c r="U345" s="871"/>
      <c r="V345" s="871"/>
    </row>
    <row r="346" spans="1:22" s="54" customFormat="1">
      <c r="A346" s="871"/>
      <c r="B346" s="331"/>
      <c r="C346" s="871"/>
      <c r="D346" s="871"/>
      <c r="E346" s="871"/>
      <c r="F346" s="871"/>
      <c r="G346" s="871"/>
      <c r="H346" s="871"/>
      <c r="I346" s="871"/>
      <c r="J346" s="871"/>
      <c r="K346" s="871"/>
      <c r="L346" s="871"/>
      <c r="M346" s="333"/>
      <c r="N346" s="334"/>
      <c r="O346" s="871"/>
      <c r="P346" s="871"/>
      <c r="Q346" s="871"/>
      <c r="R346" s="871"/>
      <c r="S346" s="871"/>
      <c r="T346" s="871"/>
      <c r="U346" s="871"/>
      <c r="V346" s="871"/>
    </row>
    <row r="347" spans="1:22" s="54" customFormat="1">
      <c r="A347" s="871"/>
      <c r="B347" s="45"/>
      <c r="C347" s="335"/>
      <c r="D347" s="871"/>
      <c r="E347" s="335"/>
      <c r="F347" s="871"/>
      <c r="G347" s="35"/>
      <c r="H347" s="35"/>
      <c r="I347" s="871"/>
      <c r="J347" s="871"/>
      <c r="K347" s="871"/>
      <c r="L347" s="871"/>
      <c r="M347" s="337"/>
      <c r="N347" s="35"/>
      <c r="O347" s="871"/>
      <c r="P347" s="871"/>
      <c r="Q347" s="871"/>
      <c r="R347" s="871"/>
      <c r="S347" s="871"/>
      <c r="T347" s="871"/>
      <c r="U347" s="871"/>
      <c r="V347" s="871"/>
    </row>
    <row r="348" spans="1:22" s="54" customFormat="1">
      <c r="A348" s="35"/>
      <c r="B348" s="340"/>
      <c r="C348" s="871"/>
      <c r="D348" s="871"/>
      <c r="E348" s="871"/>
      <c r="F348" s="871"/>
      <c r="G348" s="35"/>
      <c r="H348" s="871"/>
      <c r="I348" s="35"/>
      <c r="J348" s="871"/>
      <c r="K348" s="871"/>
      <c r="L348" s="871"/>
      <c r="M348" s="332"/>
      <c r="N348" s="35"/>
      <c r="O348" s="871"/>
      <c r="P348" s="871"/>
      <c r="Q348" s="871"/>
      <c r="R348" s="871"/>
      <c r="S348" s="871"/>
      <c r="T348" s="871"/>
      <c r="U348" s="871"/>
      <c r="V348" s="871"/>
    </row>
    <row r="349" spans="1:22" s="54" customFormat="1" ht="12.75" customHeight="1">
      <c r="A349" s="35"/>
      <c r="B349" s="331"/>
      <c r="C349" s="871"/>
      <c r="D349" s="871"/>
      <c r="E349" s="871"/>
      <c r="F349" s="871"/>
      <c r="G349" s="871"/>
      <c r="H349" s="871"/>
      <c r="I349" s="871"/>
      <c r="J349" s="871"/>
      <c r="K349" s="871"/>
      <c r="L349" s="871"/>
      <c r="M349" s="333"/>
      <c r="N349" s="334"/>
      <c r="O349" s="871"/>
      <c r="P349" s="871"/>
      <c r="Q349" s="871"/>
      <c r="R349" s="871"/>
      <c r="S349" s="871"/>
      <c r="T349" s="871"/>
      <c r="U349" s="871"/>
      <c r="V349" s="871"/>
    </row>
    <row r="350" spans="1:22" s="54" customFormat="1">
      <c r="A350" s="871"/>
      <c r="B350" s="331"/>
      <c r="C350" s="871"/>
      <c r="D350" s="871"/>
      <c r="E350" s="871"/>
      <c r="F350" s="871"/>
      <c r="G350" s="871"/>
      <c r="H350" s="871"/>
      <c r="I350" s="871"/>
      <c r="J350" s="871"/>
      <c r="K350" s="871"/>
      <c r="L350" s="871"/>
      <c r="M350" s="333"/>
      <c r="N350" s="334"/>
      <c r="O350" s="871"/>
      <c r="P350" s="871"/>
      <c r="Q350" s="871"/>
      <c r="R350" s="871"/>
      <c r="S350" s="871"/>
      <c r="T350" s="871"/>
      <c r="U350" s="871"/>
      <c r="V350" s="871"/>
    </row>
    <row r="351" spans="1:22" s="54" customFormat="1">
      <c r="A351" s="871"/>
      <c r="B351" s="331"/>
      <c r="C351" s="871"/>
      <c r="D351" s="871"/>
      <c r="E351" s="871"/>
      <c r="F351" s="871"/>
      <c r="G351" s="871"/>
      <c r="H351" s="871"/>
      <c r="I351" s="871"/>
      <c r="J351" s="871"/>
      <c r="K351" s="871"/>
      <c r="L351" s="871"/>
      <c r="M351" s="333"/>
      <c r="N351" s="334"/>
      <c r="O351" s="871"/>
      <c r="P351" s="871"/>
      <c r="Q351" s="871"/>
      <c r="R351" s="871"/>
      <c r="S351" s="871"/>
      <c r="T351" s="871"/>
      <c r="U351" s="871"/>
      <c r="V351" s="871"/>
    </row>
    <row r="352" spans="1:22" s="54" customFormat="1">
      <c r="A352" s="871"/>
      <c r="B352" s="331"/>
      <c r="C352" s="871"/>
      <c r="D352" s="871"/>
      <c r="E352" s="871"/>
      <c r="F352" s="871"/>
      <c r="G352" s="871"/>
      <c r="H352" s="871"/>
      <c r="I352" s="871"/>
      <c r="J352" s="871"/>
      <c r="K352" s="871"/>
      <c r="L352" s="871"/>
      <c r="M352" s="333"/>
      <c r="N352" s="334"/>
      <c r="O352" s="871"/>
      <c r="P352" s="871"/>
      <c r="Q352" s="871"/>
      <c r="R352" s="871"/>
      <c r="S352" s="871"/>
      <c r="T352" s="871"/>
      <c r="U352" s="871"/>
      <c r="V352" s="871"/>
    </row>
    <row r="353" spans="1:22" s="54" customFormat="1">
      <c r="A353" s="871"/>
      <c r="B353" s="331"/>
      <c r="C353" s="871"/>
      <c r="D353" s="871"/>
      <c r="E353" s="871"/>
      <c r="F353" s="871"/>
      <c r="G353" s="871"/>
      <c r="H353" s="871"/>
      <c r="I353" s="335"/>
      <c r="J353" s="335"/>
      <c r="K353" s="335"/>
      <c r="L353" s="335"/>
      <c r="M353" s="333"/>
      <c r="N353" s="336"/>
      <c r="O353" s="871"/>
      <c r="P353" s="871"/>
      <c r="Q353" s="871"/>
      <c r="R353" s="871"/>
      <c r="S353" s="871"/>
      <c r="T353" s="871"/>
      <c r="U353" s="871"/>
      <c r="V353" s="871"/>
    </row>
    <row r="354" spans="1:22" s="54" customFormat="1">
      <c r="A354" s="871"/>
      <c r="B354" s="331"/>
      <c r="C354" s="871"/>
      <c r="D354" s="871"/>
      <c r="E354" s="871"/>
      <c r="F354" s="871"/>
      <c r="G354" s="871"/>
      <c r="H354" s="871"/>
      <c r="I354" s="871"/>
      <c r="J354" s="871"/>
      <c r="K354" s="871"/>
      <c r="L354" s="871"/>
      <c r="M354" s="333"/>
      <c r="N354" s="334"/>
      <c r="O354" s="871"/>
      <c r="P354" s="871"/>
      <c r="Q354" s="871"/>
      <c r="R354" s="871"/>
      <c r="S354" s="871"/>
      <c r="T354" s="871"/>
      <c r="U354" s="871"/>
      <c r="V354" s="871"/>
    </row>
    <row r="355" spans="1:22" s="54" customFormat="1">
      <c r="A355" s="871"/>
      <c r="B355" s="331"/>
      <c r="C355" s="871"/>
      <c r="D355" s="871"/>
      <c r="E355" s="871"/>
      <c r="F355" s="871"/>
      <c r="G355" s="871"/>
      <c r="H355" s="871"/>
      <c r="I355" s="341"/>
      <c r="J355" s="35"/>
      <c r="K355" s="35"/>
      <c r="L355" s="35"/>
      <c r="M355" s="333"/>
      <c r="N355" s="334"/>
      <c r="O355" s="871"/>
      <c r="P355" s="871"/>
      <c r="Q355" s="871"/>
      <c r="R355" s="871"/>
      <c r="S355" s="871"/>
      <c r="T355" s="871"/>
      <c r="U355" s="871"/>
      <c r="V355" s="871"/>
    </row>
    <row r="356" spans="1:22" s="54" customFormat="1">
      <c r="A356" s="871"/>
      <c r="B356" s="331"/>
      <c r="C356" s="871"/>
      <c r="D356" s="871"/>
      <c r="E356" s="871"/>
      <c r="F356" s="871"/>
      <c r="G356" s="871"/>
      <c r="H356" s="871"/>
      <c r="I356" s="871"/>
      <c r="J356" s="871"/>
      <c r="K356" s="871"/>
      <c r="L356" s="871"/>
      <c r="M356" s="333"/>
      <c r="N356" s="334"/>
      <c r="O356" s="871"/>
      <c r="P356" s="871"/>
      <c r="Q356" s="871"/>
      <c r="R356" s="871"/>
      <c r="S356" s="871"/>
      <c r="T356" s="871"/>
      <c r="U356" s="871"/>
      <c r="V356" s="871"/>
    </row>
    <row r="357" spans="1:22" s="54" customFormat="1">
      <c r="A357" s="871"/>
      <c r="B357" s="331"/>
      <c r="C357" s="871"/>
      <c r="D357" s="871"/>
      <c r="E357" s="871"/>
      <c r="F357" s="871"/>
      <c r="G357" s="871"/>
      <c r="H357" s="871"/>
      <c r="I357" s="871"/>
      <c r="J357" s="871"/>
      <c r="K357" s="871"/>
      <c r="L357" s="871"/>
      <c r="M357" s="333"/>
      <c r="N357" s="334"/>
      <c r="O357" s="871"/>
      <c r="P357" s="871"/>
      <c r="Q357" s="871"/>
      <c r="R357" s="871"/>
      <c r="S357" s="871"/>
      <c r="T357" s="871"/>
      <c r="U357" s="871"/>
      <c r="V357" s="871"/>
    </row>
    <row r="358" spans="1:22" s="54" customFormat="1">
      <c r="A358" s="871"/>
      <c r="B358" s="331"/>
      <c r="C358" s="871"/>
      <c r="D358" s="871"/>
      <c r="E358" s="871"/>
      <c r="F358" s="871"/>
      <c r="G358" s="871"/>
      <c r="H358" s="871"/>
      <c r="I358" s="871"/>
      <c r="J358" s="871"/>
      <c r="K358" s="871"/>
      <c r="L358" s="871"/>
      <c r="M358" s="333"/>
      <c r="N358" s="334"/>
      <c r="O358" s="871"/>
      <c r="P358" s="871"/>
      <c r="Q358" s="871"/>
      <c r="R358" s="871"/>
      <c r="S358" s="871"/>
      <c r="T358" s="871"/>
      <c r="U358" s="871"/>
      <c r="V358" s="871"/>
    </row>
    <row r="359" spans="1:22" s="54" customFormat="1">
      <c r="A359" s="871"/>
      <c r="B359" s="331"/>
      <c r="C359" s="871"/>
      <c r="D359" s="871"/>
      <c r="E359" s="871"/>
      <c r="F359" s="871"/>
      <c r="G359" s="871"/>
      <c r="H359" s="871"/>
      <c r="I359" s="871"/>
      <c r="J359" s="871"/>
      <c r="K359" s="871"/>
      <c r="L359" s="871"/>
      <c r="M359" s="333"/>
      <c r="N359" s="334"/>
      <c r="O359" s="871"/>
      <c r="P359" s="871"/>
      <c r="Q359" s="871"/>
      <c r="R359" s="871"/>
      <c r="S359" s="871"/>
      <c r="T359" s="871"/>
      <c r="U359" s="871"/>
      <c r="V359" s="871"/>
    </row>
    <row r="360" spans="1:22" s="54" customFormat="1">
      <c r="A360" s="871"/>
      <c r="B360" s="331"/>
      <c r="C360" s="871"/>
      <c r="D360" s="871"/>
      <c r="E360" s="871"/>
      <c r="F360" s="871"/>
      <c r="G360" s="871"/>
      <c r="H360" s="871"/>
      <c r="I360" s="35"/>
      <c r="J360" s="35"/>
      <c r="K360" s="35"/>
      <c r="L360" s="35"/>
      <c r="M360" s="333"/>
      <c r="N360" s="334"/>
      <c r="O360" s="871"/>
      <c r="P360" s="871"/>
      <c r="Q360" s="871"/>
      <c r="R360" s="871"/>
      <c r="S360" s="871"/>
      <c r="T360" s="871"/>
      <c r="U360" s="871"/>
      <c r="V360" s="871"/>
    </row>
    <row r="361" spans="1:22" s="54" customFormat="1">
      <c r="A361" s="871"/>
      <c r="B361" s="331"/>
      <c r="C361" s="871"/>
      <c r="D361" s="871"/>
      <c r="E361" s="871"/>
      <c r="F361" s="871"/>
      <c r="G361" s="871"/>
      <c r="H361" s="871"/>
      <c r="I361" s="35"/>
      <c r="J361" s="35"/>
      <c r="K361" s="35"/>
      <c r="L361" s="35"/>
      <c r="M361" s="333"/>
      <c r="N361" s="334"/>
      <c r="O361" s="871"/>
      <c r="P361" s="871"/>
      <c r="Q361" s="871"/>
      <c r="R361" s="871"/>
      <c r="S361" s="871"/>
      <c r="T361" s="871"/>
      <c r="U361" s="871"/>
      <c r="V361" s="871"/>
    </row>
    <row r="362" spans="1:22" s="54" customFormat="1">
      <c r="A362" s="871"/>
      <c r="B362" s="331"/>
      <c r="C362" s="871"/>
      <c r="D362" s="871"/>
      <c r="E362" s="871"/>
      <c r="F362" s="871"/>
      <c r="G362" s="871"/>
      <c r="H362" s="871"/>
      <c r="I362" s="35"/>
      <c r="J362" s="35"/>
      <c r="K362" s="35"/>
      <c r="L362" s="35"/>
      <c r="M362" s="333"/>
      <c r="N362" s="1050"/>
      <c r="O362" s="871"/>
      <c r="P362" s="871"/>
      <c r="Q362" s="871"/>
      <c r="R362" s="871"/>
      <c r="S362" s="871"/>
      <c r="T362" s="871"/>
      <c r="U362" s="871"/>
      <c r="V362" s="871"/>
    </row>
    <row r="363" spans="1:22" s="54" customFormat="1">
      <c r="A363" s="871"/>
      <c r="B363" s="331"/>
      <c r="C363" s="871"/>
      <c r="D363" s="871"/>
      <c r="E363" s="871"/>
      <c r="F363" s="871"/>
      <c r="G363" s="871"/>
      <c r="H363" s="871"/>
      <c r="I363" s="35"/>
      <c r="J363" s="35"/>
      <c r="K363" s="35"/>
      <c r="L363" s="35"/>
      <c r="M363" s="333"/>
      <c r="N363" s="1050"/>
      <c r="O363" s="871"/>
      <c r="P363" s="871"/>
      <c r="Q363" s="871"/>
      <c r="R363" s="871"/>
      <c r="S363" s="871"/>
      <c r="T363" s="871"/>
      <c r="U363" s="871"/>
      <c r="V363" s="871"/>
    </row>
    <row r="364" spans="1:22" s="54" customFormat="1">
      <c r="A364" s="35"/>
      <c r="B364" s="331"/>
      <c r="C364" s="871"/>
      <c r="D364" s="871"/>
      <c r="E364" s="871"/>
      <c r="F364" s="871"/>
      <c r="G364" s="871"/>
      <c r="H364" s="871"/>
      <c r="I364" s="35"/>
      <c r="J364" s="35"/>
      <c r="K364" s="35"/>
      <c r="L364" s="35"/>
      <c r="M364" s="333"/>
      <c r="N364" s="1050"/>
      <c r="O364" s="871"/>
      <c r="P364" s="871"/>
      <c r="Q364" s="871"/>
      <c r="R364" s="871"/>
      <c r="S364" s="871"/>
      <c r="T364" s="871"/>
      <c r="U364" s="871"/>
      <c r="V364" s="871"/>
    </row>
    <row r="365" spans="1:22" s="54" customFormat="1">
      <c r="A365" s="35"/>
      <c r="B365" s="331"/>
      <c r="C365" s="871"/>
      <c r="D365" s="871"/>
      <c r="E365" s="871"/>
      <c r="F365" s="871"/>
      <c r="G365" s="871"/>
      <c r="H365" s="871"/>
      <c r="I365" s="35"/>
      <c r="J365" s="35"/>
      <c r="K365" s="35"/>
      <c r="L365" s="35"/>
      <c r="M365" s="333"/>
      <c r="N365" s="1050"/>
      <c r="O365" s="871"/>
      <c r="P365" s="871"/>
      <c r="Q365" s="871"/>
      <c r="R365" s="871"/>
      <c r="S365" s="871"/>
      <c r="T365" s="871"/>
      <c r="U365" s="871"/>
      <c r="V365" s="871"/>
    </row>
    <row r="366" spans="1:22" s="54" customFormat="1">
      <c r="A366" s="35"/>
      <c r="B366" s="331"/>
      <c r="C366" s="871"/>
      <c r="D366" s="871"/>
      <c r="E366" s="871"/>
      <c r="F366" s="871"/>
      <c r="G366" s="871"/>
      <c r="H366" s="871"/>
      <c r="I366" s="871"/>
      <c r="J366" s="871"/>
      <c r="K366" s="871"/>
      <c r="L366" s="871"/>
      <c r="M366" s="333"/>
      <c r="N366" s="1050"/>
      <c r="O366" s="871"/>
      <c r="P366" s="871"/>
      <c r="Q366" s="871"/>
      <c r="R366" s="871"/>
      <c r="S366" s="871"/>
      <c r="T366" s="871"/>
      <c r="U366" s="871"/>
      <c r="V366" s="871"/>
    </row>
    <row r="367" spans="1:22" s="54" customFormat="1">
      <c r="A367" s="871"/>
      <c r="B367" s="45"/>
      <c r="C367" s="335"/>
      <c r="D367" s="871"/>
      <c r="E367" s="335"/>
      <c r="F367" s="871"/>
      <c r="G367" s="35"/>
      <c r="H367" s="35"/>
      <c r="I367" s="871"/>
      <c r="J367" s="871"/>
      <c r="K367" s="871"/>
      <c r="L367" s="871"/>
      <c r="M367" s="337"/>
      <c r="N367" s="35"/>
      <c r="O367" s="871"/>
      <c r="P367" s="871"/>
      <c r="Q367" s="871"/>
      <c r="R367" s="871"/>
      <c r="S367" s="871"/>
      <c r="T367" s="871"/>
      <c r="U367" s="871"/>
      <c r="V367" s="871"/>
    </row>
    <row r="368" spans="1:22" s="54" customFormat="1">
      <c r="C368" s="45"/>
      <c r="N368" s="1050"/>
      <c r="O368" s="871"/>
      <c r="P368" s="871"/>
      <c r="Q368" s="871"/>
      <c r="R368" s="871"/>
      <c r="S368" s="871"/>
      <c r="T368" s="871"/>
      <c r="U368" s="871"/>
      <c r="V368" s="871"/>
    </row>
    <row r="369" spans="3:22" s="54" customFormat="1">
      <c r="C369" s="45"/>
      <c r="N369" s="1050"/>
      <c r="O369" s="871"/>
      <c r="P369" s="871"/>
      <c r="Q369" s="871"/>
      <c r="R369" s="871"/>
      <c r="S369" s="871"/>
      <c r="T369" s="871"/>
      <c r="U369" s="871"/>
      <c r="V369" s="871"/>
    </row>
    <row r="370" spans="3:22" s="54" customFormat="1">
      <c r="C370" s="45"/>
      <c r="N370" s="1050"/>
      <c r="O370" s="871"/>
      <c r="P370" s="871"/>
      <c r="Q370" s="871"/>
      <c r="R370" s="871"/>
      <c r="S370" s="871"/>
      <c r="T370" s="871"/>
      <c r="U370" s="871"/>
      <c r="V370" s="871"/>
    </row>
    <row r="371" spans="3:22" s="54" customFormat="1">
      <c r="C371" s="45"/>
      <c r="N371" s="1050"/>
      <c r="O371" s="871"/>
      <c r="P371" s="871"/>
      <c r="Q371" s="871"/>
      <c r="R371" s="871"/>
      <c r="S371" s="871"/>
      <c r="T371" s="871"/>
      <c r="U371" s="871"/>
      <c r="V371" s="871"/>
    </row>
    <row r="372" spans="3:22" s="54" customFormat="1">
      <c r="C372" s="45"/>
      <c r="N372" s="1050"/>
      <c r="O372" s="871"/>
      <c r="P372" s="871"/>
      <c r="Q372" s="871"/>
      <c r="R372" s="871"/>
      <c r="S372" s="871"/>
      <c r="T372" s="871"/>
      <c r="U372" s="871"/>
      <c r="V372" s="871"/>
    </row>
  </sheetData>
  <sheetProtection algorithmName="SHA-512" hashValue="/3gdyfv8QUa+b65eovHaKxmtGuxs7p7u3Mlz8xCReMbuyg3CuSw0Q4ZkJZxnIaMHSOxEV2g+Tn5IP9wxUMqKsg==" saltValue="XqaJ0uWIiBJmSZh8bZzokg==" spinCount="100000" sheet="1" formatCells="0"/>
  <mergeCells count="40">
    <mergeCell ref="K120:L125"/>
    <mergeCell ref="K240:L245"/>
    <mergeCell ref="K260:L265"/>
    <mergeCell ref="K140:L145"/>
    <mergeCell ref="K160:L165"/>
    <mergeCell ref="K180:L185"/>
    <mergeCell ref="K200:L205"/>
    <mergeCell ref="K220:L225"/>
    <mergeCell ref="O238:P238"/>
    <mergeCell ref="O218:P218"/>
    <mergeCell ref="O258:P258"/>
    <mergeCell ref="O78:P78"/>
    <mergeCell ref="O118:P118"/>
    <mergeCell ref="O138:P138"/>
    <mergeCell ref="O178:P178"/>
    <mergeCell ref="O158:P158"/>
    <mergeCell ref="O247:P247"/>
    <mergeCell ref="O98:P98"/>
    <mergeCell ref="O127:P127"/>
    <mergeCell ref="O107:P107"/>
    <mergeCell ref="O147:P147"/>
    <mergeCell ref="O167:P167"/>
    <mergeCell ref="O227:P227"/>
    <mergeCell ref="O207:P207"/>
    <mergeCell ref="O198:P198"/>
    <mergeCell ref="O187:P187"/>
    <mergeCell ref="A1:E1"/>
    <mergeCell ref="B2:C2"/>
    <mergeCell ref="D2:E2"/>
    <mergeCell ref="O87:P87"/>
    <mergeCell ref="O47:P47"/>
    <mergeCell ref="O58:P58"/>
    <mergeCell ref="O27:P27"/>
    <mergeCell ref="O38:P38"/>
    <mergeCell ref="O67:P67"/>
    <mergeCell ref="M1:Y1"/>
    <mergeCell ref="K40:L45"/>
    <mergeCell ref="K60:L65"/>
    <mergeCell ref="K80:L85"/>
    <mergeCell ref="K100:L105"/>
  </mergeCells>
  <phoneticPr fontId="0" type="noConversion"/>
  <pageMargins left="0.75" right="0.75" top="1" bottom="1" header="0.5" footer="0.5"/>
  <pageSetup scale="49" orientation="portrait"/>
  <headerFooter alignWithMargins="0"/>
  <rowBreaks count="1" manualBreakCount="1">
    <brk id="102" max="22" man="1"/>
  </rowBreaks>
  <colBreaks count="1" manualBreakCount="1">
    <brk id="12" max="252" man="1"/>
  </colBreaks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(Lipid#2)'!G242:G246</xm:f>
              <xm:sqref>K240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(Lipid#2)'!G262:G266</xm:f>
              <xm:sqref>K260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(Lipid#2)'!G202:G206</xm:f>
              <xm:sqref>K200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(Lipid#2)'!G222:G226</xm:f>
              <xm:sqref>K220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(Lipid#2)'!G162:G166</xm:f>
              <xm:sqref>K160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(Lipid#2)'!G182:G186</xm:f>
              <xm:sqref>K180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(Lipid#2)'!G122:G126</xm:f>
              <xm:sqref>K120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(Lipid#2)'!G142:G146</xm:f>
              <xm:sqref>K140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(Lipid#2)'!G82:G86</xm:f>
              <xm:sqref>K80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(Lipid#2)'!G102:G106</xm:f>
              <xm:sqref>K100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(Lipid#2)'!G62:G66</xm:f>
              <xm:sqref>K60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(Lipid#2)'!G42:G46</xm:f>
              <xm:sqref>K40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5" tint="-0.249977111117893"/>
  </sheetPr>
  <dimension ref="A1:BT380"/>
  <sheetViews>
    <sheetView topLeftCell="J1" workbookViewId="0">
      <selection activeCell="G168" sqref="G168"/>
    </sheetView>
  </sheetViews>
  <sheetFormatPr baseColWidth="10" defaultColWidth="8.83203125" defaultRowHeight="12" x14ac:dyDescent="0"/>
  <cols>
    <col min="1" max="1" width="11.1640625" style="41" bestFit="1" customWidth="1"/>
    <col min="2" max="2" width="7.83203125" style="41" customWidth="1"/>
    <col min="3" max="3" width="8.83203125" style="6" customWidth="1"/>
    <col min="4" max="4" width="7.83203125" style="41" customWidth="1"/>
    <col min="5" max="5" width="8" style="41" customWidth="1"/>
    <col min="6" max="6" width="8.83203125" style="41" customWidth="1"/>
    <col min="7" max="7" width="9.33203125" style="41" customWidth="1"/>
    <col min="8" max="8" width="8.83203125" style="41" customWidth="1"/>
    <col min="9" max="9" width="11.83203125" style="41" customWidth="1"/>
    <col min="10" max="10" width="12.6640625" style="41" customWidth="1"/>
    <col min="11" max="12" width="11.83203125" style="41" customWidth="1"/>
    <col min="13" max="13" width="11" style="41" customWidth="1"/>
    <col min="14" max="14" width="10.83203125" style="79" customWidth="1"/>
    <col min="15" max="15" width="9" style="79" customWidth="1"/>
    <col min="16" max="16" width="8.33203125" style="79" customWidth="1"/>
    <col min="17" max="17" width="7.83203125" style="79" customWidth="1"/>
    <col min="18" max="18" width="8.33203125" style="79" customWidth="1"/>
    <col min="19" max="19" width="8.5" style="79" customWidth="1"/>
    <col min="20" max="20" width="10" style="79" customWidth="1"/>
    <col min="21" max="21" width="8.33203125" style="79" bestFit="1" customWidth="1"/>
    <col min="22" max="22" width="9.1640625" style="79" customWidth="1"/>
    <col min="23" max="32" width="8.83203125" style="41"/>
    <col min="33" max="33" width="10.1640625" style="41" customWidth="1"/>
    <col min="34" max="34" width="8.83203125" style="41"/>
    <col min="35" max="35" width="11.5" style="41" customWidth="1"/>
    <col min="36" max="46" width="8.83203125" style="41"/>
    <col min="47" max="47" width="11.5" style="41" customWidth="1"/>
    <col min="48" max="48" width="8.83203125" style="41"/>
    <col min="49" max="49" width="9.83203125" style="41" customWidth="1"/>
    <col min="50" max="72" width="8.83203125" style="61"/>
    <col min="73" max="16384" width="8.83203125" style="41"/>
  </cols>
  <sheetData>
    <row r="1" spans="1:49" ht="13" customHeight="1" thickBot="1">
      <c r="A1" s="1259" t="s">
        <v>148</v>
      </c>
      <c r="B1" s="1260"/>
      <c r="C1" s="1260"/>
      <c r="D1" s="1260"/>
      <c r="E1" s="1261"/>
      <c r="F1" s="79"/>
      <c r="G1" s="526" t="s">
        <v>45</v>
      </c>
      <c r="H1" s="882">
        <f>A36+A56+A76+A96+A116+A136+A156+A176+A196+A216+A236+A256</f>
        <v>12</v>
      </c>
      <c r="I1" s="79"/>
      <c r="J1" s="1053" t="s">
        <v>150</v>
      </c>
      <c r="K1" s="1052"/>
      <c r="M1" s="1262" t="str">
        <f>+A1</f>
        <v>Average Values</v>
      </c>
      <c r="N1" s="1264"/>
      <c r="O1" s="1264"/>
      <c r="P1" s="1264"/>
      <c r="Q1" s="1264"/>
      <c r="R1" s="1264"/>
      <c r="S1" s="1264"/>
      <c r="T1" s="1264"/>
      <c r="U1" s="1264"/>
      <c r="V1" s="1264"/>
      <c r="W1" s="1264"/>
      <c r="X1" s="1264"/>
      <c r="Y1" s="1263"/>
      <c r="Z1" s="535"/>
      <c r="AA1" s="536"/>
      <c r="AB1" s="536"/>
      <c r="AC1" s="536"/>
      <c r="AD1" s="536"/>
      <c r="AE1" s="537"/>
      <c r="AG1" s="540" t="str">
        <f>+A1</f>
        <v>Average Values</v>
      </c>
      <c r="AH1" s="541" t="s">
        <v>118</v>
      </c>
      <c r="AI1" s="1167" t="s">
        <v>216</v>
      </c>
      <c r="AJ1" s="541" t="str">
        <f>AR28</f>
        <v>nss</v>
      </c>
      <c r="AK1" s="1167" t="s">
        <v>215</v>
      </c>
      <c r="AL1" s="541" t="str">
        <f>AS28</f>
        <v xml:space="preserve">Total </v>
      </c>
      <c r="AM1" s="1167" t="s">
        <v>214</v>
      </c>
      <c r="AN1" s="541" t="str">
        <f>AT28</f>
        <v>Endo</v>
      </c>
      <c r="AO1" s="1167" t="s">
        <v>213</v>
      </c>
      <c r="AP1" s="541" t="str">
        <f>AU29</f>
        <v>Rd</v>
      </c>
      <c r="AQ1" s="1167" t="str">
        <f>AU29</f>
        <v>Rd</v>
      </c>
      <c r="AR1" s="61"/>
    </row>
    <row r="2" spans="1:49" ht="13" customHeight="1" thickBot="1">
      <c r="A2" s="516" t="s">
        <v>5</v>
      </c>
      <c r="B2" s="1262" t="s">
        <v>31</v>
      </c>
      <c r="C2" s="1263"/>
      <c r="D2" s="1262" t="s">
        <v>46</v>
      </c>
      <c r="E2" s="1263"/>
      <c r="F2" s="79"/>
      <c r="G2" s="526" t="s">
        <v>324</v>
      </c>
      <c r="H2" s="1063">
        <f>AVERAGE(A30,A50,A70,A90,A110,A130,A150,A170,A190,A210,A230,A250)</f>
        <v>21.528571428571432</v>
      </c>
      <c r="I2" s="79"/>
      <c r="J2" s="531" t="s">
        <v>97</v>
      </c>
      <c r="K2" s="78">
        <v>0</v>
      </c>
      <c r="L2" s="79" t="s">
        <v>231</v>
      </c>
      <c r="M2" s="526" t="s">
        <v>2</v>
      </c>
      <c r="N2" s="527" t="s">
        <v>31</v>
      </c>
      <c r="O2" s="526" t="s">
        <v>38</v>
      </c>
      <c r="P2" s="516" t="s">
        <v>46</v>
      </c>
      <c r="Q2" s="516" t="s">
        <v>38</v>
      </c>
      <c r="R2" s="526" t="s">
        <v>17</v>
      </c>
      <c r="S2" s="526" t="s">
        <v>38</v>
      </c>
      <c r="T2" s="526" t="s">
        <v>43</v>
      </c>
      <c r="U2" s="516" t="s">
        <v>38</v>
      </c>
      <c r="V2" s="526" t="s">
        <v>44</v>
      </c>
      <c r="W2" s="526" t="s">
        <v>38</v>
      </c>
      <c r="X2" s="526" t="s">
        <v>56</v>
      </c>
      <c r="Y2" s="526" t="s">
        <v>38</v>
      </c>
      <c r="Z2" s="526" t="s">
        <v>85</v>
      </c>
      <c r="AA2" s="526" t="s">
        <v>38</v>
      </c>
      <c r="AB2" s="526" t="s">
        <v>82</v>
      </c>
      <c r="AC2" s="526" t="s">
        <v>38</v>
      </c>
      <c r="AD2" s="526" t="s">
        <v>86</v>
      </c>
      <c r="AE2" s="526" t="s">
        <v>38</v>
      </c>
      <c r="AG2" s="541"/>
      <c r="AH2" s="541" t="s">
        <v>127</v>
      </c>
      <c r="AI2" s="1168" t="s">
        <v>38</v>
      </c>
      <c r="AJ2" s="541" t="str">
        <f>AR29</f>
        <v>Ra</v>
      </c>
      <c r="AK2" s="1168" t="s">
        <v>38</v>
      </c>
      <c r="AL2" s="541" t="str">
        <f>AS29</f>
        <v>Ra</v>
      </c>
      <c r="AM2" s="1168" t="s">
        <v>38</v>
      </c>
      <c r="AN2" s="541" t="str">
        <f>AT29</f>
        <v>Ra</v>
      </c>
      <c r="AO2" s="1168" t="s">
        <v>38</v>
      </c>
      <c r="AP2" s="541"/>
      <c r="AQ2" s="1168" t="s">
        <v>38</v>
      </c>
      <c r="AR2" s="61"/>
    </row>
    <row r="3" spans="1:49" ht="13" customHeight="1" thickBot="1">
      <c r="A3" s="517" t="s">
        <v>26</v>
      </c>
      <c r="B3" s="518" t="s">
        <v>37</v>
      </c>
      <c r="C3" s="519" t="s">
        <v>38</v>
      </c>
      <c r="D3" s="519" t="s">
        <v>37</v>
      </c>
      <c r="E3" s="520" t="s">
        <v>38</v>
      </c>
      <c r="F3" s="79"/>
      <c r="G3" s="526" t="s">
        <v>59</v>
      </c>
      <c r="H3" s="1064">
        <f>STDEV(A30,A50,A70,A90,A110,A130,A150,A170,A190,A210,A230,A250)/SQRT(COUNT(A30,A50,A70,A90,A110,A130,A150,A170,A190,A210,A230,A250))</f>
        <v>0.48536401936331991</v>
      </c>
      <c r="I3" s="79"/>
      <c r="J3" s="531" t="s">
        <v>110</v>
      </c>
      <c r="K3" s="882">
        <v>2.5</v>
      </c>
      <c r="L3" s="79" t="s">
        <v>231</v>
      </c>
      <c r="M3" s="528" t="s">
        <v>26</v>
      </c>
      <c r="N3" s="529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38"/>
      <c r="AA3" s="538"/>
      <c r="AB3" s="538"/>
      <c r="AC3" s="538"/>
      <c r="AD3" s="538"/>
      <c r="AE3" s="538"/>
      <c r="AG3" s="1137">
        <f>O30</f>
        <v>-10</v>
      </c>
      <c r="AH3" s="63" t="e">
        <f>AVERAGE(AQ30,AQ50,AQ70,AQ90,AQ110,AQ130,AQ150,AQ170,AQ190,AQ210,AQ230,AQ250)</f>
        <v>#VALUE!</v>
      </c>
      <c r="AI3" s="63" t="e">
        <f>STDEV(AQ30,AQ50,AQ70,AQ90,AQ110,AQ130,AQ150,AQ170,AQ190,AQ210,AQ230,AQ250)/SQRT(COUNT(AQ30,AQ50,AQ70,AQ90,AQ110,AQ130,AQ150,AQ170,AQ190,AQ210,AQ230,AQ250))</f>
        <v>#VALUE!</v>
      </c>
      <c r="AJ3" s="63" t="e">
        <f>AVERAGE(AR30,AR50,AR70,AR90,AR110,AR130,AR150,AR170,AR190,AR210,AR230,AR250)</f>
        <v>#VALUE!</v>
      </c>
      <c r="AK3" s="63" t="e">
        <f>STDEV(AR30,AR50,AR70,AR90,AR110,AR130,AR150,AR170,AR190,AR210,AR230,AR250)/SQRT(COUNT(AR30,AR50,AR70,AR90,AR110,AR130,AR150,AR170,AR190,AR210,AR230,AR250))</f>
        <v>#VALUE!</v>
      </c>
      <c r="AL3" s="63" t="e">
        <f>AVERAGE(AS30,AS50,AS70,AS90,AS110,AS130,AS150,AS170,AS190,AS210,AS230,AS250)</f>
        <v>#VALUE!</v>
      </c>
      <c r="AM3" s="63" t="e">
        <f>STDEV(AS30,AS50,AS70,AS90,AS110,AS130,AS150,AS170,AS190,AS210,AS230,AS250)/SQRT(COUNT(AS30,AS50,AS70,AS90,AS110,AS130,AS150,AS170,AS190,AS210,AS230,AS250))</f>
        <v>#VALUE!</v>
      </c>
      <c r="AN3" s="63" t="e">
        <f>AVERAGE(AT30,AT50,AT70,AT90,AT110,AT130,AT150,AT170,AT190,AT210,AT230,AT250)</f>
        <v>#VALUE!</v>
      </c>
      <c r="AO3" s="63" t="e">
        <f>STDEV(AT30,AT50,AT70,AT90,AT110,AT130,AT150,AT170,AT190,AT210,AT230,AT250)/SQRT(COUNT(AT30,AT50,AT70,AT90,AT110,AT130,AT150,AT170,AT190,AT210,AT230,AT250))</f>
        <v>#VALUE!</v>
      </c>
      <c r="AP3" s="63" t="e">
        <f>AVERAGE(AU30,AU50,AU70,AU90,AU110,AU130,AU150,AU170,AU190,AU210,AU230,AU250)</f>
        <v>#VALUE!</v>
      </c>
      <c r="AQ3" s="63" t="e">
        <f>STDEV(AU30,AU50,AU70,AU90,AU110,AU130,AU150,AU170,AU190,AU210,AU230,AU250)/SQRT(COUNT(AU30,AU50,AU70,AU90,AU110,AU130,AU150,AU170,AU190,AU210,AU230,AU250))</f>
        <v>#VALUE!</v>
      </c>
      <c r="AR3" s="36" t="s">
        <v>97</v>
      </c>
    </row>
    <row r="4" spans="1:49" ht="14" thickTop="1" thickBot="1">
      <c r="A4" s="521">
        <v>-10</v>
      </c>
      <c r="B4" s="64">
        <f>AVERAGE(C28,C48,C68,C88,C108,C128,C148,C168,C188,C208,C228,C248)</f>
        <v>83</v>
      </c>
      <c r="C4" s="65">
        <f t="shared" ref="C4:C23" si="0">STDEV(C28,C48,C68,C88,C108,C128,C148,C168,C188,C208,C228,C248)/SQRT(COUNT(C28,C48,C68,C88,C108,C128,C148,C168,C188,C208,C228,C248))</f>
        <v>4.3534332373864366</v>
      </c>
      <c r="D4" s="65">
        <f>AVERAGE(E28,E48,E68,E88,E108,E128,E148,E168,E188,E208,E228,E248)</f>
        <v>0</v>
      </c>
      <c r="E4" s="67">
        <f t="shared" ref="E4:E23" si="1">STDEV(E28,E48,E68,E88,E108,E128,E148,E168,E188,E208,E228,E248)/SQRT(COUNT(E28,E48,E68,E88,E108,E128,E148,E168,E188,E208,E228,E248))</f>
        <v>0</v>
      </c>
      <c r="F4" s="79"/>
      <c r="G4" s="1058" t="s">
        <v>256</v>
      </c>
      <c r="H4" s="885" t="s">
        <v>285</v>
      </c>
      <c r="I4" s="79"/>
      <c r="J4" s="79"/>
      <c r="L4" s="79"/>
      <c r="M4" s="530"/>
      <c r="N4" s="532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9"/>
      <c r="AA4" s="539"/>
      <c r="AB4" s="539"/>
      <c r="AC4" s="539"/>
      <c r="AD4" s="539"/>
      <c r="AE4" s="539"/>
      <c r="AG4" s="1137">
        <f t="shared" ref="AG4:AG8" si="2">O31</f>
        <v>0</v>
      </c>
      <c r="AI4" s="63"/>
      <c r="AJ4" s="63"/>
      <c r="AK4" s="63"/>
      <c r="AL4" s="63"/>
      <c r="AM4" s="63"/>
      <c r="AN4" s="63"/>
      <c r="AO4" s="63"/>
      <c r="AP4" s="63"/>
      <c r="AQ4" s="63"/>
      <c r="AR4" s="61"/>
    </row>
    <row r="5" spans="1:49" ht="13" thickTop="1">
      <c r="A5" s="522">
        <f t="shared" ref="A5:A22" si="3">+B29</f>
        <v>0</v>
      </c>
      <c r="B5" s="64">
        <f t="shared" ref="B5:B22" si="4">AVERAGE(C29,C49,C69,C89,C109,C129,C149,C169,C189,C209,C229,C249)</f>
        <v>89.428571428571431</v>
      </c>
      <c r="C5" s="65">
        <f t="shared" si="0"/>
        <v>7.7853866248221166</v>
      </c>
      <c r="D5" s="65">
        <f t="shared" ref="D5:D23" si="5">AVERAGE(E29,E49,E69,E89,E109,E129,E149,E169,E189,E209,E229,E249)</f>
        <v>0</v>
      </c>
      <c r="E5" s="67">
        <f t="shared" si="1"/>
        <v>0</v>
      </c>
      <c r="F5" s="79"/>
      <c r="G5" s="79"/>
      <c r="H5" s="79"/>
      <c r="I5" s="79"/>
      <c r="J5" s="79"/>
      <c r="K5" s="79"/>
      <c r="L5" s="79"/>
      <c r="M5" s="533">
        <v>-10</v>
      </c>
      <c r="N5" s="68">
        <f>AVERAGE(P30,P50,P70,P90,P110,P130,P150,P170,P190,P210,P230,P250)</f>
        <v>83</v>
      </c>
      <c r="O5" s="69">
        <f t="shared" ref="O5:O11" si="6">STDEV(P30,P50,P70,P90,P110,P130,P150,P170,P190,P210,P230,P250)/SQRT(COUNT(P30,P50,P70,P90,P110,P130,P150,P170,P190,P210,P230,P250))</f>
        <v>4.3534332373864366</v>
      </c>
      <c r="P5" s="69">
        <f>AVERAGE(R30,R50,R70,R90,R110,R130,R150,R170,R190,R210,R230,R250)</f>
        <v>0</v>
      </c>
      <c r="Q5" s="69">
        <f t="shared" ref="Q5:Q11" si="7">STDEV(R30,R50,R70,R90,R110,R130,R150,R170,R190,R210,R230,R250)/SQRT(COUNT(R30,R50,R70,R90,R110,R130,R150,R170,R190,R210,R230,R250))</f>
        <v>0</v>
      </c>
      <c r="R5" s="69" t="e">
        <f>AVERAGE(U30,U50,U70,U90,U110,U130,U150,U170,U190,U210,U230,U250)</f>
        <v>#VALUE!</v>
      </c>
      <c r="S5" s="70" t="e">
        <f t="shared" ref="S5:S11" si="8">STDEV(U30,U50,U70,U90,U110,U130,U150,U170,U190,U210,U230,U250)/SQRT(COUNT(U30,U50,U70,U90,U110,U130,U150,U170,U190,U210,U230,U250))</f>
        <v>#VALUE!</v>
      </c>
      <c r="T5" s="69" t="e">
        <f>AVERAGE(X30,X50,X70,X90,X110,X130,X150,X170,X190,X210,X230,X250)</f>
        <v>#DIV/0!</v>
      </c>
      <c r="U5" s="69" t="e">
        <f t="shared" ref="U5:U10" si="9">STDEV(X30,X50,X70,X90,X110,X130,X150,X170,X190,X210,X230,X250)/SQRT(COUNT(X30,X50,X70,X90,X110,X130,X150,X170,X190,X210,X230,X250))</f>
        <v>#DIV/0!</v>
      </c>
      <c r="V5" s="65" t="e">
        <f>AVERAGE(Y30,Y50,Y70,Y90,Y110,Y130,Y150,Y170,Y190,Y210,Y230,Y250)</f>
        <v>#DIV/0!</v>
      </c>
      <c r="W5" s="69" t="e">
        <f t="shared" ref="W5:W11" si="10">STDEV(Y30,Y50,Y70,Y90,Y110,Y130,Y150,Y170,Y190,Y210,Y230,Y250)/SQRT(COUNT(Y30,Y50,Y70,Y90,Y110,Y130,Y150,Y170,Y190,Y210,Y230,Y250))</f>
        <v>#DIV/0!</v>
      </c>
      <c r="X5" s="71" t="e">
        <f>AVERAGE(Z30,Z50,Z70,Z90,Z110,Z130,Z150,Z170,Z190,Z210,Z230,Z250)</f>
        <v>#DIV/0!</v>
      </c>
      <c r="Y5" s="69" t="e">
        <f t="shared" ref="Y5:Y11" si="11">STDEV(Z30,Z50,Z70,Z90,Z110,Z130,Z150,Z170,Z190,Z210,Z230,Z250)/SQRT(COUNT(Z30,Z50,Z70,Z90,Z110,Z130,Z150,Z170,Z190,Z210,Z230,Z250))</f>
        <v>#DIV/0!</v>
      </c>
      <c r="Z5" s="71" t="e">
        <f>AVERAGE(AB30,AB50,AB70,AB90,AB110,AB130,AB150,AB170,AB190,AB210,AB230,AB250)</f>
        <v>#VALUE!</v>
      </c>
      <c r="AA5" s="72" t="e">
        <f>STDEV(AB30,AB50,AB70,AB90,AB110,AB130,AB150,AB190,AB210,AB230,AB250)/SQRT(COUNT(AB30,AB50,AB70,AB90,AB110,AB130,AB150,AB190,AB210,AB230,AB250))</f>
        <v>#VALUE!</v>
      </c>
      <c r="AB5" s="73" t="e">
        <f>AVERAGE(AC30,AC50,AC70,AC90,AC110,AC130,AC150,AC170,AC190,AC210,AC230,AC250)</f>
        <v>#DIV/0!</v>
      </c>
      <c r="AC5" s="72" t="e">
        <f>STDEV(AC30,AC50,AC70,AC90,AC110,AC130,AC150,AC190,AC210,AC230,AC250)/SQRT(COUNT(AC30,AC50,AC70,AC90,AC110,AC130,AC150,AC190,AC210,AC230,AC250))</f>
        <v>#DIV/0!</v>
      </c>
      <c r="AD5" s="73" t="e">
        <f>AVERAGE(AD30,AD50,AD70,AD90,AD110,AD130,AD150,AD170,AD190,AD210,AD230,AD250)</f>
        <v>#DIV/0!</v>
      </c>
      <c r="AE5" s="72" t="e">
        <f>STDEV(AD30,AD50,AD70,AD90,AD110,AD130,AD150,AD190,AD210,AD230,AD250)/SQRT(COUNT(AD30,AD50,AD70,AD90,AD110,AD130,AD150,AD190,AD210,AD230,AD250))</f>
        <v>#DIV/0!</v>
      </c>
      <c r="AG5" s="1137">
        <f t="shared" si="2"/>
        <v>80</v>
      </c>
      <c r="AI5" s="63"/>
      <c r="AJ5" s="63"/>
      <c r="AK5" s="63"/>
      <c r="AL5" s="63"/>
      <c r="AM5" s="63"/>
      <c r="AN5" s="63"/>
      <c r="AO5" s="63"/>
      <c r="AP5" s="63"/>
      <c r="AQ5" s="63"/>
      <c r="AR5" s="61"/>
    </row>
    <row r="6" spans="1:49">
      <c r="A6" s="523">
        <f t="shared" si="3"/>
        <v>10</v>
      </c>
      <c r="B6" s="64">
        <f t="shared" si="4"/>
        <v>122.85714285714286</v>
      </c>
      <c r="C6" s="65">
        <f t="shared" si="0"/>
        <v>8.2848932269711835</v>
      </c>
      <c r="D6" s="65">
        <f t="shared" si="5"/>
        <v>25</v>
      </c>
      <c r="E6" s="67">
        <f t="shared" si="1"/>
        <v>0</v>
      </c>
      <c r="F6" s="79"/>
      <c r="G6" s="540" t="s">
        <v>306</v>
      </c>
      <c r="H6" s="540"/>
      <c r="I6" s="540"/>
      <c r="J6" s="540"/>
      <c r="K6" s="540"/>
      <c r="L6" s="79"/>
      <c r="M6" s="533">
        <f t="shared" ref="M6:M10" si="12">+O31</f>
        <v>0</v>
      </c>
      <c r="N6" s="68">
        <f t="shared" ref="N6:N10" si="13">AVERAGE(P31,P51,P71,P91,P111,P131,P151,P171,P191,P211,P231,P251)</f>
        <v>89.428571428571431</v>
      </c>
      <c r="O6" s="69">
        <f t="shared" si="6"/>
        <v>7.7853866248221166</v>
      </c>
      <c r="P6" s="69">
        <f t="shared" ref="P6:P10" si="14">AVERAGE(R31,R51,R71,R91,R111,R131,R151,R171,R191,R211,R231,R251)</f>
        <v>0</v>
      </c>
      <c r="Q6" s="69">
        <f t="shared" si="7"/>
        <v>0</v>
      </c>
      <c r="R6" s="69" t="e">
        <f t="shared" ref="R6:R10" si="15">AVERAGE(U31,U51,U71,U91,U111,U131,U151,U171,U191,U211,U231,U251)</f>
        <v>#VALUE!</v>
      </c>
      <c r="S6" s="70" t="e">
        <f t="shared" si="8"/>
        <v>#VALUE!</v>
      </c>
      <c r="T6" s="69" t="e">
        <f t="shared" ref="T6:T10" si="16">AVERAGE(X31,X51,X71,X91,X111,X131,X151,X171,X191,X211,X231,X251)</f>
        <v>#DIV/0!</v>
      </c>
      <c r="U6" s="69" t="e">
        <f t="shared" si="9"/>
        <v>#DIV/0!</v>
      </c>
      <c r="V6" s="65" t="e">
        <f t="shared" ref="V6:V10" si="17">AVERAGE(Y31,Y51,Y71,Y91,Y111,Y131,Y151,Y171,Y191,Y211,Y231,Y251)</f>
        <v>#DIV/0!</v>
      </c>
      <c r="W6" s="69" t="e">
        <f t="shared" si="10"/>
        <v>#DIV/0!</v>
      </c>
      <c r="X6" s="71" t="e">
        <f t="shared" ref="X6:X10" si="18">AVERAGE(Z31,Z51,Z71,Z91,Z111,Z131,Z151,Z171,Z191,Z211,Z231,Z251)</f>
        <v>#DIV/0!</v>
      </c>
      <c r="Y6" s="69" t="e">
        <f t="shared" si="11"/>
        <v>#DIV/0!</v>
      </c>
      <c r="Z6" s="71" t="e">
        <f>AVERAGE(AB31,AB51,AB71,AB91,AB111,AB131,AB151,AB171,AB191,AB211,AB231,AB251)</f>
        <v>#VALUE!</v>
      </c>
      <c r="AA6" s="72" t="e">
        <f>STDEV(AB31,AB51,AB71,AB91,AB111,AB131,AB151,AB191,AB211,AB231,AB251)/SQRT(COUNT(AB31,AB51,AB71,AB91,AB111,AB131,AB151,AB191,AB211,AB231,AB251))</f>
        <v>#VALUE!</v>
      </c>
      <c r="AB6" s="73" t="e">
        <f>AVERAGE(AC31,AC51,AC71,AC91,AC111,AC131,AC151,AC171,AC191,AC211,AC231,AC251)</f>
        <v>#DIV/0!</v>
      </c>
      <c r="AC6" s="72" t="e">
        <f>STDEV(AC31,AC51,AC71,AC91,AC111,AC131,AC151,AC191,AC211,AC231,AC251)/SQRT(COUNT(AC31,AC51,AC71,AC91,AC111,AC131,AC151,AC191,AC211,AC231,AC251))</f>
        <v>#DIV/0!</v>
      </c>
      <c r="AD6" s="73" t="e">
        <f>AVERAGE(AD31,AD51,AD71,AD91,AD111,AD131,AD151,AD171,AD191,AD211,AD231,AD251)</f>
        <v>#DIV/0!</v>
      </c>
      <c r="AE6" s="72" t="e">
        <f>STDEV(AD31,AD51,AD71,AD91,AD111,AD131,AD151,AD191,AD211,AD231,AD251)/SQRT(COUNT(AD31,AD51,AD71,AD91,AD111,AD131,AD151,AD191,AD211,AD231,AD251))</f>
        <v>#DIV/0!</v>
      </c>
      <c r="AG6" s="1137">
        <f t="shared" si="2"/>
        <v>90</v>
      </c>
      <c r="AH6" s="63" t="e">
        <f>AVERAGE(AQ33,AQ53,AQ73,AQ93,AQ113,AQ133,AQ153,AQ173,AQ193,AQ213,AQ233,AQ253)</f>
        <v>#VALUE!</v>
      </c>
      <c r="AI6" s="63" t="e">
        <f>STDEV(AQ33,AQ53,AQ73,AQ93,AQ113,AQ133,AQ153,AQ173,AQ193,AQ213,AQ233,AQ253)/SQRT(COUNT(AQ33,AQ53,AQ73,AQ93,AQ113,AQ133,AQ153,AQ173,AQ193,AQ213,AQ233,AQ253))</f>
        <v>#VALUE!</v>
      </c>
      <c r="AJ6" s="63" t="e">
        <f>AVERAGE(AR33,AR53,AR73,AR93,AR113,AR133,AR153,AR173,AR193,AR213,AR233,AR253)</f>
        <v>#VALUE!</v>
      </c>
      <c r="AK6" s="63" t="e">
        <f>STDEV(AR33,AR53,AR73,AR93,AR113,AR133,AR153,AR173,AR193,AR213,AR233,AR253)/SQRT(COUNT(AR33,AR53,AR73,AR93,AR113,AR133,AR153,AR173,AR193,AR213,AR233,AR253))</f>
        <v>#VALUE!</v>
      </c>
      <c r="AL6" s="63" t="e">
        <f>AVERAGE(AS33,AS53,AS73,AS93,AS113,AS133,AS153,AS173,AS193,AS213,AS233,AS253)</f>
        <v>#VALUE!</v>
      </c>
      <c r="AM6" s="63" t="e">
        <f>STDEV(AS33,AS53,AS73,AS93,AS113,AS133,AS153,AS173,AS193,AS213,AS233,AS253)/SQRT(COUNT(AS33,AS53,AS73,AS93,AS113,AS133,AS153,AS173,AS193,AS213,AS233,AS253))</f>
        <v>#VALUE!</v>
      </c>
      <c r="AN6" s="63" t="e">
        <f>AVERAGE(AT33,AT53,AT73,AT93,AT113,AT133,AT153,AT173,AT193,AT213,AT233,AT253)</f>
        <v>#VALUE!</v>
      </c>
      <c r="AO6" s="63" t="e">
        <f>STDEV(AT33,AT53,AT73,AT93,AT113,AT133,AT153,AT173,AT193,AT213,AT233,AT253)/SQRT(COUNT(AT33,AT53,AT73,AT93,AT113,AT133,AT153,AT173,AT193,AT213,AT233,AT253))</f>
        <v>#VALUE!</v>
      </c>
      <c r="AP6" s="63" t="e">
        <f>AVERAGE(AU33,AU53,AU73,AU93,AU113,AU133,AU153,AU173,AU193,AU213,AU233,AU253)</f>
        <v>#VALUE!</v>
      </c>
      <c r="AQ6" s="63" t="e">
        <f>STDEV(AU33,AU53,AU73,AU93,AU113,AU133,AU153,AU173,AU193,AU213,AU233,AU253)/SQRT(COUNT(AU33,AU53,AU73,AU93,AU113,AU133,AU153,AU173,AU193,AU213,AU233,AU253))</f>
        <v>#VALUE!</v>
      </c>
      <c r="AR6" s="61"/>
    </row>
    <row r="7" spans="1:49">
      <c r="A7" s="523">
        <f t="shared" si="3"/>
        <v>20</v>
      </c>
      <c r="B7" s="64">
        <f t="shared" si="4"/>
        <v>105.28571428571429</v>
      </c>
      <c r="C7" s="65">
        <f t="shared" si="0"/>
        <v>9.4836056176015617</v>
      </c>
      <c r="D7" s="65">
        <f t="shared" si="5"/>
        <v>25.714285714285715</v>
      </c>
      <c r="E7" s="67">
        <f t="shared" si="1"/>
        <v>0.71428571428571419</v>
      </c>
      <c r="F7" s="79"/>
      <c r="H7" s="1045" t="s">
        <v>302</v>
      </c>
      <c r="I7" s="1045" t="s">
        <v>303</v>
      </c>
      <c r="J7" s="1045" t="s">
        <v>7</v>
      </c>
      <c r="K7" s="1045" t="s">
        <v>325</v>
      </c>
      <c r="L7" s="79"/>
      <c r="M7" s="533">
        <f t="shared" si="12"/>
        <v>80</v>
      </c>
      <c r="N7" s="68">
        <f t="shared" si="13"/>
        <v>103.71428571428571</v>
      </c>
      <c r="O7" s="69">
        <f t="shared" si="6"/>
        <v>5.1902577498813995</v>
      </c>
      <c r="P7" s="69">
        <f t="shared" si="14"/>
        <v>36.857142857142854</v>
      </c>
      <c r="Q7" s="69">
        <f t="shared" si="7"/>
        <v>1.907735773715252</v>
      </c>
      <c r="R7" s="69" t="e">
        <f t="shared" si="15"/>
        <v>#VALUE!</v>
      </c>
      <c r="S7" s="70" t="e">
        <f t="shared" si="8"/>
        <v>#VALUE!</v>
      </c>
      <c r="T7" s="69" t="e">
        <f t="shared" si="16"/>
        <v>#DIV/0!</v>
      </c>
      <c r="U7" s="69" t="e">
        <f t="shared" si="9"/>
        <v>#DIV/0!</v>
      </c>
      <c r="V7" s="65" t="e">
        <f t="shared" si="17"/>
        <v>#DIV/0!</v>
      </c>
      <c r="W7" s="69" t="e">
        <f t="shared" si="10"/>
        <v>#DIV/0!</v>
      </c>
      <c r="X7" s="71" t="e">
        <f t="shared" si="18"/>
        <v>#DIV/0!</v>
      </c>
      <c r="Y7" s="69" t="e">
        <f t="shared" si="11"/>
        <v>#DIV/0!</v>
      </c>
      <c r="Z7" s="75"/>
      <c r="AG7" s="1137">
        <f t="shared" si="2"/>
        <v>100</v>
      </c>
      <c r="AH7" s="63" t="e">
        <f>AVERAGE(AQ34,AQ54,AQ74,AQ94,AQ114,AQ134,AQ154,AQ174,AQ194,AQ214,AQ234,AQ254)</f>
        <v>#VALUE!</v>
      </c>
      <c r="AI7" s="63" t="e">
        <f>STDEV(AQ34,AQ54,AQ74,AQ94,AQ114,AQ134,AQ154,AQ174,AQ194,AQ214,AQ234,AQ254)/SQRT(COUNT(AQ34,AQ54,AQ74,AQ94,AQ114,AQ134,AQ154,AQ174,AQ194,AQ214,AQ234,AQ254))</f>
        <v>#VALUE!</v>
      </c>
      <c r="AJ7" s="63" t="e">
        <f>AVERAGE(AR34,AR54,AR74,AR94,AR114,AR134,AR154,AR174,AR194,AR214,AR234,AR254)</f>
        <v>#VALUE!</v>
      </c>
      <c r="AK7" s="63" t="e">
        <f>STDEV(AR34,AR54,AR74,AR94,AR114,AR134,AR154,AR174,AR194,AR214,AR234,AR254)/SQRT(COUNT(AR34,AR54,AR74,AR94,AR114,AR134,AR154,AR174,AR194,AR214,AR234,AR254))</f>
        <v>#VALUE!</v>
      </c>
      <c r="AL7" s="63" t="e">
        <f>AVERAGE(AS34,AS54,AS74,AS94,AS114,AS134,AS154,AS174,AS194,AS214,AS234,AS254)</f>
        <v>#VALUE!</v>
      </c>
      <c r="AM7" s="63" t="e">
        <f>STDEV(AS34,AS54,AS74,AS94,AS114,AS134,AS154,AS174,AS194,AS214,AS234,AS254)/SQRT(COUNT(AS34,AS54,AS74,AS94,AS114,AS134,AS154,AS174,AS194,AS214,AS234,AS254))</f>
        <v>#VALUE!</v>
      </c>
      <c r="AN7" s="63" t="e">
        <f>AVERAGE(AT34,AT54,AT74,AT94,AT114,AT134,AT154,AT174,AT194,AT214,AT234,AT254)</f>
        <v>#VALUE!</v>
      </c>
      <c r="AO7" s="63" t="e">
        <f>STDEV(AT34,AT54,AT74,AT94,AT114,AT134,AT154,AT174,AT194,AT214,AT234,AT254)/SQRT(COUNT(AT34,AT54,AT74,AT94,AT114,AT134,AT154,AT174,AT194,AT214,AT234,AT254))</f>
        <v>#VALUE!</v>
      </c>
      <c r="AP7" s="63" t="e">
        <f>AVERAGE(AU34,AU54,AU74,AU94,AU114,AU134,AU154,AU174,AU194,AU214,AU234,AU254)</f>
        <v>#VALUE!</v>
      </c>
      <c r="AQ7" s="63" t="e">
        <f>STDEV(AU34,AU54,AU74,AU94,AU114,AU134,AU154,AU174,AU194,AU214,AU234,AU254)/SQRT(COUNT(AU34,AU54,AU74,AU94,AU114,AU134,AU154,AU174,AU194,AU214,AU234,AU254))</f>
        <v>#VALUE!</v>
      </c>
      <c r="AR7" s="61"/>
    </row>
    <row r="8" spans="1:49">
      <c r="A8" s="523">
        <f t="shared" si="3"/>
        <v>30</v>
      </c>
      <c r="B8" s="64">
        <f t="shared" si="4"/>
        <v>108.71428571428571</v>
      </c>
      <c r="C8" s="65">
        <f t="shared" si="0"/>
        <v>7.1803776453088837</v>
      </c>
      <c r="D8" s="65">
        <f t="shared" si="5"/>
        <v>29</v>
      </c>
      <c r="E8" s="67">
        <f t="shared" si="1"/>
        <v>0.72374686445574588</v>
      </c>
      <c r="F8" s="79"/>
      <c r="G8" s="8" t="s">
        <v>305</v>
      </c>
      <c r="H8" s="63" t="e">
        <f>AVERAGE(I35,I55,I75,I95,I115,I135,I155,I175,I195,I215,I235,I255)</f>
        <v>#DIV/0!</v>
      </c>
      <c r="I8" s="63" t="e">
        <f>STDEV(I35,I55,I75,I95,I115,I135,I155,I175,I195,I215,I235,I255)/SQRT(COUNT(I35,I55,I75,I95,I115,I135,I155,I175,I195,I215,I235,I255))</f>
        <v>#DIV/0!</v>
      </c>
      <c r="J8" s="63" t="e">
        <f>MIN(I35,I55,I75,I95,I115,I135,I155,I175,I195,I215,I235,I255)</f>
        <v>#DIV/0!</v>
      </c>
      <c r="K8" s="63" t="e">
        <f>MAX(I35,I55,I75,I95,I115,I135,I155,I175,I195,I215,I235,I255)</f>
        <v>#DIV/0!</v>
      </c>
      <c r="L8" s="79"/>
      <c r="M8" s="533">
        <f t="shared" si="12"/>
        <v>90</v>
      </c>
      <c r="N8" s="68">
        <f t="shared" si="13"/>
        <v>108.85714285714286</v>
      </c>
      <c r="O8" s="69">
        <f t="shared" si="6"/>
        <v>4.3503068935452367</v>
      </c>
      <c r="P8" s="69">
        <f t="shared" si="14"/>
        <v>37.285714285714285</v>
      </c>
      <c r="Q8" s="69">
        <f t="shared" si="7"/>
        <v>2.1570955529344955</v>
      </c>
      <c r="R8" s="69" t="e">
        <f t="shared" si="15"/>
        <v>#VALUE!</v>
      </c>
      <c r="S8" s="70" t="e">
        <f t="shared" si="8"/>
        <v>#VALUE!</v>
      </c>
      <c r="T8" s="69" t="e">
        <f t="shared" si="16"/>
        <v>#DIV/0!</v>
      </c>
      <c r="U8" s="69" t="e">
        <f t="shared" si="9"/>
        <v>#DIV/0!</v>
      </c>
      <c r="V8" s="65" t="e">
        <f t="shared" si="17"/>
        <v>#DIV/0!</v>
      </c>
      <c r="W8" s="69" t="e">
        <f t="shared" si="10"/>
        <v>#DIV/0!</v>
      </c>
      <c r="X8" s="71" t="e">
        <f t="shared" si="18"/>
        <v>#DIV/0!</v>
      </c>
      <c r="Y8" s="69" t="e">
        <f t="shared" si="11"/>
        <v>#DIV/0!</v>
      </c>
      <c r="Z8" s="75"/>
      <c r="AG8" s="1137">
        <f t="shared" si="2"/>
        <v>120</v>
      </c>
      <c r="AJ8" s="76"/>
      <c r="AK8" s="1035" t="s">
        <v>110</v>
      </c>
      <c r="AL8" s="1035" t="e">
        <f>AVERAGE(AL6:AL7)</f>
        <v>#VALUE!</v>
      </c>
      <c r="AM8" s="1036" t="e">
        <f>STDEV(AS36,AS56,AS76,AS96,AS116,AS136,AS156,AS176,AS196,AS216,AS236,AS256)/SQRT(COUNT(AS36,AS56,AS76,AS96,AS116,AS136,AS156,AS176,AS196,AS216,AS236,AS256))</f>
        <v>#VALUE!</v>
      </c>
      <c r="AN8" s="1035" t="e">
        <f>AVERAGE(AN6:AN7)</f>
        <v>#VALUE!</v>
      </c>
      <c r="AO8" s="1036" t="e">
        <f>STDEV(AT36,AT56,AT76,AT96,AT116,AT136,AT156,AT176,AT196,AT216,AT236,AT256)/SQRT(COUNT(AT36,AT56,AT76,AT96,AT116,AT136,AT156,AT176,AT196,AT216,AT236,AT256))</f>
        <v>#VALUE!</v>
      </c>
      <c r="AP8" s="1035" t="e">
        <f>AVERAGE(AP6:AP7)</f>
        <v>#VALUE!</v>
      </c>
      <c r="AQ8" s="1036" t="e">
        <f>STDEV(AU36,AU56,AU76,AU96,AU116,AU136,AU156,AU176,AU196,AU216,AU236,AU256)/SQRT(COUNT(AU36,AU56,AU76,AU96,AU116,AU136,AU156,AU176,AU196,AU216,AU236,AU256))</f>
        <v>#VALUE!</v>
      </c>
      <c r="AR8" s="61"/>
    </row>
    <row r="9" spans="1:49">
      <c r="A9" s="523">
        <f t="shared" si="3"/>
        <v>40</v>
      </c>
      <c r="B9" s="64">
        <f t="shared" si="4"/>
        <v>105.85714285714286</v>
      </c>
      <c r="C9" s="65">
        <f t="shared" si="0"/>
        <v>4.8473290211678259</v>
      </c>
      <c r="D9" s="65">
        <f t="shared" si="5"/>
        <v>30.571428571428573</v>
      </c>
      <c r="E9" s="67">
        <f t="shared" si="1"/>
        <v>1.3426544933211093</v>
      </c>
      <c r="F9" s="79"/>
      <c r="G9" s="8" t="s">
        <v>304</v>
      </c>
      <c r="H9" s="63" t="e">
        <f>AVERAGE(K35,K55,K75,K95,K115,K135,K155,K175,K195,K215,K235,K255)</f>
        <v>#DIV/0!</v>
      </c>
      <c r="I9" s="63" t="e">
        <f>STDEV(K35,K55,K75,K95,K115,K135,K155,K175,K195,K215,K235,K255)/SQRT(COUNT(K35,K55,K75,K95,K115,K135,K155,K175,K195,K215,K235,K255))</f>
        <v>#DIV/0!</v>
      </c>
      <c r="J9" s="63" t="e">
        <f>MIN(K35,K55,K75,K95,K115,K135,K155,K175,K195,K215,K235,K255)</f>
        <v>#DIV/0!</v>
      </c>
      <c r="K9" s="63" t="e">
        <f>MAX(K35,K55,K75,K95,K115,K135,K155,K175,K195,K215,K235,K255)</f>
        <v>#DIV/0!</v>
      </c>
      <c r="L9" s="79"/>
      <c r="M9" s="533">
        <f t="shared" si="12"/>
        <v>100</v>
      </c>
      <c r="N9" s="68">
        <f t="shared" si="13"/>
        <v>109.28571428571429</v>
      </c>
      <c r="O9" s="69">
        <f t="shared" si="6"/>
        <v>4.4759371762170845</v>
      </c>
      <c r="P9" s="69">
        <f t="shared" si="14"/>
        <v>37.428571428571431</v>
      </c>
      <c r="Q9" s="69">
        <f t="shared" si="7"/>
        <v>2.5341208944095399</v>
      </c>
      <c r="R9" s="69" t="e">
        <f t="shared" si="15"/>
        <v>#VALUE!</v>
      </c>
      <c r="S9" s="70" t="e">
        <f t="shared" si="8"/>
        <v>#VALUE!</v>
      </c>
      <c r="T9" s="69" t="e">
        <f t="shared" si="16"/>
        <v>#DIV/0!</v>
      </c>
      <c r="U9" s="69" t="e">
        <f t="shared" si="9"/>
        <v>#DIV/0!</v>
      </c>
      <c r="V9" s="65" t="e">
        <f t="shared" si="17"/>
        <v>#DIV/0!</v>
      </c>
      <c r="W9" s="69" t="e">
        <f t="shared" si="10"/>
        <v>#DIV/0!</v>
      </c>
      <c r="X9" s="71" t="e">
        <f t="shared" si="18"/>
        <v>#DIV/0!</v>
      </c>
      <c r="Y9" s="69" t="e">
        <f t="shared" si="11"/>
        <v>#DIV/0!</v>
      </c>
      <c r="Z9" s="75"/>
      <c r="AA9" s="75"/>
      <c r="AB9" s="75"/>
      <c r="AC9" s="75"/>
      <c r="AD9" s="61"/>
      <c r="AO9" s="61"/>
      <c r="AP9" s="61"/>
    </row>
    <row r="10" spans="1:49" ht="13" thickBot="1">
      <c r="A10" s="523">
        <f t="shared" si="3"/>
        <v>50</v>
      </c>
      <c r="B10" s="64">
        <f t="shared" si="4"/>
        <v>105.57142857142857</v>
      </c>
      <c r="C10" s="65">
        <f t="shared" si="0"/>
        <v>3.5647556708976955</v>
      </c>
      <c r="D10" s="65">
        <f t="shared" si="5"/>
        <v>32.285714285714285</v>
      </c>
      <c r="E10" s="67">
        <f t="shared" si="1"/>
        <v>1.5540160830553076</v>
      </c>
      <c r="F10" s="79"/>
      <c r="H10" s="1045"/>
      <c r="I10" s="1045"/>
      <c r="L10" s="79"/>
      <c r="M10" s="533">
        <f t="shared" si="12"/>
        <v>120</v>
      </c>
      <c r="N10" s="68">
        <f t="shared" si="13"/>
        <v>110.85714285714286</v>
      </c>
      <c r="O10" s="69">
        <f t="shared" si="6"/>
        <v>9.1246097670728137</v>
      </c>
      <c r="P10" s="69">
        <f t="shared" si="14"/>
        <v>36.571428571428569</v>
      </c>
      <c r="Q10" s="69">
        <f t="shared" si="7"/>
        <v>2.358945919333495</v>
      </c>
      <c r="R10" s="69" t="e">
        <f t="shared" si="15"/>
        <v>#VALUE!</v>
      </c>
      <c r="S10" s="70" t="e">
        <f t="shared" si="8"/>
        <v>#VALUE!</v>
      </c>
      <c r="T10" s="69" t="e">
        <f t="shared" si="16"/>
        <v>#DIV/0!</v>
      </c>
      <c r="U10" s="69" t="e">
        <f t="shared" si="9"/>
        <v>#DIV/0!</v>
      </c>
      <c r="V10" s="65" t="e">
        <f t="shared" si="17"/>
        <v>#DIV/0!</v>
      </c>
      <c r="W10" s="69" t="e">
        <f t="shared" si="10"/>
        <v>#DIV/0!</v>
      </c>
      <c r="X10" s="71" t="e">
        <f t="shared" si="18"/>
        <v>#DIV/0!</v>
      </c>
      <c r="Y10" s="69" t="e">
        <f t="shared" si="11"/>
        <v>#DIV/0!</v>
      </c>
      <c r="Z10" s="75"/>
      <c r="AA10" s="75"/>
      <c r="AB10" s="75"/>
      <c r="AC10" s="75"/>
      <c r="AD10" s="61"/>
      <c r="AO10" s="61"/>
      <c r="AP10" s="61"/>
    </row>
    <row r="11" spans="1:49" ht="13" thickBot="1">
      <c r="A11" s="523">
        <f t="shared" si="3"/>
        <v>60</v>
      </c>
      <c r="B11" s="64">
        <f t="shared" si="4"/>
        <v>106.57142857142857</v>
      </c>
      <c r="C11" s="65">
        <f t="shared" si="0"/>
        <v>4.1453194652991163</v>
      </c>
      <c r="D11" s="65">
        <f t="shared" si="5"/>
        <v>33.428571428571431</v>
      </c>
      <c r="E11" s="67">
        <f t="shared" si="1"/>
        <v>1.2316683006073867</v>
      </c>
      <c r="F11" s="79"/>
      <c r="G11" s="540" t="s">
        <v>163</v>
      </c>
      <c r="H11" s="540"/>
      <c r="I11" s="540"/>
      <c r="J11" s="540"/>
      <c r="K11" s="540"/>
      <c r="L11" s="79"/>
      <c r="M11" s="534" t="s">
        <v>310</v>
      </c>
      <c r="N11" s="1125" t="e">
        <f>AVERAGE(P36,P56,P76,P96,P116,P136,P156,P176,P196,P216,P236,P256)</f>
        <v>#DIV/0!</v>
      </c>
      <c r="O11" s="73" t="e">
        <f t="shared" si="6"/>
        <v>#DIV/0!</v>
      </c>
      <c r="P11" s="73" t="e">
        <f>AVERAGE(R36,R56,R76,R96,R116,R136,R156,R176,R196,R216,R236,R256)</f>
        <v>#DIV/0!</v>
      </c>
      <c r="Q11" s="73" t="e">
        <f t="shared" si="7"/>
        <v>#DIV/0!</v>
      </c>
      <c r="R11" s="73" t="e">
        <f>AVERAGE(U36,U56,U76,U96,U116,U136,U156,U176,U196,U216,U236,U256)</f>
        <v>#VALUE!</v>
      </c>
      <c r="S11" s="1126" t="e">
        <f t="shared" si="8"/>
        <v>#VALUE!</v>
      </c>
      <c r="T11" s="73" t="e">
        <f>AVERAGE(X36,X56,X76,X96,X116,X1136,X156,X176,X196,X216,X236,X256)</f>
        <v>#DIV/0!</v>
      </c>
      <c r="U11" s="73" t="e">
        <f>STDEV(X36,X56,X76,X96,X116,X1136,X156,X176,X196,X216,X236,X256)/SQRT(COUNT(X36,X56,X76,X96,X116,X1136,X156,X176,X196,X216,X236,X256))</f>
        <v>#DIV/0!</v>
      </c>
      <c r="V11" s="71" t="e">
        <f>AVERAGE(Y36,Y56,Y76,Y96,Y116,Y136,Y156,Y176,Y196,Y216,Y236,Y256)</f>
        <v>#DIV/0!</v>
      </c>
      <c r="W11" s="73" t="e">
        <f t="shared" si="10"/>
        <v>#DIV/0!</v>
      </c>
      <c r="X11" s="71" t="e">
        <f>AVERAGE(Z36,Z56,Z76,Z96,Z116,Z136,Z156,Z176,Z196,Z216,Z236,Z256)</f>
        <v>#DIV/0!</v>
      </c>
      <c r="Y11" s="73" t="e">
        <f t="shared" si="11"/>
        <v>#DIV/0!</v>
      </c>
      <c r="Z11" s="75"/>
      <c r="AA11" s="75"/>
      <c r="AB11" s="75"/>
      <c r="AC11" s="75"/>
      <c r="AD11" s="61"/>
      <c r="AN11" s="61"/>
      <c r="AO11" s="61"/>
      <c r="AP11" s="61"/>
    </row>
    <row r="12" spans="1:49">
      <c r="A12" s="523">
        <f t="shared" si="3"/>
        <v>70</v>
      </c>
      <c r="B12" s="64">
        <f t="shared" si="4"/>
        <v>99.571428571428569</v>
      </c>
      <c r="C12" s="65">
        <f t="shared" si="0"/>
        <v>5.9034176657301245</v>
      </c>
      <c r="D12" s="65">
        <f t="shared" si="5"/>
        <v>34.857142857142854</v>
      </c>
      <c r="E12" s="67">
        <f t="shared" si="1"/>
        <v>1.5341908279606697</v>
      </c>
      <c r="F12" s="79"/>
      <c r="H12" s="1045" t="s">
        <v>302</v>
      </c>
      <c r="I12" s="1045" t="s">
        <v>303</v>
      </c>
      <c r="J12" s="1045" t="s">
        <v>7</v>
      </c>
      <c r="K12" s="1045" t="s">
        <v>325</v>
      </c>
      <c r="L12" s="79"/>
      <c r="Z12" s="79"/>
      <c r="AA12" s="80" t="s">
        <v>13</v>
      </c>
      <c r="AB12" s="81"/>
      <c r="AC12" s="81" t="s">
        <v>33</v>
      </c>
      <c r="AD12" s="81"/>
      <c r="AE12" s="81"/>
      <c r="AF12" s="82"/>
      <c r="AW12" s="61"/>
    </row>
    <row r="13" spans="1:49">
      <c r="A13" s="523">
        <f t="shared" si="3"/>
        <v>80</v>
      </c>
      <c r="B13" s="64">
        <f t="shared" si="4"/>
        <v>103.71428571428571</v>
      </c>
      <c r="C13" s="65">
        <f t="shared" si="0"/>
        <v>5.1902577498813995</v>
      </c>
      <c r="D13" s="65">
        <f t="shared" si="5"/>
        <v>36.857142857142854</v>
      </c>
      <c r="E13" s="67">
        <f t="shared" si="1"/>
        <v>1.907735773715252</v>
      </c>
      <c r="F13" s="79"/>
      <c r="G13" s="8" t="s">
        <v>97</v>
      </c>
      <c r="H13" s="63">
        <f>AVERAGE(R37,R57,R82,R97,R122,R142,R162,R182,R202,R222,R242,R262)</f>
        <v>15.997271550129485</v>
      </c>
      <c r="I13" s="63">
        <f>STDEV(R37,R57,R82,R97,R122,R142,R162,R182,R202,R222,R242,R262)/SQRT(COUNT(R37,R57,R82,R97,R122,R142,R162,R182,R202,R222,R242,R262))</f>
        <v>1.1865951398754488</v>
      </c>
      <c r="J13" s="63">
        <f>MIN(R37,R57,R82,R97,R122,R142,R162,R182,R202,R222,R242,R262)</f>
        <v>13.627450980392158</v>
      </c>
      <c r="K13" s="63">
        <f>MAX(R37,R57,R82,R97,R122,R142,R162,R182,R202,R222,R242,R262)</f>
        <v>17.291666666666664</v>
      </c>
      <c r="Z13" s="79"/>
      <c r="AA13" s="83" t="s">
        <v>17</v>
      </c>
      <c r="AB13" s="84" t="s">
        <v>84</v>
      </c>
      <c r="AC13" s="84" t="s">
        <v>24</v>
      </c>
      <c r="AD13" s="84"/>
      <c r="AE13" s="84"/>
      <c r="AF13" s="85"/>
      <c r="AW13" s="61"/>
    </row>
    <row r="14" spans="1:49">
      <c r="A14" s="523">
        <f t="shared" si="3"/>
        <v>90</v>
      </c>
      <c r="B14" s="64">
        <f t="shared" si="4"/>
        <v>108.85714285714286</v>
      </c>
      <c r="C14" s="65">
        <f t="shared" si="0"/>
        <v>4.3503068935452367</v>
      </c>
      <c r="D14" s="65">
        <f t="shared" si="5"/>
        <v>37.285714285714285</v>
      </c>
      <c r="E14" s="67">
        <f t="shared" si="1"/>
        <v>2.1570955529344955</v>
      </c>
      <c r="F14" s="79"/>
      <c r="G14" s="8" t="s">
        <v>110</v>
      </c>
      <c r="H14" s="63">
        <f>AVERAGE(Q37,Q57,Q82,Q97,Q122,Q142,Q162,Q182,Q202,Q222,Q242,Q262)</f>
        <v>16.750575542721226</v>
      </c>
      <c r="I14" s="63">
        <f>STDEV(Q37,Q57,Q82,Q97,Q122,Q142,Q162,Q182,Q202,Q222,Q242,Q262)/SQRT(COUNT(Q37,Q57,Q82,Q97,Q122,Q142,Q162,Q182,Q202,Q222,Q242,Q262))</f>
        <v>0.17444295729714546</v>
      </c>
      <c r="J14" s="63">
        <f>MIN(Q37,Q57,Q82,Q97,Q122,Q142,Q162,Q182,Q202,Q222,Q242,Q262)</f>
        <v>16.572128851540619</v>
      </c>
      <c r="K14" s="63">
        <f>MAX(Q37,Q57,Q82,Q97,Q122,Q142,Q162,Q182,Q202,Q222,Q242,Q262)</f>
        <v>17.099430588719514</v>
      </c>
      <c r="L14" s="79"/>
      <c r="O14" s="540" t="s">
        <v>113</v>
      </c>
      <c r="P14" s="542"/>
      <c r="Q14" s="542"/>
      <c r="R14" s="542"/>
      <c r="S14" s="542"/>
      <c r="Z14" s="79"/>
      <c r="AA14" s="83" t="s">
        <v>18</v>
      </c>
      <c r="AB14" s="84" t="s">
        <v>16</v>
      </c>
      <c r="AC14" s="84" t="s">
        <v>21</v>
      </c>
      <c r="AD14" s="84"/>
      <c r="AE14" s="84"/>
      <c r="AF14" s="85"/>
    </row>
    <row r="15" spans="1:49">
      <c r="A15" s="523">
        <f t="shared" si="3"/>
        <v>100</v>
      </c>
      <c r="B15" s="64">
        <f t="shared" si="4"/>
        <v>109.28571428571429</v>
      </c>
      <c r="C15" s="65">
        <f t="shared" si="0"/>
        <v>4.4759371762170845</v>
      </c>
      <c r="D15" s="65">
        <f t="shared" si="5"/>
        <v>37.428571428571431</v>
      </c>
      <c r="E15" s="67">
        <f t="shared" si="1"/>
        <v>2.5341208944095399</v>
      </c>
      <c r="F15" s="79"/>
      <c r="K15" s="161"/>
      <c r="L15" s="79"/>
      <c r="O15" s="540" t="s">
        <v>10</v>
      </c>
      <c r="P15" s="541" t="s">
        <v>302</v>
      </c>
      <c r="Q15" s="541" t="s">
        <v>303</v>
      </c>
      <c r="R15" s="541" t="s">
        <v>7</v>
      </c>
      <c r="S15" s="541" t="s">
        <v>325</v>
      </c>
      <c r="Z15" s="79"/>
      <c r="AA15" s="83" t="s">
        <v>46</v>
      </c>
      <c r="AB15" s="84" t="s">
        <v>16</v>
      </c>
      <c r="AC15" s="84" t="s">
        <v>22</v>
      </c>
      <c r="AD15" s="84"/>
      <c r="AE15" s="84"/>
      <c r="AF15" s="85"/>
    </row>
    <row r="16" spans="1:49">
      <c r="A16" s="523">
        <f t="shared" si="3"/>
        <v>110</v>
      </c>
      <c r="B16" s="64">
        <f t="shared" si="4"/>
        <v>107.42857142857143</v>
      </c>
      <c r="C16" s="65">
        <f t="shared" si="0"/>
        <v>7.8916989023039861</v>
      </c>
      <c r="D16" s="65">
        <f t="shared" si="5"/>
        <v>37</v>
      </c>
      <c r="E16" s="67">
        <f t="shared" si="1"/>
        <v>2.6095064302514772</v>
      </c>
      <c r="F16" s="79"/>
      <c r="G16" s="540" t="s">
        <v>307</v>
      </c>
      <c r="H16" s="540"/>
      <c r="I16" s="540"/>
      <c r="J16" s="540"/>
      <c r="K16" s="540"/>
      <c r="O16" s="6">
        <f>B42</f>
        <v>2</v>
      </c>
      <c r="P16" s="24">
        <f t="shared" ref="P16:P21" si="19">AVERAGE(G42,G62,G82,G102,G122,G142,G162,G182,G202,G222,G242,G262)</f>
        <v>10637.285714285714</v>
      </c>
      <c r="Q16" s="24">
        <f t="shared" ref="Q16:Q21" si="20">STDEV(G42,G62,G82,G102,G122,G142,G162,G182,G202,G222,G242,G262)/SQRT(COUNT(G42,G62,G82,G102,G122,G142,G162,G182,G202,G222,G242,G262))</f>
        <v>721.16455800870574</v>
      </c>
      <c r="R16" s="24">
        <f t="shared" ref="R16:R21" si="21">MIN(G42,G62,G82,G102,G122,G142,G162,G182,G202,G222,G242,G262)</f>
        <v>7585</v>
      </c>
      <c r="S16" s="24">
        <f t="shared" ref="S16:S21" si="22">MAX(G42,G62,G82,G102,G122,G142,G162,G182,G202,G222,G242,G262)</f>
        <v>13099</v>
      </c>
      <c r="Z16" s="79"/>
      <c r="AA16" s="83" t="s">
        <v>20</v>
      </c>
      <c r="AB16" s="84" t="s">
        <v>16</v>
      </c>
      <c r="AC16" s="84" t="s">
        <v>23</v>
      </c>
      <c r="AD16" s="84"/>
      <c r="AE16" s="84"/>
      <c r="AF16" s="85"/>
    </row>
    <row r="17" spans="1:72">
      <c r="A17" s="523">
        <f t="shared" si="3"/>
        <v>120</v>
      </c>
      <c r="B17" s="64">
        <f t="shared" si="4"/>
        <v>110.85714285714286</v>
      </c>
      <c r="C17" s="65">
        <f t="shared" si="0"/>
        <v>9.1246097670728137</v>
      </c>
      <c r="D17" s="65">
        <f t="shared" si="5"/>
        <v>36.571428571428569</v>
      </c>
      <c r="E17" s="67">
        <f t="shared" si="1"/>
        <v>2.358945919333495</v>
      </c>
      <c r="F17" s="79"/>
      <c r="H17" s="53" t="s">
        <v>302</v>
      </c>
      <c r="I17" s="53" t="s">
        <v>303</v>
      </c>
      <c r="J17" s="1045" t="s">
        <v>7</v>
      </c>
      <c r="K17" s="1045" t="s">
        <v>325</v>
      </c>
      <c r="L17" s="352"/>
      <c r="N17" s="317"/>
      <c r="O17" s="6">
        <f>B43</f>
        <v>5</v>
      </c>
      <c r="P17" s="24">
        <f t="shared" si="19"/>
        <v>5958.1428571428569</v>
      </c>
      <c r="Q17" s="24">
        <f t="shared" si="20"/>
        <v>530.568088560403</v>
      </c>
      <c r="R17" s="24">
        <f t="shared" si="21"/>
        <v>3901</v>
      </c>
      <c r="S17" s="24">
        <f t="shared" si="22"/>
        <v>7819</v>
      </c>
      <c r="Z17" s="79"/>
      <c r="AA17" s="83" t="s">
        <v>28</v>
      </c>
      <c r="AB17" s="84" t="s">
        <v>15</v>
      </c>
      <c r="AC17" s="84" t="s">
        <v>29</v>
      </c>
      <c r="AD17" s="84"/>
      <c r="AE17" s="84"/>
      <c r="AF17" s="85"/>
    </row>
    <row r="18" spans="1:72" ht="12" customHeight="1">
      <c r="A18" s="523">
        <f t="shared" si="3"/>
        <v>2</v>
      </c>
      <c r="B18" s="64">
        <f t="shared" si="4"/>
        <v>107</v>
      </c>
      <c r="C18" s="65">
        <f t="shared" si="0"/>
        <v>6.7330032922413841</v>
      </c>
      <c r="D18" s="65">
        <f t="shared" si="5"/>
        <v>36.142857142857146</v>
      </c>
      <c r="E18" s="67">
        <f t="shared" si="1"/>
        <v>2.4729832709711981</v>
      </c>
      <c r="G18" s="53" t="s">
        <v>308</v>
      </c>
      <c r="H18" s="63">
        <f>AVERAGE(A39,A59,A79,A99,A119,A139,A159,A179,A199,A219,A239,A259)</f>
        <v>40.857142857142854</v>
      </c>
      <c r="I18" s="63">
        <f>STDEV(A39,A59,A79,A99,A119,A139,A159,A179,A199,A219,A239,A259)/SQRT(COUNT(A39,A59,A79,A99,A119,A139,A159,A179,A199,A219,A239,A259))</f>
        <v>1.5800628593368624</v>
      </c>
      <c r="J18" s="63">
        <f>MIN(A39,A59,A79,A99,A119,A139,A159,A179,A199,A219,A239,A259)</f>
        <v>33</v>
      </c>
      <c r="K18" s="63">
        <f>MAX(A39,A59,A79,A99,A119,A139,A159,A179,A199,A219,A239,A259)</f>
        <v>44</v>
      </c>
      <c r="L18" s="361"/>
      <c r="N18" s="317"/>
      <c r="O18" s="6">
        <f>B44</f>
        <v>10</v>
      </c>
      <c r="P18" s="24">
        <f t="shared" si="19"/>
        <v>3401.1428571428573</v>
      </c>
      <c r="Q18" s="24">
        <f t="shared" si="20"/>
        <v>323.47138156856687</v>
      </c>
      <c r="R18" s="24">
        <f t="shared" si="21"/>
        <v>2038</v>
      </c>
      <c r="S18" s="24">
        <f t="shared" si="22"/>
        <v>4728</v>
      </c>
      <c r="Z18" s="79"/>
      <c r="AA18" s="83" t="s">
        <v>25</v>
      </c>
      <c r="AB18" s="84" t="s">
        <v>88</v>
      </c>
      <c r="AC18" s="84" t="s">
        <v>30</v>
      </c>
      <c r="AD18" s="84"/>
      <c r="AE18" s="84"/>
      <c r="AF18" s="85"/>
      <c r="AG18" s="86"/>
      <c r="AX18" s="87"/>
      <c r="BA18" s="36"/>
      <c r="BB18" s="36"/>
    </row>
    <row r="19" spans="1:72">
      <c r="A19" s="523">
        <f t="shared" si="3"/>
        <v>5</v>
      </c>
      <c r="B19" s="64">
        <f t="shared" si="4"/>
        <v>111.71428571428571</v>
      </c>
      <c r="C19" s="65">
        <f t="shared" si="0"/>
        <v>5.4059679795498434</v>
      </c>
      <c r="D19" s="65">
        <f t="shared" si="5"/>
        <v>35.571428571428569</v>
      </c>
      <c r="E19" s="67">
        <f t="shared" si="1"/>
        <v>2.6173154445069158</v>
      </c>
      <c r="G19" s="53" t="s">
        <v>309</v>
      </c>
      <c r="H19" s="63">
        <f>AVERAGE(A41,A61,A81,A101,A121,A141,A161,A181,A201,A221,A241,A261)</f>
        <v>40.285714285714285</v>
      </c>
      <c r="I19" s="63">
        <f>STDEV(A41,A61,A81,A101,A121,A141,A161,A181,A201,A221,A241,A261)/SQRT(COUNT(A41,A61,A81,A101,A121,A141,A161,A181,A201,A221,A241,A261))</f>
        <v>1.3577692789888813</v>
      </c>
      <c r="J19" s="63">
        <f>MIN(A41,A61,A81,A101,A121,A141,A161,A181,A201,A221,A241,A261)</f>
        <v>33</v>
      </c>
      <c r="K19" s="63">
        <f>MAX(A41,A61,A81,A101,A121,A141,A161,A181,A201,A221,A241,A261)</f>
        <v>44</v>
      </c>
      <c r="L19" s="316"/>
      <c r="N19" s="317"/>
      <c r="O19" s="6">
        <f>B45</f>
        <v>15</v>
      </c>
      <c r="P19" s="24">
        <f t="shared" si="19"/>
        <v>2090.8571428571427</v>
      </c>
      <c r="Q19" s="24">
        <f t="shared" si="20"/>
        <v>186.89332691741171</v>
      </c>
      <c r="R19" s="24">
        <f t="shared" si="21"/>
        <v>1476</v>
      </c>
      <c r="S19" s="24">
        <f t="shared" si="22"/>
        <v>2833</v>
      </c>
      <c r="Z19" s="79"/>
      <c r="AA19" s="83" t="s">
        <v>347</v>
      </c>
      <c r="AB19" s="84" t="s">
        <v>27</v>
      </c>
      <c r="AC19" s="84" t="s">
        <v>32</v>
      </c>
      <c r="AD19" s="84"/>
      <c r="AE19" s="84"/>
      <c r="AF19" s="85"/>
      <c r="AG19" s="86"/>
      <c r="AX19" s="87"/>
    </row>
    <row r="20" spans="1:72" ht="13" customHeight="1">
      <c r="A20" s="523">
        <f t="shared" si="3"/>
        <v>10</v>
      </c>
      <c r="B20" s="64">
        <f t="shared" si="4"/>
        <v>114.42857142857143</v>
      </c>
      <c r="C20" s="65">
        <f t="shared" si="0"/>
        <v>5.1633190822937065</v>
      </c>
      <c r="D20" s="65">
        <f t="shared" si="5"/>
        <v>34.428571428571431</v>
      </c>
      <c r="E20" s="67">
        <f t="shared" si="1"/>
        <v>3.0617233153673369</v>
      </c>
      <c r="G20" s="1060"/>
      <c r="H20" s="1060"/>
      <c r="I20" s="1060"/>
      <c r="J20" s="1060"/>
      <c r="K20" s="316"/>
      <c r="L20" s="316"/>
      <c r="N20" s="317"/>
      <c r="O20" s="6">
        <f>B46</f>
        <v>25</v>
      </c>
      <c r="P20" s="24">
        <f t="shared" si="19"/>
        <v>1459.2857142857142</v>
      </c>
      <c r="Q20" s="24">
        <f t="shared" si="20"/>
        <v>107.70699103757082</v>
      </c>
      <c r="R20" s="24">
        <f t="shared" si="21"/>
        <v>1074</v>
      </c>
      <c r="S20" s="24">
        <f t="shared" si="22"/>
        <v>1834</v>
      </c>
      <c r="Z20" s="79"/>
      <c r="AA20" s="83" t="s">
        <v>348</v>
      </c>
      <c r="AB20" s="84" t="s">
        <v>27</v>
      </c>
      <c r="AC20" s="84" t="s">
        <v>349</v>
      </c>
      <c r="AD20" s="84"/>
      <c r="AE20" s="84"/>
      <c r="AF20" s="85"/>
      <c r="AG20" s="86"/>
      <c r="AX20" s="87"/>
      <c r="BL20" s="36"/>
    </row>
    <row r="21" spans="1:72" ht="13" thickBot="1">
      <c r="A21" s="523">
        <f t="shared" si="3"/>
        <v>15</v>
      </c>
      <c r="B21" s="64">
        <f t="shared" si="4"/>
        <v>117.14285714285714</v>
      </c>
      <c r="C21" s="65">
        <f t="shared" si="0"/>
        <v>6.5408189796974288</v>
      </c>
      <c r="D21" s="65">
        <f t="shared" si="5"/>
        <v>33.571428571428569</v>
      </c>
      <c r="E21" s="67">
        <f t="shared" si="1"/>
        <v>2.9020283781319201</v>
      </c>
      <c r="F21" s="1059" t="s">
        <v>327</v>
      </c>
      <c r="G21" s="1060"/>
      <c r="H21" s="1060"/>
      <c r="I21" s="1060"/>
      <c r="J21" s="1060"/>
      <c r="K21" s="316"/>
      <c r="L21" s="316"/>
      <c r="N21" s="317"/>
      <c r="O21" s="23" t="s">
        <v>114</v>
      </c>
      <c r="P21" s="24">
        <f t="shared" si="19"/>
        <v>49946.285714285717</v>
      </c>
      <c r="Q21" s="24">
        <f t="shared" si="20"/>
        <v>1048.3214863654707</v>
      </c>
      <c r="R21" s="24">
        <f t="shared" si="21"/>
        <v>45829</v>
      </c>
      <c r="S21" s="24">
        <f t="shared" si="22"/>
        <v>53174</v>
      </c>
      <c r="W21" s="79"/>
      <c r="X21" s="79"/>
      <c r="Y21" s="79"/>
      <c r="Z21" s="79"/>
      <c r="AA21" s="88" t="s">
        <v>56</v>
      </c>
      <c r="AB21" s="89" t="s">
        <v>60</v>
      </c>
      <c r="AC21" s="89" t="s">
        <v>323</v>
      </c>
      <c r="AD21" s="90"/>
      <c r="AE21" s="90"/>
      <c r="AF21" s="91"/>
      <c r="AG21" s="86"/>
      <c r="AX21" s="87"/>
    </row>
    <row r="22" spans="1:72" ht="13" thickBot="1">
      <c r="A22" s="524">
        <f t="shared" si="3"/>
        <v>25</v>
      </c>
      <c r="B22" s="64">
        <f t="shared" si="4"/>
        <v>127.85714285714286</v>
      </c>
      <c r="C22" s="65">
        <f t="shared" si="0"/>
        <v>8.154544661687483</v>
      </c>
      <c r="D22" s="65">
        <f t="shared" si="5"/>
        <v>32.428571428571431</v>
      </c>
      <c r="E22" s="67">
        <f t="shared" si="1"/>
        <v>2.9988659988254818</v>
      </c>
      <c r="F22" s="1059" t="s">
        <v>322</v>
      </c>
      <c r="G22" s="1060"/>
      <c r="H22" s="1060"/>
      <c r="I22" s="1060"/>
      <c r="J22" s="1060"/>
      <c r="K22" s="318"/>
      <c r="L22" s="318"/>
      <c r="W22" s="79"/>
      <c r="X22" s="79"/>
      <c r="Y22" s="79"/>
      <c r="Z22" s="79"/>
      <c r="AA22" s="79"/>
      <c r="AB22" s="79"/>
      <c r="AC22" s="79"/>
      <c r="AD22" s="79"/>
      <c r="AE22" s="79"/>
      <c r="AF22" s="317"/>
      <c r="AG22" s="86"/>
      <c r="AX22" s="87"/>
      <c r="BJ22" s="36"/>
    </row>
    <row r="23" spans="1:72" ht="13" customHeight="1" thickBot="1">
      <c r="A23" s="525" t="s">
        <v>326</v>
      </c>
      <c r="B23" s="64" t="e">
        <f>AVERAGE(C47,C67,C87,C107,C127,C147,C167,C187,C207,C227,C247,C267)</f>
        <v>#DIV/0!</v>
      </c>
      <c r="C23" s="65" t="e">
        <f t="shared" si="0"/>
        <v>#DIV/0!</v>
      </c>
      <c r="D23" s="65" t="e">
        <f t="shared" si="5"/>
        <v>#DIV/0!</v>
      </c>
      <c r="E23" s="67" t="e">
        <f t="shared" si="1"/>
        <v>#DIV/0!</v>
      </c>
      <c r="F23" s="1059"/>
      <c r="G23" s="1060"/>
      <c r="H23" s="1060"/>
      <c r="I23" s="1060"/>
      <c r="J23" s="1060"/>
      <c r="K23" s="318"/>
      <c r="L23" s="318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X23" s="36"/>
      <c r="AY23" s="36"/>
      <c r="BJ23" s="36"/>
    </row>
    <row r="24" spans="1:72" ht="13" customHeight="1" thickBot="1">
      <c r="A24" s="79"/>
      <c r="B24" s="79"/>
      <c r="C24" s="46"/>
      <c r="D24" s="79"/>
      <c r="E24" s="79"/>
      <c r="F24" s="92" t="s">
        <v>77</v>
      </c>
      <c r="G24" s="92" t="s">
        <v>77</v>
      </c>
      <c r="H24" s="92" t="s">
        <v>78</v>
      </c>
      <c r="I24" s="79"/>
      <c r="J24" s="79"/>
      <c r="K24" s="79"/>
      <c r="L24" s="79"/>
      <c r="M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</row>
    <row r="25" spans="1:72" ht="17.25" customHeight="1" thickBot="1">
      <c r="A25" s="1010" t="s">
        <v>68</v>
      </c>
      <c r="B25" s="1011" t="s">
        <v>2</v>
      </c>
      <c r="C25" s="1011" t="s">
        <v>31</v>
      </c>
      <c r="D25" s="1011" t="s">
        <v>31</v>
      </c>
      <c r="E25" s="1011" t="s">
        <v>19</v>
      </c>
      <c r="F25" s="1011" t="s">
        <v>6</v>
      </c>
      <c r="G25" s="1011" t="s">
        <v>6</v>
      </c>
      <c r="H25" s="1011" t="s">
        <v>69</v>
      </c>
      <c r="I25" s="1011" t="s">
        <v>1</v>
      </c>
      <c r="J25" s="1011" t="s">
        <v>1</v>
      </c>
      <c r="K25" s="1011" t="s">
        <v>1</v>
      </c>
      <c r="L25" s="1011" t="s">
        <v>1</v>
      </c>
      <c r="M25" s="1012" t="s">
        <v>47</v>
      </c>
      <c r="N25" s="1013" t="s">
        <v>0</v>
      </c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Z25" s="36"/>
    </row>
    <row r="26" spans="1:72" ht="13" customHeight="1" thickBot="1">
      <c r="A26" s="1014" t="s">
        <v>67</v>
      </c>
      <c r="B26" s="1015" t="s">
        <v>7</v>
      </c>
      <c r="C26" s="1015" t="s">
        <v>164</v>
      </c>
      <c r="D26" s="1015" t="s">
        <v>87</v>
      </c>
      <c r="E26" s="1015"/>
      <c r="F26" s="1015" t="s">
        <v>48</v>
      </c>
      <c r="G26" s="1015" t="s">
        <v>12</v>
      </c>
      <c r="H26" s="1015" t="s">
        <v>155</v>
      </c>
      <c r="I26" s="1015" t="s">
        <v>3</v>
      </c>
      <c r="J26" s="1015" t="s">
        <v>4</v>
      </c>
      <c r="K26" s="1015" t="s">
        <v>3</v>
      </c>
      <c r="L26" s="1015" t="s">
        <v>4</v>
      </c>
      <c r="M26" s="1016" t="s">
        <v>57</v>
      </c>
      <c r="N26" s="1017"/>
      <c r="W26" s="79"/>
      <c r="X26" s="79"/>
      <c r="Y26" s="79"/>
      <c r="Z26" s="602" t="s">
        <v>14</v>
      </c>
      <c r="AA26" s="79"/>
      <c r="AB26" s="79"/>
      <c r="AC26" s="79"/>
      <c r="AD26" s="79"/>
      <c r="AE26" s="79"/>
      <c r="AF26" s="79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L26" s="36"/>
      <c r="BM26" s="36"/>
    </row>
    <row r="27" spans="1:72" ht="13" customHeight="1" thickBot="1">
      <c r="A27" s="1018"/>
      <c r="B27" s="1019"/>
      <c r="C27" s="1019"/>
      <c r="D27" s="1019"/>
      <c r="E27" s="1019"/>
      <c r="F27" s="1019" t="s">
        <v>70</v>
      </c>
      <c r="G27" s="1019"/>
      <c r="H27" s="1019" t="s">
        <v>73</v>
      </c>
      <c r="I27" s="1019"/>
      <c r="J27" s="1019"/>
      <c r="K27" s="1020" t="s">
        <v>132</v>
      </c>
      <c r="L27" s="1020" t="s">
        <v>132</v>
      </c>
      <c r="M27" s="1021"/>
      <c r="N27" s="1022"/>
      <c r="O27" s="1265" t="str">
        <f>A29</f>
        <v>MP-515-20</v>
      </c>
      <c r="P27" s="1266"/>
      <c r="Q27" s="319"/>
      <c r="S27" s="92" t="s">
        <v>77</v>
      </c>
      <c r="T27" s="92" t="s">
        <v>78</v>
      </c>
      <c r="W27" s="79"/>
      <c r="X27" s="79"/>
      <c r="Y27" s="79"/>
      <c r="Z27" s="320">
        <f>I35</f>
        <v>2.2923898531375166</v>
      </c>
      <c r="AA27" s="599" t="s">
        <v>76</v>
      </c>
      <c r="AB27" s="600"/>
      <c r="AC27" s="600"/>
      <c r="AD27" s="601"/>
      <c r="AE27" s="610" t="str">
        <f>+O27</f>
        <v>MP-515-20</v>
      </c>
      <c r="AF27" s="609" t="s">
        <v>116</v>
      </c>
      <c r="AG27" s="607"/>
      <c r="AH27" s="607"/>
      <c r="AI27" s="606" t="s">
        <v>115</v>
      </c>
      <c r="AJ27" s="607"/>
      <c r="AK27" s="608">
        <v>1.3</v>
      </c>
      <c r="AL27" s="607"/>
      <c r="AM27" s="607"/>
      <c r="AN27" s="607"/>
      <c r="AO27" s="607"/>
      <c r="AP27" s="607"/>
      <c r="AQ27" s="607"/>
      <c r="AR27" s="607"/>
      <c r="AS27" s="607"/>
      <c r="AT27" s="607"/>
      <c r="AU27" s="607"/>
      <c r="AV27" s="61"/>
      <c r="AW27" s="61"/>
      <c r="BF27" s="36"/>
      <c r="BG27" s="36"/>
      <c r="BP27" s="41"/>
      <c r="BQ27" s="41"/>
      <c r="BR27" s="41"/>
      <c r="BS27" s="41"/>
      <c r="BT27" s="41"/>
    </row>
    <row r="28" spans="1:72" ht="13" customHeight="1">
      <c r="A28" s="1108">
        <v>1</v>
      </c>
      <c r="B28" s="555">
        <v>-10</v>
      </c>
      <c r="C28" s="878">
        <v>72</v>
      </c>
      <c r="D28" s="878">
        <v>5.0999999999999996</v>
      </c>
      <c r="E28" s="878">
        <v>0</v>
      </c>
      <c r="F28" s="880">
        <v>2192</v>
      </c>
      <c r="G28" s="564"/>
      <c r="H28" s="880">
        <v>1863</v>
      </c>
      <c r="I28" s="565"/>
      <c r="J28" s="566"/>
      <c r="K28" s="567"/>
      <c r="L28" s="567"/>
      <c r="M28" s="1194">
        <v>0.1336</v>
      </c>
      <c r="N28" s="931"/>
      <c r="O28" s="587" t="s">
        <v>2</v>
      </c>
      <c r="P28" s="588" t="s">
        <v>344</v>
      </c>
      <c r="Q28" s="589" t="s">
        <v>345</v>
      </c>
      <c r="R28" s="549" t="s">
        <v>46</v>
      </c>
      <c r="S28" s="589" t="s">
        <v>71</v>
      </c>
      <c r="T28" s="589" t="s">
        <v>72</v>
      </c>
      <c r="U28" s="589" t="s">
        <v>17</v>
      </c>
      <c r="V28" s="1084" t="s">
        <v>28</v>
      </c>
      <c r="W28" s="589" t="s">
        <v>25</v>
      </c>
      <c r="X28" s="549" t="s">
        <v>18</v>
      </c>
      <c r="Y28" s="590" t="s">
        <v>20</v>
      </c>
      <c r="Z28" s="550" t="s">
        <v>56</v>
      </c>
      <c r="AA28" s="591" t="s">
        <v>74</v>
      </c>
      <c r="AB28" s="551" t="s">
        <v>81</v>
      </c>
      <c r="AC28" s="551" t="s">
        <v>82</v>
      </c>
      <c r="AD28" s="592" t="s">
        <v>86</v>
      </c>
      <c r="AE28" s="611"/>
      <c r="AF28" s="611"/>
      <c r="AG28" s="611"/>
      <c r="AH28" s="611"/>
      <c r="AI28" s="611"/>
      <c r="AJ28" s="611"/>
      <c r="AK28" s="611"/>
      <c r="AL28" s="611"/>
      <c r="AM28" s="611" t="s">
        <v>117</v>
      </c>
      <c r="AN28" s="611" t="s">
        <v>117</v>
      </c>
      <c r="AO28" s="611" t="s">
        <v>117</v>
      </c>
      <c r="AP28" s="611" t="s">
        <v>117</v>
      </c>
      <c r="AQ28" s="611" t="s">
        <v>118</v>
      </c>
      <c r="AR28" s="611" t="s">
        <v>119</v>
      </c>
      <c r="AS28" s="611" t="s">
        <v>120</v>
      </c>
      <c r="AT28" s="611" t="s">
        <v>121</v>
      </c>
      <c r="AU28" s="611"/>
      <c r="AV28" s="61"/>
      <c r="AW28" s="61"/>
      <c r="BP28" s="41"/>
      <c r="BQ28" s="41"/>
      <c r="BR28" s="41"/>
      <c r="BS28" s="41"/>
      <c r="BT28" s="41"/>
    </row>
    <row r="29" spans="1:72" ht="13" customHeight="1" thickBot="1">
      <c r="A29" s="907" t="s">
        <v>373</v>
      </c>
      <c r="B29" s="556">
        <v>0</v>
      </c>
      <c r="C29" s="879">
        <v>67</v>
      </c>
      <c r="D29" s="879">
        <v>5.0999999999999996</v>
      </c>
      <c r="E29" s="879">
        <v>0</v>
      </c>
      <c r="F29" s="879">
        <v>1896</v>
      </c>
      <c r="G29" s="564"/>
      <c r="H29" s="879">
        <v>1767</v>
      </c>
      <c r="I29" s="879">
        <v>2947</v>
      </c>
      <c r="J29" s="883">
        <v>1213</v>
      </c>
      <c r="K29" s="879">
        <v>5634</v>
      </c>
      <c r="L29" s="879">
        <v>2404</v>
      </c>
      <c r="M29" s="564"/>
      <c r="N29" s="932"/>
      <c r="O29" s="1153" t="s">
        <v>26</v>
      </c>
      <c r="P29" s="594" t="s">
        <v>99</v>
      </c>
      <c r="Q29" s="552" t="s">
        <v>99</v>
      </c>
      <c r="R29" s="1154" t="s">
        <v>16</v>
      </c>
      <c r="S29" s="1154" t="s">
        <v>70</v>
      </c>
      <c r="T29" s="1154" t="s">
        <v>73</v>
      </c>
      <c r="U29" s="1155" t="s">
        <v>84</v>
      </c>
      <c r="V29" s="1156" t="s">
        <v>350</v>
      </c>
      <c r="W29" s="1154" t="s">
        <v>88</v>
      </c>
      <c r="X29" s="1154" t="s">
        <v>16</v>
      </c>
      <c r="Y29" s="1157" t="s">
        <v>16</v>
      </c>
      <c r="Z29" s="597"/>
      <c r="AA29" s="553" t="s">
        <v>75</v>
      </c>
      <c r="AB29" s="554"/>
      <c r="AC29" s="554"/>
      <c r="AD29" s="598"/>
      <c r="AE29" s="611" t="s">
        <v>122</v>
      </c>
      <c r="AF29" s="611" t="s">
        <v>123</v>
      </c>
      <c r="AG29" s="611" t="s">
        <v>124</v>
      </c>
      <c r="AH29" s="611" t="s">
        <v>125</v>
      </c>
      <c r="AI29" s="611" t="s">
        <v>341</v>
      </c>
      <c r="AJ29" s="611" t="s">
        <v>346</v>
      </c>
      <c r="AK29" s="611" t="s">
        <v>339</v>
      </c>
      <c r="AL29" s="611" t="s">
        <v>340</v>
      </c>
      <c r="AM29" s="611" t="s">
        <v>46</v>
      </c>
      <c r="AN29" s="611" t="s">
        <v>17</v>
      </c>
      <c r="AO29" s="611" t="s">
        <v>343</v>
      </c>
      <c r="AP29" s="611" t="s">
        <v>25</v>
      </c>
      <c r="AQ29" s="611" t="s">
        <v>127</v>
      </c>
      <c r="AR29" s="611" t="s">
        <v>127</v>
      </c>
      <c r="AS29" s="611" t="s">
        <v>127</v>
      </c>
      <c r="AT29" s="611" t="s">
        <v>127</v>
      </c>
      <c r="AU29" s="611" t="s">
        <v>128</v>
      </c>
      <c r="AV29" s="61"/>
      <c r="AW29" s="61"/>
      <c r="BP29" s="41"/>
      <c r="BQ29" s="41"/>
      <c r="BR29" s="41"/>
      <c r="BS29" s="41"/>
      <c r="BT29" s="41"/>
    </row>
    <row r="30" spans="1:72" ht="13" customHeight="1">
      <c r="A30" s="900">
        <v>22.7</v>
      </c>
      <c r="B30" s="556">
        <v>10</v>
      </c>
      <c r="C30" s="879">
        <v>110</v>
      </c>
      <c r="D30" s="893"/>
      <c r="E30" s="879">
        <v>25</v>
      </c>
      <c r="F30" s="564"/>
      <c r="G30" s="564"/>
      <c r="H30" s="564"/>
      <c r="I30" s="879">
        <v>2818</v>
      </c>
      <c r="J30" s="883">
        <v>1276</v>
      </c>
      <c r="K30" s="879">
        <v>5558</v>
      </c>
      <c r="L30" s="879">
        <v>2374</v>
      </c>
      <c r="M30" s="564"/>
      <c r="N30" s="933"/>
      <c r="O30" s="322">
        <f t="shared" ref="O30:R31" si="23">+B28</f>
        <v>-10</v>
      </c>
      <c r="P30" s="323">
        <f>+C28</f>
        <v>72</v>
      </c>
      <c r="Q30" s="131">
        <f>+D28</f>
        <v>5.0999999999999996</v>
      </c>
      <c r="R30" s="66">
        <f t="shared" si="23"/>
        <v>0</v>
      </c>
      <c r="S30" s="244">
        <f>+F28</f>
        <v>2192</v>
      </c>
      <c r="T30" s="66">
        <f>+H28</f>
        <v>1863</v>
      </c>
      <c r="U30" s="65">
        <f>S30/Q30</f>
        <v>429.80392156862746</v>
      </c>
      <c r="V30" s="887">
        <v>3</v>
      </c>
      <c r="W30" s="65">
        <f>V31*I33*200/10/(A30)</f>
        <v>7563.8766519823794</v>
      </c>
      <c r="X30" s="65">
        <f>W30/U30</f>
        <v>17.598435641017396</v>
      </c>
      <c r="Y30" s="65">
        <f t="shared" ref="Y30:Y35" si="24">X30-R30</f>
        <v>17.598435641017396</v>
      </c>
      <c r="Z30" s="65">
        <f t="shared" ref="Z30:Z35" si="25">(X30/P30)*100</f>
        <v>24.442271723635272</v>
      </c>
      <c r="AA30" s="65">
        <f>(T30/0.4-(S30))*I35/100*10</f>
        <v>565.18871829105467</v>
      </c>
      <c r="AB30" s="64">
        <f>700*AA38/AVERAGE(U30:U31)</f>
        <v>2.2421456919728655</v>
      </c>
      <c r="AC30" s="65">
        <f>AVERAGE(X30:X31)-AB30</f>
        <v>16.730007499081751</v>
      </c>
      <c r="AD30" s="65">
        <f>AC30/AVERAGE(X30:X31)*100</f>
        <v>88.181912356526624</v>
      </c>
      <c r="AE30" s="43">
        <f>LINEST(R30:R31,O30:O31)</f>
        <v>0</v>
      </c>
      <c r="AF30" s="43">
        <f>INDEX(LINEST(R30:R31,O30:O31),2)</f>
        <v>0</v>
      </c>
      <c r="AG30" s="42">
        <f>LINEST(U30:U31,O30:O31)</f>
        <v>-5.8039215686274463</v>
      </c>
      <c r="AH30" s="42">
        <f>INDEX(LINEST(U30:U31,O30:O31),2)</f>
        <v>371.76470588235298</v>
      </c>
      <c r="AI30" s="43">
        <f>LINEST(Q30:Q31,O30:O31)</f>
        <v>0</v>
      </c>
      <c r="AJ30" s="42">
        <f>INDEX(LINEST(Q30:Q31,O30:O31),2)</f>
        <v>5.0999999999999996</v>
      </c>
      <c r="AK30" s="43">
        <f>LINEST(W30:W31,O30:O31)</f>
        <v>0</v>
      </c>
      <c r="AL30" s="42">
        <f>INDEX(LINEST(W30:W31,O30:O31),2)</f>
        <v>7563.8766519823794</v>
      </c>
      <c r="AM30" s="43">
        <f>AE30*AVERAGE(O30:O31)+AF30</f>
        <v>0</v>
      </c>
      <c r="AN30" s="42">
        <f>AG30*AVERAGE(O30:O31)+AH30</f>
        <v>400.78431372549022</v>
      </c>
      <c r="AO30" s="42">
        <f>AI30*AVERAGE(O30:O31)+AJ30</f>
        <v>5.0999999999999996</v>
      </c>
      <c r="AP30" s="42">
        <f>AK30*AVERAGE(O30:O31)+AL30</f>
        <v>7563.8766519823794</v>
      </c>
      <c r="AQ30" s="76">
        <f>AP30/AN30</f>
        <v>18.872686362578342</v>
      </c>
      <c r="AR30" s="76">
        <f>AK27*AO30*AG30/AN30</f>
        <v>-9.601174168297448E-2</v>
      </c>
      <c r="AS30" s="1034">
        <f>AQ30-AR30</f>
        <v>18.968698104261318</v>
      </c>
      <c r="AT30" s="1034">
        <f>AS30-AM30</f>
        <v>18.968698104261318</v>
      </c>
      <c r="AU30" s="1034">
        <f>AS30-AK27*AI30</f>
        <v>18.968698104261318</v>
      </c>
      <c r="AV30" s="36" t="s">
        <v>97</v>
      </c>
      <c r="AW30" s="61"/>
      <c r="BP30" s="41"/>
      <c r="BQ30" s="41"/>
      <c r="BR30" s="41"/>
      <c r="BS30" s="41"/>
      <c r="BT30" s="41"/>
    </row>
    <row r="31" spans="1:72" ht="13" customHeight="1">
      <c r="A31" s="900" t="s">
        <v>374</v>
      </c>
      <c r="B31" s="556">
        <v>20</v>
      </c>
      <c r="C31" s="879">
        <v>79</v>
      </c>
      <c r="D31" s="564"/>
      <c r="E31" s="879">
        <v>25</v>
      </c>
      <c r="F31" s="564"/>
      <c r="G31" s="564"/>
      <c r="H31" s="564"/>
      <c r="I31" s="879">
        <v>2820</v>
      </c>
      <c r="J31" s="883">
        <v>1256</v>
      </c>
      <c r="K31" s="879">
        <v>5498</v>
      </c>
      <c r="L31" s="879">
        <v>2588</v>
      </c>
      <c r="M31" s="564"/>
      <c r="N31" s="932"/>
      <c r="O31" s="324">
        <f t="shared" si="23"/>
        <v>0</v>
      </c>
      <c r="P31" s="321">
        <f>+C29</f>
        <v>67</v>
      </c>
      <c r="Q31" s="131">
        <f>+D29</f>
        <v>5.0999999999999996</v>
      </c>
      <c r="R31" s="131">
        <f t="shared" si="23"/>
        <v>0</v>
      </c>
      <c r="S31" s="245">
        <f>+F29</f>
        <v>1896</v>
      </c>
      <c r="T31" s="131">
        <f>+H29</f>
        <v>1767</v>
      </c>
      <c r="U31" s="72">
        <f t="shared" ref="U31:U35" si="26">S31/Q31</f>
        <v>371.76470588235298</v>
      </c>
      <c r="V31" s="888">
        <v>3</v>
      </c>
      <c r="W31" s="72">
        <f>V31*I33*200/10/(A30)</f>
        <v>7563.8766519823794</v>
      </c>
      <c r="X31" s="72">
        <f>W31/U31</f>
        <v>20.34587074109184</v>
      </c>
      <c r="Y31" s="72">
        <f t="shared" si="24"/>
        <v>20.34587074109184</v>
      </c>
      <c r="Z31" s="72">
        <f t="shared" si="25"/>
        <v>30.366971255360951</v>
      </c>
      <c r="AA31" s="72">
        <f>(T31/0.4-(S31))*$I35/100*10</f>
        <v>578.0261014686248</v>
      </c>
      <c r="AB31" s="250">
        <f>700*AA39/AVERAGE(U32:U35)</f>
        <v>20.88619043026452</v>
      </c>
      <c r="AC31" s="72">
        <f>X36-AB31</f>
        <v>33.073585409666528</v>
      </c>
      <c r="AD31" s="65">
        <f>AC31/AVERAGE(X32:X35)*100</f>
        <v>61.293037072239976</v>
      </c>
      <c r="AE31" s="43"/>
      <c r="AF31" s="43"/>
      <c r="AG31" s="42"/>
      <c r="AH31" s="42"/>
      <c r="AI31" s="43"/>
      <c r="AJ31" s="42"/>
      <c r="AK31" s="42"/>
      <c r="AL31" s="42"/>
      <c r="AM31" s="43"/>
      <c r="AN31" s="42"/>
      <c r="AO31" s="42"/>
      <c r="AP31" s="42"/>
      <c r="AQ31" s="76"/>
      <c r="AR31" s="76"/>
      <c r="AS31" s="76"/>
      <c r="AT31" s="42"/>
      <c r="AU31" s="42"/>
      <c r="AV31" s="61"/>
      <c r="AW31" s="61"/>
      <c r="BP31" s="41"/>
      <c r="BQ31" s="41"/>
      <c r="BR31" s="41"/>
      <c r="BS31" s="41"/>
      <c r="BT31" s="41"/>
    </row>
    <row r="32" spans="1:72" ht="13" customHeight="1">
      <c r="A32" s="900" t="s">
        <v>268</v>
      </c>
      <c r="B32" s="556">
        <v>30</v>
      </c>
      <c r="C32" s="879">
        <v>115</v>
      </c>
      <c r="D32" s="564"/>
      <c r="E32" s="879">
        <v>30</v>
      </c>
      <c r="F32" s="564"/>
      <c r="G32" s="564"/>
      <c r="H32" s="564"/>
      <c r="I32" s="564"/>
      <c r="J32" s="568"/>
      <c r="K32" s="564"/>
      <c r="L32" s="564"/>
      <c r="M32" s="564"/>
      <c r="N32" s="932"/>
      <c r="O32" s="324">
        <f t="shared" ref="O32:S34" si="27">+B37</f>
        <v>80</v>
      </c>
      <c r="P32" s="321">
        <f t="shared" si="27"/>
        <v>120</v>
      </c>
      <c r="Q32" s="131">
        <f t="shared" si="27"/>
        <v>7.3</v>
      </c>
      <c r="R32" s="131">
        <f t="shared" si="27"/>
        <v>36</v>
      </c>
      <c r="S32" s="131">
        <f>+F37</f>
        <v>1259</v>
      </c>
      <c r="T32" s="131">
        <f>+H37</f>
        <v>2495</v>
      </c>
      <c r="U32" s="72">
        <f t="shared" si="26"/>
        <v>172.46575342465755</v>
      </c>
      <c r="V32" s="888">
        <v>1.78</v>
      </c>
      <c r="W32" s="72">
        <f>V32*K33*200/10/(A30)</f>
        <v>8724.8751835535986</v>
      </c>
      <c r="X32" s="72">
        <f t="shared" ref="X32:X35" si="28">W32/U32</f>
        <v>50.589030055553032</v>
      </c>
      <c r="Y32" s="72">
        <f t="shared" si="24"/>
        <v>14.589030055553032</v>
      </c>
      <c r="Z32" s="72">
        <f t="shared" si="25"/>
        <v>42.15752504629419</v>
      </c>
      <c r="AA32" s="72">
        <f>(T32/0.4-(S32))*$I35/100*10</f>
        <v>1141.2662883845128</v>
      </c>
      <c r="AB32" s="79"/>
      <c r="AC32" s="79"/>
      <c r="AD32" s="79"/>
      <c r="AE32" s="43"/>
      <c r="AF32" s="43"/>
      <c r="AG32" s="42"/>
      <c r="AH32" s="42"/>
      <c r="AI32" s="43"/>
      <c r="AJ32" s="42"/>
      <c r="AK32" s="42"/>
      <c r="AL32" s="42"/>
      <c r="AM32" s="43"/>
      <c r="AN32" s="42"/>
      <c r="AO32" s="42"/>
      <c r="AP32" s="42"/>
      <c r="AQ32" s="76"/>
      <c r="AR32" s="76"/>
      <c r="AS32" s="76"/>
      <c r="AT32" s="42"/>
      <c r="AU32" s="42"/>
      <c r="AV32" s="61"/>
      <c r="AW32" s="61"/>
      <c r="BP32" s="41"/>
      <c r="BQ32" s="41"/>
      <c r="BR32" s="41"/>
      <c r="BS32" s="41"/>
      <c r="BT32" s="41"/>
    </row>
    <row r="33" spans="1:72" ht="13" customHeight="1">
      <c r="A33" s="900" t="s">
        <v>269</v>
      </c>
      <c r="B33" s="556">
        <v>40</v>
      </c>
      <c r="C33" s="879">
        <v>94</v>
      </c>
      <c r="D33" s="564"/>
      <c r="E33" s="879">
        <v>30</v>
      </c>
      <c r="F33" s="564"/>
      <c r="G33" s="564"/>
      <c r="H33" s="564"/>
      <c r="I33" s="569">
        <f>AVERAGE(I29:I31)</f>
        <v>2861.6666666666665</v>
      </c>
      <c r="J33" s="570">
        <f>AVERAGE(J29:J31)</f>
        <v>1248.3333333333333</v>
      </c>
      <c r="K33" s="569">
        <f>AVERAGE(K29:K31)</f>
        <v>5563.333333333333</v>
      </c>
      <c r="L33" s="570">
        <f>AVERAGE(L29:L31)</f>
        <v>2455.3333333333335</v>
      </c>
      <c r="M33" s="564"/>
      <c r="N33" s="932"/>
      <c r="O33" s="324">
        <f t="shared" si="27"/>
        <v>90</v>
      </c>
      <c r="P33" s="321">
        <f t="shared" si="27"/>
        <v>109</v>
      </c>
      <c r="Q33" s="131">
        <f t="shared" si="27"/>
        <v>6.3</v>
      </c>
      <c r="R33" s="131">
        <f t="shared" si="27"/>
        <v>36</v>
      </c>
      <c r="S33" s="131">
        <f t="shared" si="27"/>
        <v>1011</v>
      </c>
      <c r="T33" s="131">
        <f>+H38</f>
        <v>2505</v>
      </c>
      <c r="U33" s="72">
        <f t="shared" si="26"/>
        <v>160.47619047619048</v>
      </c>
      <c r="V33" s="888">
        <v>1.78</v>
      </c>
      <c r="W33" s="72">
        <f t="shared" ref="W33:W35" si="29">W32*V33/V32</f>
        <v>8724.8751835535986</v>
      </c>
      <c r="X33" s="72">
        <f t="shared" si="28"/>
        <v>54.368658413835476</v>
      </c>
      <c r="Y33" s="72">
        <f t="shared" si="24"/>
        <v>18.368658413835476</v>
      </c>
      <c r="Z33" s="72">
        <f t="shared" si="25"/>
        <v>49.879503131959154</v>
      </c>
      <c r="AA33" s="72">
        <f>(T33/0.4-(S33))*$I35/100*10</f>
        <v>1203.8485313751671</v>
      </c>
      <c r="AB33" s="79"/>
      <c r="AC33" s="79"/>
      <c r="AD33" s="79"/>
      <c r="AE33" s="43">
        <f>LINEST(R32:R34,O32:O34)</f>
        <v>0</v>
      </c>
      <c r="AF33" s="43">
        <f>INDEX(LINEST(R32:R34,O32:O34),2)</f>
        <v>36</v>
      </c>
      <c r="AG33" s="42">
        <f>LINEST(U32:U34,O32:O34)</f>
        <v>-0.72177251971772571</v>
      </c>
      <c r="AH33" s="42">
        <f>INDEX(LINEST(U32:U34,O32:O34),2)</f>
        <v>228.61694241831236</v>
      </c>
      <c r="AI33" s="43">
        <f>LINEST(Q32:Q34,O32:O34)</f>
        <v>-3.5000000000000003E-2</v>
      </c>
      <c r="AJ33" s="42">
        <f>INDEX(LINEST(Q32:Q34,O32:O34),2)</f>
        <v>9.8833333333333329</v>
      </c>
      <c r="AK33" s="43">
        <f>LINEST(W32:W34,O32:O34)</f>
        <v>0</v>
      </c>
      <c r="AL33" s="42">
        <f>INDEX(LINEST(W32:W34,O32:O34),2)</f>
        <v>8724.8751835535986</v>
      </c>
      <c r="AM33" s="43">
        <f>AE33*O33+AF33</f>
        <v>36</v>
      </c>
      <c r="AN33" s="42">
        <f>AG33*O33+AH33</f>
        <v>163.65741564371706</v>
      </c>
      <c r="AO33" s="42">
        <f>AI33*O33+AJ33</f>
        <v>6.7333333333333325</v>
      </c>
      <c r="AP33" s="42">
        <f>AK33*O33+AL33</f>
        <v>8724.8751835535986</v>
      </c>
      <c r="AQ33" s="76">
        <f>AP33/AN33</f>
        <v>53.3118230496056</v>
      </c>
      <c r="AR33" s="76">
        <f>AK27*AO33*AG33/AN33</f>
        <v>-3.8604516826070925E-2</v>
      </c>
      <c r="AS33" s="76">
        <f>AQ33-AR33</f>
        <v>53.350427566431669</v>
      </c>
      <c r="AT33" s="76">
        <f>AS33-AM33</f>
        <v>17.350427566431669</v>
      </c>
      <c r="AU33" s="76">
        <f>AS33-AK27*AI33</f>
        <v>53.395927566431666</v>
      </c>
      <c r="AV33" s="61"/>
      <c r="AW33" s="61"/>
      <c r="BP33" s="41"/>
      <c r="BQ33" s="41"/>
      <c r="BR33" s="41"/>
      <c r="BS33" s="41"/>
      <c r="BT33" s="41"/>
    </row>
    <row r="34" spans="1:72" ht="13" customHeight="1">
      <c r="A34" s="900" t="s">
        <v>61</v>
      </c>
      <c r="B34" s="556">
        <v>50</v>
      </c>
      <c r="C34" s="879">
        <v>101</v>
      </c>
      <c r="D34" s="564"/>
      <c r="E34" s="879">
        <v>34</v>
      </c>
      <c r="F34" s="564"/>
      <c r="G34" s="564"/>
      <c r="H34" s="564"/>
      <c r="I34" s="564"/>
      <c r="J34" s="568"/>
      <c r="K34" s="564"/>
      <c r="L34" s="568"/>
      <c r="M34" s="564"/>
      <c r="N34" s="932"/>
      <c r="O34" s="324">
        <f t="shared" si="27"/>
        <v>100</v>
      </c>
      <c r="P34" s="321">
        <f t="shared" si="27"/>
        <v>109</v>
      </c>
      <c r="Q34" s="72">
        <f>+D39</f>
        <v>6.6</v>
      </c>
      <c r="R34" s="131">
        <f t="shared" si="27"/>
        <v>36</v>
      </c>
      <c r="S34" s="131">
        <f t="shared" si="27"/>
        <v>1043</v>
      </c>
      <c r="T34" s="131">
        <f>+H39</f>
        <v>2571</v>
      </c>
      <c r="U34" s="72">
        <f t="shared" si="26"/>
        <v>158.03030303030303</v>
      </c>
      <c r="V34" s="888">
        <v>1.78</v>
      </c>
      <c r="W34" s="72">
        <f t="shared" si="29"/>
        <v>8724.8751835535986</v>
      </c>
      <c r="X34" s="72">
        <f t="shared" si="28"/>
        <v>55.21014018356064</v>
      </c>
      <c r="Y34" s="72">
        <f t="shared" si="24"/>
        <v>19.21014018356064</v>
      </c>
      <c r="Z34" s="72">
        <f t="shared" si="25"/>
        <v>50.651504755560218</v>
      </c>
      <c r="AA34" s="72">
        <f>(T34/0.4-(S34))*$I35/100*10</f>
        <v>1234.3373164218956</v>
      </c>
      <c r="AB34" s="79"/>
      <c r="AC34" s="79"/>
      <c r="AD34" s="79"/>
      <c r="AE34" s="43">
        <f>LINEST(R33:R35,O33:O35)</f>
        <v>0</v>
      </c>
      <c r="AF34" s="43">
        <f>INDEX(LINEST(R33:R35,O33:O35),2)</f>
        <v>36</v>
      </c>
      <c r="AG34" s="42">
        <f>LINEST(U33:U35,O33:O35)</f>
        <v>-0.11663219684296992</v>
      </c>
      <c r="AH34" s="42">
        <f>INDEX(LINEST(U33:U35,O33:O35),2)</f>
        <v>170.46126200107466</v>
      </c>
      <c r="AI34" s="43">
        <f>LINEST(Q33:Q35,O33:O35)</f>
        <v>-9.285714285714293E-3</v>
      </c>
      <c r="AJ34" s="42">
        <f>INDEX(LINEST(Q33:Q35,O33:O35),2)</f>
        <v>7.2928571428571436</v>
      </c>
      <c r="AK34" s="43">
        <f>LINEST(W33:W35,O33:O35)</f>
        <v>0</v>
      </c>
      <c r="AL34" s="42">
        <f>INDEX(LINEST(W33:W35,O33:O35),2)</f>
        <v>8724.8751835535986</v>
      </c>
      <c r="AM34" s="43">
        <f>AE34*O34+AF34</f>
        <v>36</v>
      </c>
      <c r="AN34" s="42">
        <f>AG34*O34+AH34</f>
        <v>158.79804231677767</v>
      </c>
      <c r="AO34" s="42">
        <f>AI34*O34+AJ34</f>
        <v>6.3642857142857139</v>
      </c>
      <c r="AP34" s="42">
        <f>AK34*O34+AL34</f>
        <v>8724.8751835535986</v>
      </c>
      <c r="AQ34" s="76">
        <f>AP34/AN34</f>
        <v>54.943216278125234</v>
      </c>
      <c r="AR34" s="76">
        <f>AK27*AO34*AG34/AN34</f>
        <v>-6.0766795193013664E-3</v>
      </c>
      <c r="AS34" s="76">
        <f>AQ34-AR34</f>
        <v>54.949292957644538</v>
      </c>
      <c r="AT34" s="76">
        <f>AS34-AM34</f>
        <v>18.949292957644538</v>
      </c>
      <c r="AU34" s="76">
        <f>AS34-AK27*AI34</f>
        <v>54.961364386215969</v>
      </c>
      <c r="AV34" s="61"/>
      <c r="AW34" s="61"/>
      <c r="BP34" s="41"/>
      <c r="BQ34" s="41"/>
      <c r="BR34" s="41"/>
      <c r="BS34" s="41"/>
      <c r="BT34" s="41"/>
    </row>
    <row r="35" spans="1:72" ht="13" customHeight="1" thickBot="1">
      <c r="A35" s="900" t="s">
        <v>315</v>
      </c>
      <c r="B35" s="556">
        <v>60</v>
      </c>
      <c r="C35" s="879">
        <v>114</v>
      </c>
      <c r="D35" s="564"/>
      <c r="E35" s="879">
        <v>36</v>
      </c>
      <c r="F35" s="564"/>
      <c r="G35" s="564"/>
      <c r="H35" s="564"/>
      <c r="I35" s="571">
        <f>I33/J33</f>
        <v>2.2923898531375166</v>
      </c>
      <c r="J35" s="572" t="s">
        <v>14</v>
      </c>
      <c r="K35" s="571">
        <f>K33/L33</f>
        <v>2.2658159109421665</v>
      </c>
      <c r="L35" s="572" t="s">
        <v>14</v>
      </c>
      <c r="M35" s="576"/>
      <c r="N35" s="932"/>
      <c r="O35" s="324">
        <f>+B41</f>
        <v>120</v>
      </c>
      <c r="P35" s="321">
        <f>+C41</f>
        <v>98</v>
      </c>
      <c r="Q35" s="131">
        <f>+D41</f>
        <v>6.1</v>
      </c>
      <c r="R35" s="131">
        <f>+E41</f>
        <v>36</v>
      </c>
      <c r="S35" s="131">
        <f>+F41</f>
        <v>956</v>
      </c>
      <c r="T35" s="131">
        <f>+H41</f>
        <v>2720</v>
      </c>
      <c r="U35" s="72">
        <f t="shared" si="26"/>
        <v>156.72131147540983</v>
      </c>
      <c r="V35" s="888">
        <v>1.78</v>
      </c>
      <c r="W35" s="72">
        <f t="shared" si="29"/>
        <v>8724.8751835535986</v>
      </c>
      <c r="X35" s="72">
        <f t="shared" si="28"/>
        <v>55.671274706775051</v>
      </c>
      <c r="Y35" s="72">
        <f t="shared" si="24"/>
        <v>19.671274706775051</v>
      </c>
      <c r="Z35" s="72">
        <f t="shared" si="25"/>
        <v>56.80742317017863</v>
      </c>
      <c r="AA35" s="72">
        <f>(T35/0.4-(S35))*$I35/100*10</f>
        <v>1339.6726301735646</v>
      </c>
      <c r="AB35" s="79"/>
      <c r="AC35" s="79"/>
      <c r="AD35" s="79"/>
      <c r="AE35" s="43"/>
      <c r="AQ35" s="42"/>
      <c r="AV35" s="61"/>
      <c r="AW35" s="61"/>
      <c r="BP35" s="41"/>
      <c r="BQ35" s="41"/>
      <c r="BR35" s="41"/>
      <c r="BS35" s="41"/>
      <c r="BT35" s="41"/>
    </row>
    <row r="36" spans="1:72" ht="13" customHeight="1" thickBot="1">
      <c r="A36" s="900">
        <v>1</v>
      </c>
      <c r="B36" s="556">
        <v>70</v>
      </c>
      <c r="C36" s="879">
        <v>117</v>
      </c>
      <c r="D36" s="564"/>
      <c r="E36" s="879">
        <v>36</v>
      </c>
      <c r="F36" s="876"/>
      <c r="G36" s="564"/>
      <c r="H36" s="564"/>
      <c r="I36" s="564"/>
      <c r="J36" s="568"/>
      <c r="K36" s="564"/>
      <c r="L36" s="564"/>
      <c r="M36" s="564"/>
      <c r="N36" s="932"/>
      <c r="O36" s="325" t="s">
        <v>55</v>
      </c>
      <c r="P36" s="152">
        <f>AVERAGE(P32:P35)</f>
        <v>109</v>
      </c>
      <c r="Q36" s="154">
        <f t="shared" ref="Q36:Z36" si="30">AVERAGE(Q32:Q35)</f>
        <v>6.5749999999999993</v>
      </c>
      <c r="R36" s="153">
        <f t="shared" si="30"/>
        <v>36</v>
      </c>
      <c r="S36" s="153">
        <f t="shared" si="30"/>
        <v>1067.25</v>
      </c>
      <c r="T36" s="154">
        <f t="shared" si="30"/>
        <v>2572.75</v>
      </c>
      <c r="U36" s="153">
        <f t="shared" si="30"/>
        <v>161.92338960164022</v>
      </c>
      <c r="V36" s="1075">
        <f t="shared" si="30"/>
        <v>1.78</v>
      </c>
      <c r="W36" s="153">
        <f t="shared" si="30"/>
        <v>8724.8751835535986</v>
      </c>
      <c r="X36" s="153">
        <f>AVERAGE(X32:X35)</f>
        <v>53.959775839931048</v>
      </c>
      <c r="Y36" s="153">
        <f>AVERAGE(Y32:Y35)</f>
        <v>17.959775839931048</v>
      </c>
      <c r="Z36" s="153">
        <f t="shared" si="30"/>
        <v>49.873989025998043</v>
      </c>
      <c r="AA36" s="156"/>
      <c r="AB36" s="79"/>
      <c r="AC36" s="79"/>
      <c r="AD36" s="79"/>
      <c r="AR36" s="1034" t="s">
        <v>110</v>
      </c>
      <c r="AS36" s="1034">
        <f>AVERAGE(AS33:AS34)</f>
        <v>54.149860262038104</v>
      </c>
      <c r="AT36" s="1034">
        <f>AVERAGE(AT33:AT34)</f>
        <v>18.149860262038104</v>
      </c>
      <c r="AU36" s="1034">
        <f>AVERAGE(AU33:AU34)</f>
        <v>54.178645976323821</v>
      </c>
      <c r="AV36" s="61"/>
      <c r="AW36" s="61"/>
      <c r="BP36" s="41"/>
      <c r="BQ36" s="41"/>
      <c r="BR36" s="41"/>
      <c r="BS36" s="41"/>
      <c r="BT36" s="41"/>
    </row>
    <row r="37" spans="1:72" ht="13" customHeight="1" thickBot="1">
      <c r="A37" s="1192">
        <v>44026</v>
      </c>
      <c r="B37" s="556">
        <v>80</v>
      </c>
      <c r="C37" s="879">
        <v>120</v>
      </c>
      <c r="D37" s="879">
        <v>7.3</v>
      </c>
      <c r="E37" s="879">
        <v>36</v>
      </c>
      <c r="F37" s="879">
        <v>1259</v>
      </c>
      <c r="G37" s="564"/>
      <c r="H37" s="879">
        <v>2495</v>
      </c>
      <c r="I37" s="564"/>
      <c r="J37" s="573"/>
      <c r="K37" s="574"/>
      <c r="L37" s="574"/>
      <c r="M37" s="574"/>
      <c r="N37" s="932"/>
      <c r="O37" s="1026" t="s">
        <v>95</v>
      </c>
      <c r="P37" s="79">
        <f>AVERAGE(P30:P31)</f>
        <v>69.5</v>
      </c>
      <c r="Q37" s="158">
        <f>AVERAGE(P32/Q32,P33/Q33,P34/Q34,P35/Q35)</f>
        <v>16.580167187903548</v>
      </c>
      <c r="R37" s="67">
        <f>AVERAGE(P30/Q30,P31/Q31)</f>
        <v>13.627450980392158</v>
      </c>
      <c r="V37" s="1076"/>
      <c r="W37" s="79"/>
      <c r="X37" s="79"/>
      <c r="Y37" s="79"/>
      <c r="Z37" s="160"/>
      <c r="AA37" s="603" t="s">
        <v>79</v>
      </c>
      <c r="AB37" s="79"/>
      <c r="AC37" s="79"/>
      <c r="AD37" s="79"/>
      <c r="AS37" s="61"/>
      <c r="AT37" s="61"/>
      <c r="AU37" s="61"/>
      <c r="AV37" s="61"/>
      <c r="AW37" s="61"/>
      <c r="BP37" s="41"/>
      <c r="BQ37" s="41"/>
      <c r="BR37" s="41"/>
      <c r="BS37" s="41"/>
      <c r="BT37" s="41"/>
    </row>
    <row r="38" spans="1:72" ht="13" customHeight="1" thickBot="1">
      <c r="A38" s="1109" t="s">
        <v>220</v>
      </c>
      <c r="B38" s="556">
        <v>90</v>
      </c>
      <c r="C38" s="879">
        <v>109</v>
      </c>
      <c r="D38" s="879">
        <v>6.3</v>
      </c>
      <c r="E38" s="879">
        <v>36</v>
      </c>
      <c r="F38" s="879">
        <v>1011</v>
      </c>
      <c r="G38" s="564"/>
      <c r="H38" s="879">
        <v>2505</v>
      </c>
      <c r="I38" s="575"/>
      <c r="J38" s="572"/>
      <c r="K38" s="576"/>
      <c r="L38" s="576"/>
      <c r="M38" s="576"/>
      <c r="N38" s="932"/>
      <c r="O38" s="1233" t="s">
        <v>83</v>
      </c>
      <c r="P38" s="1233"/>
      <c r="Q38" s="162">
        <f>STDEV(P32/Q32,P33/Q33,P34/Q34,P35/Q35)</f>
        <v>0.51948396502881022</v>
      </c>
      <c r="R38" s="163">
        <f>STDEV(P30/Q30,P31/Q31)</f>
        <v>0.69324194233975256</v>
      </c>
      <c r="V38" s="1076"/>
      <c r="W38" s="79"/>
      <c r="X38" s="79"/>
      <c r="Y38" s="79"/>
      <c r="Z38" s="164" t="s">
        <v>89</v>
      </c>
      <c r="AA38" s="165">
        <f>SLOPE(AA30:AA31,O30:O31)</f>
        <v>1.2837383177570132</v>
      </c>
      <c r="AB38" s="79"/>
      <c r="AC38" s="79"/>
      <c r="AD38" s="79"/>
      <c r="AS38" s="61"/>
      <c r="AT38" s="61"/>
      <c r="AU38" s="61"/>
      <c r="AV38" s="61"/>
      <c r="AW38" s="61"/>
      <c r="BP38" s="41"/>
      <c r="BQ38" s="41"/>
      <c r="BR38" s="41"/>
      <c r="BS38" s="41"/>
      <c r="BT38" s="41"/>
    </row>
    <row r="39" spans="1:72" ht="13" customHeight="1" thickBot="1">
      <c r="A39" s="943">
        <v>44</v>
      </c>
      <c r="B39" s="556">
        <v>100</v>
      </c>
      <c r="C39" s="879">
        <v>109</v>
      </c>
      <c r="D39" s="879">
        <v>6.6</v>
      </c>
      <c r="E39" s="879">
        <v>36</v>
      </c>
      <c r="F39" s="879">
        <v>1043</v>
      </c>
      <c r="G39" s="564"/>
      <c r="H39" s="879">
        <v>2571</v>
      </c>
      <c r="I39" s="577"/>
      <c r="J39" s="578"/>
      <c r="K39" s="564"/>
      <c r="L39" s="564"/>
      <c r="M39" s="879">
        <v>2.3420999999999998</v>
      </c>
      <c r="N39" s="1069"/>
      <c r="O39" s="35"/>
      <c r="P39" s="161"/>
      <c r="Q39" s="604" t="s">
        <v>93</v>
      </c>
      <c r="R39" s="605" t="s">
        <v>94</v>
      </c>
      <c r="V39" s="1076"/>
      <c r="W39" s="79"/>
      <c r="X39" s="79"/>
      <c r="Y39" s="79"/>
      <c r="Z39" s="167" t="s">
        <v>80</v>
      </c>
      <c r="AA39" s="168">
        <f>SLOPE(AA32:AA35,O32:O35)</f>
        <v>4.8313753576196738</v>
      </c>
      <c r="AB39" s="79"/>
      <c r="AC39" s="79"/>
      <c r="AD39" s="79"/>
      <c r="AS39" s="61"/>
      <c r="AT39" s="61"/>
      <c r="AU39" s="61"/>
      <c r="AV39" s="61"/>
      <c r="AW39" s="61"/>
      <c r="BP39" s="41"/>
      <c r="BQ39" s="41"/>
      <c r="BR39" s="41"/>
      <c r="BS39" s="41"/>
      <c r="BT39" s="41"/>
    </row>
    <row r="40" spans="1:72" ht="13" customHeight="1">
      <c r="A40" s="1109" t="s">
        <v>219</v>
      </c>
      <c r="B40" s="556">
        <v>110</v>
      </c>
      <c r="C40" s="879">
        <v>100</v>
      </c>
      <c r="D40" s="564"/>
      <c r="E40" s="879">
        <v>36</v>
      </c>
      <c r="F40" s="564"/>
      <c r="G40" s="564"/>
      <c r="H40" s="564"/>
      <c r="I40" s="579" t="s">
        <v>9</v>
      </c>
      <c r="J40" s="580"/>
      <c r="K40" s="1269"/>
      <c r="L40" s="1270"/>
      <c r="M40" s="586"/>
      <c r="N40" s="1069"/>
      <c r="V40" s="1076"/>
      <c r="AB40" s="79"/>
      <c r="AC40" s="79"/>
      <c r="AD40" s="79"/>
      <c r="AS40" s="61"/>
      <c r="AT40" s="61"/>
      <c r="AU40" s="61"/>
      <c r="AV40" s="61"/>
      <c r="AW40" s="61"/>
      <c r="BP40" s="41"/>
      <c r="BQ40" s="41"/>
      <c r="BR40" s="41"/>
      <c r="BS40" s="41"/>
      <c r="BT40" s="41"/>
    </row>
    <row r="41" spans="1:72" ht="13" customHeight="1">
      <c r="A41" s="943">
        <v>42</v>
      </c>
      <c r="B41" s="556">
        <v>120</v>
      </c>
      <c r="C41" s="879">
        <v>98</v>
      </c>
      <c r="D41" s="879">
        <v>6.1</v>
      </c>
      <c r="E41" s="879">
        <v>36</v>
      </c>
      <c r="F41" s="879">
        <v>956</v>
      </c>
      <c r="G41" s="564"/>
      <c r="H41" s="879">
        <v>2720</v>
      </c>
      <c r="I41" s="581">
        <f>((G43+G42)/2)*(B43-B42)</f>
        <v>20458.5</v>
      </c>
      <c r="J41" s="572"/>
      <c r="K41" s="1271"/>
      <c r="L41" s="1272"/>
      <c r="M41" s="879">
        <v>1.1373</v>
      </c>
      <c r="N41" s="932"/>
      <c r="V41" s="1076"/>
      <c r="AB41" s="79"/>
      <c r="AC41" s="79"/>
      <c r="AD41" s="79"/>
      <c r="AS41" s="61"/>
      <c r="AT41" s="61"/>
      <c r="AU41" s="61"/>
      <c r="AV41" s="61"/>
      <c r="AW41" s="61"/>
      <c r="BP41" s="41"/>
      <c r="BQ41" s="41"/>
      <c r="BR41" s="41"/>
      <c r="BS41" s="41"/>
      <c r="BT41" s="41"/>
    </row>
    <row r="42" spans="1:72" ht="13" customHeight="1">
      <c r="A42" s="900"/>
      <c r="B42" s="556">
        <v>2</v>
      </c>
      <c r="C42" s="879">
        <v>88</v>
      </c>
      <c r="D42" s="564"/>
      <c r="E42" s="879">
        <v>36</v>
      </c>
      <c r="F42" s="564"/>
      <c r="G42" s="879">
        <v>8880</v>
      </c>
      <c r="H42" s="564"/>
      <c r="I42" s="581">
        <f>((G44+G43)/2)*(B44-B43)</f>
        <v>19370</v>
      </c>
      <c r="J42" s="572"/>
      <c r="K42" s="1271"/>
      <c r="L42" s="1272"/>
      <c r="M42" s="586"/>
      <c r="N42" s="932"/>
      <c r="V42" s="1076"/>
      <c r="AB42" s="79"/>
      <c r="AC42" s="79"/>
      <c r="AD42" s="79"/>
      <c r="AS42" s="61"/>
      <c r="AT42" s="61"/>
      <c r="AU42" s="61"/>
      <c r="AV42" s="61"/>
      <c r="AW42" s="61"/>
      <c r="BP42" s="41"/>
      <c r="BQ42" s="41"/>
      <c r="BR42" s="41"/>
      <c r="BS42" s="41"/>
      <c r="BT42" s="41"/>
    </row>
    <row r="43" spans="1:72" ht="13" customHeight="1">
      <c r="A43" s="943">
        <v>26.1</v>
      </c>
      <c r="B43" s="556">
        <v>5</v>
      </c>
      <c r="C43" s="879">
        <v>108</v>
      </c>
      <c r="D43" s="564"/>
      <c r="E43" s="879">
        <v>36</v>
      </c>
      <c r="F43" s="564"/>
      <c r="G43" s="879">
        <v>4759</v>
      </c>
      <c r="H43" s="564"/>
      <c r="I43" s="581">
        <f>((G45+G44)/2)*(B45-B44)</f>
        <v>12067.5</v>
      </c>
      <c r="J43" s="572"/>
      <c r="K43" s="1271"/>
      <c r="L43" s="1272"/>
      <c r="M43" s="586"/>
      <c r="N43" s="932"/>
      <c r="V43" s="1076"/>
      <c r="AB43" s="79"/>
      <c r="AC43" s="79"/>
      <c r="AD43" s="79"/>
      <c r="AS43" s="61"/>
      <c r="AT43" s="61"/>
      <c r="AU43" s="61"/>
      <c r="AV43" s="61"/>
      <c r="AW43" s="61"/>
      <c r="BP43" s="41"/>
      <c r="BQ43" s="41"/>
      <c r="BR43" s="41"/>
      <c r="BS43" s="41"/>
      <c r="BT43" s="41"/>
    </row>
    <row r="44" spans="1:72" ht="13" customHeight="1">
      <c r="A44" s="1110"/>
      <c r="B44" s="556">
        <v>10</v>
      </c>
      <c r="C44" s="879">
        <v>97</v>
      </c>
      <c r="D44" s="564"/>
      <c r="E44" s="879">
        <v>36</v>
      </c>
      <c r="F44" s="564"/>
      <c r="G44" s="879">
        <v>2989</v>
      </c>
      <c r="H44" s="564"/>
      <c r="I44" s="581">
        <f>((G46+G45)/2)*(B46-B45)</f>
        <v>15520</v>
      </c>
      <c r="J44" s="572"/>
      <c r="K44" s="1271"/>
      <c r="L44" s="1272"/>
      <c r="M44" s="586"/>
      <c r="N44" s="932"/>
      <c r="V44" s="1076"/>
      <c r="AB44" s="79"/>
      <c r="AC44" s="79"/>
      <c r="AD44" s="79"/>
      <c r="AS44" s="61"/>
      <c r="AT44" s="61"/>
      <c r="AU44" s="61"/>
      <c r="AV44" s="61"/>
      <c r="AW44" s="61"/>
      <c r="BP44" s="41"/>
      <c r="BQ44" s="41"/>
      <c r="BR44" s="41"/>
      <c r="BS44" s="41"/>
      <c r="BT44" s="41"/>
    </row>
    <row r="45" spans="1:72" ht="13" customHeight="1" thickBot="1">
      <c r="A45" s="1110"/>
      <c r="B45" s="556">
        <v>15</v>
      </c>
      <c r="C45" s="879">
        <v>102</v>
      </c>
      <c r="D45" s="564"/>
      <c r="E45" s="879">
        <v>36</v>
      </c>
      <c r="F45" s="564"/>
      <c r="G45" s="879">
        <v>1838</v>
      </c>
      <c r="H45" s="564"/>
      <c r="I45" s="582">
        <f>SUM(I41:I44)/(B46-B42)*220</f>
        <v>644848.69565217383</v>
      </c>
      <c r="J45" s="583" t="s">
        <v>10</v>
      </c>
      <c r="K45" s="1273"/>
      <c r="L45" s="1274"/>
      <c r="M45" s="586"/>
      <c r="N45" s="932"/>
      <c r="V45" s="1076"/>
      <c r="W45" s="79"/>
      <c r="X45" s="79"/>
      <c r="Y45" s="79"/>
      <c r="Z45" s="79"/>
      <c r="AA45" s="79"/>
      <c r="AB45" s="79"/>
      <c r="AC45" s="79"/>
      <c r="AD45" s="79"/>
      <c r="AS45" s="61"/>
      <c r="AT45" s="61"/>
      <c r="AU45" s="61"/>
      <c r="AV45" s="61"/>
      <c r="AW45" s="61"/>
      <c r="BP45" s="41"/>
      <c r="BQ45" s="41"/>
      <c r="BR45" s="41"/>
      <c r="BS45" s="41"/>
      <c r="BT45" s="41"/>
    </row>
    <row r="46" spans="1:72" ht="13" customHeight="1" thickBot="1">
      <c r="A46" s="1110"/>
      <c r="B46" s="556">
        <v>25</v>
      </c>
      <c r="C46" s="879">
        <v>117</v>
      </c>
      <c r="D46" s="564"/>
      <c r="E46" s="879">
        <v>36</v>
      </c>
      <c r="F46" s="564"/>
      <c r="G46" s="879">
        <v>1266</v>
      </c>
      <c r="H46" s="564"/>
      <c r="I46" s="584"/>
      <c r="J46" s="585"/>
      <c r="K46" s="574"/>
      <c r="L46" s="574"/>
      <c r="M46" s="586"/>
      <c r="N46" s="932"/>
      <c r="O46" s="326"/>
      <c r="V46" s="1076"/>
      <c r="W46" s="79"/>
      <c r="X46" s="79"/>
      <c r="Y46" s="79"/>
      <c r="Z46" s="656" t="s">
        <v>14</v>
      </c>
      <c r="AA46" s="79"/>
      <c r="AB46" s="79"/>
      <c r="AC46" s="79"/>
      <c r="AD46" s="79"/>
      <c r="AS46" s="61"/>
      <c r="AT46" s="36"/>
      <c r="AU46" s="61"/>
      <c r="AV46" s="61"/>
      <c r="AW46" s="61"/>
      <c r="BP46" s="41"/>
      <c r="BQ46" s="41"/>
      <c r="BR46" s="41"/>
      <c r="BS46" s="41"/>
      <c r="BT46" s="41"/>
    </row>
    <row r="47" spans="1:72" ht="13" customHeight="1" thickBot="1">
      <c r="A47" s="1111" t="s">
        <v>218</v>
      </c>
      <c r="B47" s="557" t="s">
        <v>11</v>
      </c>
      <c r="C47" s="558">
        <f>AVERAGE(C42:C46)</f>
        <v>102.4</v>
      </c>
      <c r="D47" s="559"/>
      <c r="E47" s="558">
        <f>AVERAGE(E37:E41)</f>
        <v>36</v>
      </c>
      <c r="F47" s="559"/>
      <c r="G47" s="884">
        <v>51846</v>
      </c>
      <c r="H47" s="576" t="s">
        <v>8</v>
      </c>
      <c r="I47" s="560"/>
      <c r="J47" s="561"/>
      <c r="K47" s="559"/>
      <c r="L47" s="559"/>
      <c r="M47" s="562">
        <f>AVERAGE(M39:M44)</f>
        <v>1.7397</v>
      </c>
      <c r="N47" s="563" t="s">
        <v>58</v>
      </c>
      <c r="O47" s="1267" t="str">
        <f>A49</f>
        <v>MP-518-20</v>
      </c>
      <c r="P47" s="1268"/>
      <c r="Q47" s="319"/>
      <c r="S47" s="92" t="s">
        <v>77</v>
      </c>
      <c r="T47" s="92" t="s">
        <v>78</v>
      </c>
      <c r="V47" s="1076"/>
      <c r="W47" s="79"/>
      <c r="X47" s="79"/>
      <c r="Y47" s="79"/>
      <c r="Z47" s="320">
        <f>I55</f>
        <v>2.358961557663505</v>
      </c>
      <c r="AA47" s="657" t="s">
        <v>76</v>
      </c>
      <c r="AB47" s="658"/>
      <c r="AC47" s="658"/>
      <c r="AD47" s="659"/>
      <c r="AE47" s="1162" t="str">
        <f>+O47</f>
        <v>MP-518-20</v>
      </c>
      <c r="AF47" s="666" t="s">
        <v>116</v>
      </c>
      <c r="AG47" s="664"/>
      <c r="AH47" s="664"/>
      <c r="AI47" s="663" t="s">
        <v>115</v>
      </c>
      <c r="AJ47" s="664"/>
      <c r="AK47" s="665">
        <v>1.3</v>
      </c>
      <c r="AL47" s="664"/>
      <c r="AM47" s="664"/>
      <c r="AN47" s="664"/>
      <c r="AO47" s="664"/>
      <c r="AP47" s="664"/>
      <c r="AQ47" s="664"/>
      <c r="AR47" s="664"/>
      <c r="AS47" s="664"/>
      <c r="AT47" s="664"/>
      <c r="AU47" s="664"/>
      <c r="AV47" s="61"/>
      <c r="AW47" s="61"/>
      <c r="BE47" s="36"/>
      <c r="BF47" s="36"/>
      <c r="BG47" s="36"/>
      <c r="BP47" s="41"/>
      <c r="BQ47" s="41"/>
      <c r="BR47" s="41"/>
      <c r="BS47" s="41"/>
      <c r="BT47" s="41"/>
    </row>
    <row r="48" spans="1:72" ht="13" customHeight="1">
      <c r="A48" s="1112">
        <v>2</v>
      </c>
      <c r="B48" s="612">
        <v>-10</v>
      </c>
      <c r="C48" s="878">
        <v>78</v>
      </c>
      <c r="D48" s="878">
        <v>4.8</v>
      </c>
      <c r="E48" s="878">
        <v>0</v>
      </c>
      <c r="F48" s="880">
        <v>1635</v>
      </c>
      <c r="G48" s="615"/>
      <c r="H48" s="880">
        <v>1834</v>
      </c>
      <c r="I48" s="638"/>
      <c r="J48" s="639"/>
      <c r="K48" s="640"/>
      <c r="L48" s="640"/>
      <c r="M48" s="1194">
        <v>0.11890000000000001</v>
      </c>
      <c r="N48" s="934"/>
      <c r="O48" s="644" t="s">
        <v>2</v>
      </c>
      <c r="P48" s="645" t="s">
        <v>344</v>
      </c>
      <c r="Q48" s="646" t="s">
        <v>345</v>
      </c>
      <c r="R48" s="543" t="s">
        <v>46</v>
      </c>
      <c r="S48" s="646" t="s">
        <v>71</v>
      </c>
      <c r="T48" s="646" t="s">
        <v>72</v>
      </c>
      <c r="U48" s="646" t="s">
        <v>17</v>
      </c>
      <c r="V48" s="1086" t="s">
        <v>28</v>
      </c>
      <c r="W48" s="646" t="s">
        <v>25</v>
      </c>
      <c r="X48" s="543" t="s">
        <v>18</v>
      </c>
      <c r="Y48" s="647" t="s">
        <v>20</v>
      </c>
      <c r="Z48" s="544" t="s">
        <v>56</v>
      </c>
      <c r="AA48" s="648" t="s">
        <v>74</v>
      </c>
      <c r="AB48" s="545" t="s">
        <v>81</v>
      </c>
      <c r="AC48" s="545" t="s">
        <v>82</v>
      </c>
      <c r="AD48" s="649" t="s">
        <v>86</v>
      </c>
      <c r="AE48" s="667"/>
      <c r="AF48" s="667"/>
      <c r="AG48" s="667"/>
      <c r="AH48" s="667"/>
      <c r="AI48" s="667"/>
      <c r="AJ48" s="667"/>
      <c r="AK48" s="667"/>
      <c r="AL48" s="667"/>
      <c r="AM48" s="667" t="s">
        <v>117</v>
      </c>
      <c r="AN48" s="667" t="s">
        <v>117</v>
      </c>
      <c r="AO48" s="667" t="s">
        <v>117</v>
      </c>
      <c r="AP48" s="667" t="s">
        <v>117</v>
      </c>
      <c r="AQ48" s="667" t="s">
        <v>118</v>
      </c>
      <c r="AR48" s="667" t="s">
        <v>119</v>
      </c>
      <c r="AS48" s="667" t="s">
        <v>120</v>
      </c>
      <c r="AT48" s="667" t="s">
        <v>121</v>
      </c>
      <c r="AU48" s="667"/>
      <c r="AV48" s="61"/>
      <c r="AW48" s="61"/>
      <c r="AX48" s="75"/>
      <c r="AY48" s="75"/>
      <c r="BA48" s="75"/>
      <c r="BP48" s="41"/>
      <c r="BQ48" s="41"/>
      <c r="BR48" s="41"/>
      <c r="BS48" s="41"/>
      <c r="BT48" s="41"/>
    </row>
    <row r="49" spans="1:72" ht="15.75" customHeight="1" thickBot="1">
      <c r="A49" s="911" t="s">
        <v>375</v>
      </c>
      <c r="B49" s="613">
        <v>0</v>
      </c>
      <c r="C49" s="879">
        <v>99</v>
      </c>
      <c r="D49" s="879">
        <v>5.4</v>
      </c>
      <c r="E49" s="879">
        <v>0</v>
      </c>
      <c r="F49" s="879">
        <v>1665</v>
      </c>
      <c r="G49" s="615"/>
      <c r="H49" s="879">
        <v>1987</v>
      </c>
      <c r="I49" s="879">
        <v>3104</v>
      </c>
      <c r="J49" s="883">
        <v>1307</v>
      </c>
      <c r="K49" s="879">
        <v>5704</v>
      </c>
      <c r="L49" s="879">
        <v>2366</v>
      </c>
      <c r="M49" s="615"/>
      <c r="N49" s="935"/>
      <c r="O49" s="650" t="s">
        <v>26</v>
      </c>
      <c r="P49" s="651" t="s">
        <v>99</v>
      </c>
      <c r="Q49" s="546" t="s">
        <v>99</v>
      </c>
      <c r="R49" s="546" t="s">
        <v>16</v>
      </c>
      <c r="S49" s="546" t="s">
        <v>70</v>
      </c>
      <c r="T49" s="546" t="s">
        <v>73</v>
      </c>
      <c r="U49" s="652" t="s">
        <v>84</v>
      </c>
      <c r="V49" s="1087" t="s">
        <v>350</v>
      </c>
      <c r="W49" s="546" t="s">
        <v>88</v>
      </c>
      <c r="X49" s="546" t="s">
        <v>16</v>
      </c>
      <c r="Y49" s="653" t="s">
        <v>16</v>
      </c>
      <c r="Z49" s="654"/>
      <c r="AA49" s="547" t="s">
        <v>75</v>
      </c>
      <c r="AB49" s="548"/>
      <c r="AC49" s="548"/>
      <c r="AD49" s="655"/>
      <c r="AE49" s="667" t="s">
        <v>122</v>
      </c>
      <c r="AF49" s="667" t="s">
        <v>123</v>
      </c>
      <c r="AG49" s="667" t="s">
        <v>124</v>
      </c>
      <c r="AH49" s="667" t="s">
        <v>125</v>
      </c>
      <c r="AI49" s="667" t="s">
        <v>341</v>
      </c>
      <c r="AJ49" s="667" t="s">
        <v>346</v>
      </c>
      <c r="AK49" s="667" t="s">
        <v>339</v>
      </c>
      <c r="AL49" s="667" t="s">
        <v>340</v>
      </c>
      <c r="AM49" s="667" t="s">
        <v>46</v>
      </c>
      <c r="AN49" s="667" t="s">
        <v>17</v>
      </c>
      <c r="AO49" s="667" t="s">
        <v>343</v>
      </c>
      <c r="AP49" s="667" t="s">
        <v>25</v>
      </c>
      <c r="AQ49" s="667" t="s">
        <v>127</v>
      </c>
      <c r="AR49" s="667" t="s">
        <v>127</v>
      </c>
      <c r="AS49" s="667" t="s">
        <v>127</v>
      </c>
      <c r="AT49" s="667" t="s">
        <v>127</v>
      </c>
      <c r="AU49" s="667" t="s">
        <v>128</v>
      </c>
      <c r="AV49" s="61"/>
      <c r="AW49" s="61"/>
      <c r="BP49" s="41"/>
      <c r="BQ49" s="41"/>
      <c r="BR49" s="41"/>
      <c r="BS49" s="41"/>
      <c r="BT49" s="41"/>
    </row>
    <row r="50" spans="1:72" ht="13" customHeight="1">
      <c r="A50" s="901">
        <v>21.2</v>
      </c>
      <c r="B50" s="613">
        <v>10</v>
      </c>
      <c r="C50" s="879">
        <v>123</v>
      </c>
      <c r="D50" s="615"/>
      <c r="E50" s="879">
        <v>25</v>
      </c>
      <c r="F50" s="615"/>
      <c r="G50" s="615"/>
      <c r="H50" s="615"/>
      <c r="I50" s="879">
        <v>3200</v>
      </c>
      <c r="J50" s="883">
        <v>1365</v>
      </c>
      <c r="K50" s="879">
        <v>5517</v>
      </c>
      <c r="L50" s="879">
        <v>2344</v>
      </c>
      <c r="M50" s="615"/>
      <c r="N50" s="936"/>
      <c r="O50" s="322">
        <f t="shared" ref="O50:S51" si="31">+B48</f>
        <v>-10</v>
      </c>
      <c r="P50" s="323">
        <f t="shared" si="31"/>
        <v>78</v>
      </c>
      <c r="Q50" s="244">
        <f t="shared" si="31"/>
        <v>4.8</v>
      </c>
      <c r="R50" s="66">
        <f t="shared" si="31"/>
        <v>0</v>
      </c>
      <c r="S50" s="66">
        <f t="shared" si="31"/>
        <v>1635</v>
      </c>
      <c r="T50" s="66">
        <f>+H48</f>
        <v>1834</v>
      </c>
      <c r="U50" s="65">
        <f>S50/Q50</f>
        <v>340.625</v>
      </c>
      <c r="V50" s="887">
        <v>3</v>
      </c>
      <c r="W50" s="65">
        <f>V51*I53*200/10/(A50)</f>
        <v>8915.0943396226412</v>
      </c>
      <c r="X50" s="65">
        <f t="shared" ref="X50:X55" si="32">W50/U50</f>
        <v>26.172754024580232</v>
      </c>
      <c r="Y50" s="65">
        <f>X50-R50</f>
        <v>26.172754024580232</v>
      </c>
      <c r="Z50" s="65">
        <f>(X50/P50)*100</f>
        <v>33.55481285202594</v>
      </c>
      <c r="AA50" s="65">
        <f>(T50/0.4-(S50))*I55/100*10</f>
        <v>695.89365951073387</v>
      </c>
      <c r="AB50" s="64">
        <f>700*AA58/AVERAGE(U50:U51)</f>
        <v>17.93870991265911</v>
      </c>
      <c r="AC50" s="65">
        <f>AVERAGE(X50:X51)-AB50</f>
        <v>9.6045768395596163</v>
      </c>
      <c r="AD50" s="65">
        <f>AC50/AVERAGE(X50:X51)*100</f>
        <v>34.870845030090422</v>
      </c>
      <c r="AE50" s="43">
        <f>LINEST(R50:R51,O50:O51)</f>
        <v>0</v>
      </c>
      <c r="AF50" s="43">
        <f>INDEX(LINEST(R50:R51,O50:O51),2)</f>
        <v>0</v>
      </c>
      <c r="AG50" s="42">
        <f>LINEST(U50:U51,O50:O51)</f>
        <v>-3.2291666666666687</v>
      </c>
      <c r="AH50" s="42">
        <f>INDEX(LINEST(U50:U51,O50:O51),2)</f>
        <v>308.33333333333326</v>
      </c>
      <c r="AI50" s="43">
        <f>LINEST(Q50:Q51,O50:O51)</f>
        <v>6.0000000000000039E-2</v>
      </c>
      <c r="AJ50" s="42">
        <f>INDEX(LINEST(Q50:Q51,O50:O51),2)</f>
        <v>5.3999999999999995</v>
      </c>
      <c r="AK50" s="43">
        <f>LINEST(W50:W51,O50:O51)</f>
        <v>0</v>
      </c>
      <c r="AL50" s="42">
        <f>INDEX(LINEST(W50:W51,O50:O51),2)</f>
        <v>8915.0943396226412</v>
      </c>
      <c r="AM50" s="43">
        <f>AE50*AVERAGE(O50:O51)+AF50</f>
        <v>0</v>
      </c>
      <c r="AN50" s="42">
        <f>AG50*AVERAGE(O50:O51)+AH50</f>
        <v>324.47916666666663</v>
      </c>
      <c r="AO50" s="42">
        <f>AI50*AVERAGE(O50:O51)+AJ50</f>
        <v>5.0999999999999996</v>
      </c>
      <c r="AP50" s="42">
        <f>AK50*AVERAGE(O50:O51)+AL50</f>
        <v>8915.0943396226412</v>
      </c>
      <c r="AQ50" s="76">
        <f>AP50/AN50</f>
        <v>27.475090099639605</v>
      </c>
      <c r="AR50" s="76">
        <f>AK47*AO50*AG50/AN50</f>
        <v>-6.5980738362760888E-2</v>
      </c>
      <c r="AS50" s="1034">
        <f>AQ50-AR50</f>
        <v>27.541070838002366</v>
      </c>
      <c r="AT50" s="1034">
        <f>AS50-AM50</f>
        <v>27.541070838002366</v>
      </c>
      <c r="AU50" s="1034">
        <f>AS50-AK47*AI50</f>
        <v>27.463070838002366</v>
      </c>
      <c r="AV50" s="36" t="s">
        <v>97</v>
      </c>
      <c r="AW50" s="36"/>
      <c r="AX50" s="36"/>
      <c r="AY50" s="36"/>
      <c r="AZ50" s="36"/>
      <c r="BA50" s="36"/>
      <c r="BB50" s="36"/>
      <c r="BC50" s="36"/>
      <c r="BF50" s="36"/>
      <c r="BP50" s="41"/>
      <c r="BQ50" s="41"/>
      <c r="BR50" s="41"/>
      <c r="BS50" s="41"/>
      <c r="BT50" s="41"/>
    </row>
    <row r="51" spans="1:72" ht="13" customHeight="1">
      <c r="A51" s="901" t="str">
        <f>A31</f>
        <v>Lipid#3</v>
      </c>
      <c r="B51" s="613">
        <v>20</v>
      </c>
      <c r="C51" s="879">
        <v>88</v>
      </c>
      <c r="D51" s="615"/>
      <c r="E51" s="879">
        <v>25</v>
      </c>
      <c r="F51" s="615"/>
      <c r="G51" s="615"/>
      <c r="H51" s="615"/>
      <c r="I51" s="879">
        <v>3146</v>
      </c>
      <c r="J51" s="883">
        <v>1334</v>
      </c>
      <c r="K51" s="879">
        <v>5489</v>
      </c>
      <c r="L51" s="879">
        <v>2435</v>
      </c>
      <c r="M51" s="615"/>
      <c r="N51" s="935"/>
      <c r="O51" s="324">
        <f t="shared" si="31"/>
        <v>0</v>
      </c>
      <c r="P51" s="321">
        <f t="shared" si="31"/>
        <v>99</v>
      </c>
      <c r="Q51" s="245">
        <f t="shared" si="31"/>
        <v>5.4</v>
      </c>
      <c r="R51" s="131">
        <f t="shared" si="31"/>
        <v>0</v>
      </c>
      <c r="S51" s="131">
        <f t="shared" si="31"/>
        <v>1665</v>
      </c>
      <c r="T51" s="131">
        <f>+H49</f>
        <v>1987</v>
      </c>
      <c r="U51" s="72">
        <f>S51/Q51</f>
        <v>308.33333333333331</v>
      </c>
      <c r="V51" s="888">
        <v>3</v>
      </c>
      <c r="W51" s="72">
        <f>V51*I53*200/10/(A50)</f>
        <v>8915.0943396226412</v>
      </c>
      <c r="X51" s="72">
        <f t="shared" si="32"/>
        <v>28.913819479857217</v>
      </c>
      <c r="Y51" s="72">
        <f t="shared" ref="Y51:Y55" si="33">X51-R51</f>
        <v>28.913819479857217</v>
      </c>
      <c r="Z51" s="72">
        <f t="shared" ref="Z51:Z55" si="34">(X51/P51)*100</f>
        <v>29.205878262482038</v>
      </c>
      <c r="AA51" s="72">
        <f>(T51/0.4-(S51))*$I55/100*10</f>
        <v>779.04705441837245</v>
      </c>
      <c r="AB51" s="250">
        <f>700*AA59/AVERAGE(U52:U55)</f>
        <v>28.757254251593441</v>
      </c>
      <c r="AC51" s="72">
        <f>X56-AB51</f>
        <v>23.424912950716998</v>
      </c>
      <c r="AD51" s="65">
        <f>AC51/AVERAGE(X52:X55)*100</f>
        <v>44.890647910230577</v>
      </c>
      <c r="AE51" s="43"/>
      <c r="AF51" s="43"/>
      <c r="AG51" s="42"/>
      <c r="AH51" s="42"/>
      <c r="AI51" s="43"/>
      <c r="AJ51" s="42"/>
      <c r="AK51" s="42"/>
      <c r="AL51" s="42"/>
      <c r="AM51" s="43"/>
      <c r="AN51" s="42"/>
      <c r="AO51" s="42"/>
      <c r="AP51" s="42"/>
      <c r="AQ51" s="76"/>
      <c r="AR51" s="76"/>
      <c r="AS51" s="76"/>
      <c r="AT51" s="42"/>
      <c r="AU51" s="42"/>
      <c r="AV51" s="61"/>
      <c r="AW51" s="61"/>
      <c r="BP51" s="41"/>
      <c r="BQ51" s="41"/>
      <c r="BR51" s="41"/>
      <c r="BS51" s="41"/>
      <c r="BT51" s="41"/>
    </row>
    <row r="52" spans="1:72" ht="13" customHeight="1">
      <c r="A52" s="901" t="str">
        <f>A32</f>
        <v>[diet C]</v>
      </c>
      <c r="B52" s="613">
        <v>30</v>
      </c>
      <c r="C52" s="879">
        <v>93</v>
      </c>
      <c r="D52" s="615"/>
      <c r="E52" s="879">
        <v>30</v>
      </c>
      <c r="F52" s="615"/>
      <c r="G52" s="615"/>
      <c r="H52" s="615"/>
      <c r="I52" s="615"/>
      <c r="J52" s="616"/>
      <c r="K52" s="615"/>
      <c r="L52" s="615"/>
      <c r="M52" s="615"/>
      <c r="N52" s="935"/>
      <c r="O52" s="324">
        <f t="shared" ref="O52:S54" si="35">+B57</f>
        <v>80</v>
      </c>
      <c r="P52" s="321">
        <f t="shared" si="35"/>
        <v>108</v>
      </c>
      <c r="Q52" s="131">
        <f t="shared" si="35"/>
        <v>6.3</v>
      </c>
      <c r="R52" s="131">
        <f t="shared" si="35"/>
        <v>41</v>
      </c>
      <c r="S52" s="131">
        <f t="shared" si="35"/>
        <v>1211</v>
      </c>
      <c r="T52" s="131">
        <f>+H57</f>
        <v>3027</v>
      </c>
      <c r="U52" s="72">
        <f>S52/Q52</f>
        <v>192.22222222222223</v>
      </c>
      <c r="V52" s="888">
        <v>1.89</v>
      </c>
      <c r="W52" s="72">
        <f>V52*K53*200/10/(A50)</f>
        <v>9931.4150943396235</v>
      </c>
      <c r="X52" s="72">
        <f t="shared" si="32"/>
        <v>51.66632130003272</v>
      </c>
      <c r="Y52" s="72">
        <f t="shared" si="33"/>
        <v>10.66632130003272</v>
      </c>
      <c r="Z52" s="72">
        <f t="shared" si="34"/>
        <v>47.839186388919188</v>
      </c>
      <c r="AA52" s="72">
        <f>(T52/0.4-(S52))*$I55/100*10</f>
        <v>1499.4739141288071</v>
      </c>
      <c r="AB52" s="79"/>
      <c r="AC52" s="79"/>
      <c r="AD52" s="79"/>
      <c r="AE52" s="43"/>
      <c r="AF52" s="43"/>
      <c r="AG52" s="42"/>
      <c r="AH52" s="42"/>
      <c r="AI52" s="43"/>
      <c r="AJ52" s="42"/>
      <c r="AK52" s="42"/>
      <c r="AL52" s="42"/>
      <c r="AM52" s="43"/>
      <c r="AN52" s="42"/>
      <c r="AO52" s="42"/>
      <c r="AP52" s="42"/>
      <c r="AQ52" s="76"/>
      <c r="AR52" s="76"/>
      <c r="AS52" s="76"/>
      <c r="AT52" s="42"/>
      <c r="AU52" s="42"/>
      <c r="AV52" s="61"/>
      <c r="AW52" s="61"/>
      <c r="BP52" s="41"/>
      <c r="BQ52" s="41"/>
      <c r="BR52" s="41"/>
      <c r="BS52" s="41"/>
      <c r="BT52" s="41"/>
    </row>
    <row r="53" spans="1:72" ht="13" customHeight="1">
      <c r="A53" s="901" t="str">
        <f>A33</f>
        <v>[treatment C]</v>
      </c>
      <c r="B53" s="613">
        <v>40</v>
      </c>
      <c r="C53" s="879">
        <v>97</v>
      </c>
      <c r="D53" s="615"/>
      <c r="E53" s="879">
        <v>32</v>
      </c>
      <c r="F53" s="615"/>
      <c r="G53" s="615"/>
      <c r="H53" s="615"/>
      <c r="I53" s="617">
        <f>AVERAGE(I49:I51)</f>
        <v>3150</v>
      </c>
      <c r="J53" s="618">
        <f>AVERAGE(J49:J51)</f>
        <v>1335.3333333333333</v>
      </c>
      <c r="K53" s="617">
        <f>AVERAGE(K49:K51)</f>
        <v>5570</v>
      </c>
      <c r="L53" s="618">
        <f>AVERAGE(L49:L51)</f>
        <v>2381.6666666666665</v>
      </c>
      <c r="M53" s="615"/>
      <c r="N53" s="935"/>
      <c r="O53" s="355">
        <f t="shared" si="35"/>
        <v>90</v>
      </c>
      <c r="P53" s="321">
        <f t="shared" si="35"/>
        <v>110</v>
      </c>
      <c r="Q53" s="131">
        <f t="shared" si="35"/>
        <v>6.6</v>
      </c>
      <c r="R53" s="131">
        <f t="shared" si="35"/>
        <v>41</v>
      </c>
      <c r="S53" s="131">
        <f t="shared" si="35"/>
        <v>1244</v>
      </c>
      <c r="T53" s="131">
        <f>+H58</f>
        <v>3135</v>
      </c>
      <c r="U53" s="72">
        <f>S53/Q53</f>
        <v>188.4848484848485</v>
      </c>
      <c r="V53" s="888">
        <v>1.89</v>
      </c>
      <c r="W53" s="72">
        <f t="shared" ref="W53:W55" si="36">W52*V53/V52</f>
        <v>9931.4150943396235</v>
      </c>
      <c r="X53" s="72">
        <f t="shared" si="32"/>
        <v>52.690787478007643</v>
      </c>
      <c r="Y53" s="72">
        <f t="shared" si="33"/>
        <v>11.690787478007643</v>
      </c>
      <c r="Z53" s="72">
        <f t="shared" si="34"/>
        <v>47.900715889097853</v>
      </c>
      <c r="AA53" s="72">
        <f>(T53/0.4-(S53))*$I55/100*10</f>
        <v>1555.3813030454321</v>
      </c>
      <c r="AB53" s="79"/>
      <c r="AC53" s="79"/>
      <c r="AD53" s="79"/>
      <c r="AE53" s="43">
        <f>LINEST(R52:R54,O52:O54)</f>
        <v>0</v>
      </c>
      <c r="AF53" s="43">
        <f>INDEX(LINEST(R52:R54,O52:O54),2)</f>
        <v>41</v>
      </c>
      <c r="AG53" s="42">
        <f>LINEST(U52:U54,O52:O54)</f>
        <v>1.0317460317459389E-2</v>
      </c>
      <c r="AH53" s="42">
        <f>INDEX(LINEST(U52:U54,O52:O54),2)</f>
        <v>190.11664261664271</v>
      </c>
      <c r="AI53" s="43">
        <f>LINEST(Q52:Q54,O52:O54)</f>
        <v>3.5000000000000003E-2</v>
      </c>
      <c r="AJ53" s="42">
        <f>INDEX(LINEST(Q52:Q54,O52:O54),2)</f>
        <v>3.4833333333333325</v>
      </c>
      <c r="AK53" s="43">
        <f>LINEST(W52:W54,O52:O54)</f>
        <v>0</v>
      </c>
      <c r="AL53" s="42">
        <f>INDEX(LINEST(W52:W54,O52:O54),2)</f>
        <v>9931.4150943396235</v>
      </c>
      <c r="AM53" s="43">
        <f>AE53*O53+AF53</f>
        <v>41</v>
      </c>
      <c r="AN53" s="42">
        <f>AG53*O53+AH53</f>
        <v>191.04521404521404</v>
      </c>
      <c r="AO53" s="42">
        <f>AI53*O53+AJ53</f>
        <v>6.6333333333333329</v>
      </c>
      <c r="AP53" s="42">
        <f>AK53*O53+AL53</f>
        <v>9931.4150943396235</v>
      </c>
      <c r="AQ53" s="76">
        <f>AP53/AN53</f>
        <v>51.98463172173048</v>
      </c>
      <c r="AR53" s="76">
        <f>AK47*AO53*AG53/AN53</f>
        <v>4.657059843950606E-4</v>
      </c>
      <c r="AS53" s="76">
        <f>AQ53-AR53</f>
        <v>51.984166015746084</v>
      </c>
      <c r="AT53" s="76">
        <f>AS53-AM53</f>
        <v>10.984166015746084</v>
      </c>
      <c r="AU53" s="76">
        <f>AS53-AK47*AI53</f>
        <v>51.938666015746087</v>
      </c>
      <c r="AV53" s="61"/>
      <c r="AW53" s="61"/>
      <c r="BP53" s="41"/>
      <c r="BQ53" s="41"/>
      <c r="BR53" s="41"/>
      <c r="BS53" s="41"/>
      <c r="BT53" s="41"/>
    </row>
    <row r="54" spans="1:72" ht="13" customHeight="1">
      <c r="A54" s="901" t="s">
        <v>61</v>
      </c>
      <c r="B54" s="613">
        <v>50</v>
      </c>
      <c r="C54" s="879">
        <v>100</v>
      </c>
      <c r="D54" s="615"/>
      <c r="E54" s="879">
        <v>36</v>
      </c>
      <c r="F54" s="615"/>
      <c r="G54" s="615"/>
      <c r="H54" s="615"/>
      <c r="I54" s="615"/>
      <c r="J54" s="616"/>
      <c r="K54" s="615"/>
      <c r="L54" s="616"/>
      <c r="M54" s="615"/>
      <c r="N54" s="935"/>
      <c r="O54" s="355">
        <f t="shared" si="35"/>
        <v>100</v>
      </c>
      <c r="P54" s="321">
        <f t="shared" si="35"/>
        <v>110</v>
      </c>
      <c r="Q54" s="131">
        <f t="shared" si="35"/>
        <v>7</v>
      </c>
      <c r="R54" s="131">
        <f t="shared" si="35"/>
        <v>41</v>
      </c>
      <c r="S54" s="131">
        <f t="shared" si="35"/>
        <v>1347</v>
      </c>
      <c r="T54" s="131">
        <f>+H59</f>
        <v>3368</v>
      </c>
      <c r="U54" s="72">
        <f>S54/Q54</f>
        <v>192.42857142857142</v>
      </c>
      <c r="V54" s="888">
        <v>1.89</v>
      </c>
      <c r="W54" s="72">
        <f t="shared" si="36"/>
        <v>9931.4150943396235</v>
      </c>
      <c r="X54" s="72">
        <f t="shared" si="32"/>
        <v>51.610917342522171</v>
      </c>
      <c r="Y54" s="72">
        <f t="shared" si="33"/>
        <v>10.610917342522171</v>
      </c>
      <c r="Z54" s="72">
        <f t="shared" si="34"/>
        <v>46.919015765929245</v>
      </c>
      <c r="AA54" s="72">
        <f>(T54/0.4-(S54))*$I55/100*10</f>
        <v>1668.4935097353969</v>
      </c>
      <c r="AB54" s="79"/>
      <c r="AC54" s="79"/>
      <c r="AD54" s="79"/>
      <c r="AE54" s="43">
        <f>LINEST(R53:R55,O53:O55)</f>
        <v>0</v>
      </c>
      <c r="AF54" s="43">
        <f>INDEX(LINEST(R53:R55,O53:O55),2)</f>
        <v>41</v>
      </c>
      <c r="AG54" s="42">
        <f>LINEST(U53:U55,O53:O55)</f>
        <v>-3.7082105569500416E-2</v>
      </c>
      <c r="AH54" s="42">
        <f>INDEX(LINEST(U53:U55,O53:O55),2)</f>
        <v>193.54805558587071</v>
      </c>
      <c r="AI54" s="43">
        <f>LINEST(Q53:Q55,O53:O55)</f>
        <v>4.2857142857142903E-3</v>
      </c>
      <c r="AJ54" s="42">
        <f>INDEX(LINEST(Q53:Q55,O53:O55),2)</f>
        <v>6.3571428571428568</v>
      </c>
      <c r="AK54" s="43">
        <f>LINEST(W53:W55,O53:O55)</f>
        <v>0</v>
      </c>
      <c r="AL54" s="42">
        <f>INDEX(LINEST(W53:W55,O53:O55),2)</f>
        <v>9931.4150943396235</v>
      </c>
      <c r="AM54" s="43">
        <f>AE54*O54+AF54</f>
        <v>41</v>
      </c>
      <c r="AN54" s="42">
        <f>AG54*O54+AH54</f>
        <v>189.83984502892068</v>
      </c>
      <c r="AO54" s="42">
        <f>AI54*O54+AJ54</f>
        <v>6.7857142857142856</v>
      </c>
      <c r="AP54" s="42">
        <f>AK54*O54+AL54</f>
        <v>9931.4150943396235</v>
      </c>
      <c r="AQ54" s="76">
        <f>AP54/AN54</f>
        <v>52.314702916169402</v>
      </c>
      <c r="AR54" s="76">
        <f>AK47*AO54*AG54/AN54</f>
        <v>-1.7231216424017186E-3</v>
      </c>
      <c r="AS54" s="76">
        <f>AQ54-AR54</f>
        <v>52.316426037811802</v>
      </c>
      <c r="AT54" s="76">
        <f>AS54-AM54</f>
        <v>11.316426037811802</v>
      </c>
      <c r="AU54" s="76">
        <f>AS54-AK47*AI54</f>
        <v>52.310854609240373</v>
      </c>
      <c r="AV54" s="61"/>
      <c r="AW54" s="61"/>
      <c r="BP54" s="41"/>
      <c r="BQ54" s="41"/>
      <c r="BR54" s="41"/>
      <c r="BS54" s="41"/>
      <c r="BT54" s="41"/>
    </row>
    <row r="55" spans="1:72" ht="13" customHeight="1" thickBot="1">
      <c r="A55" s="901" t="s">
        <v>315</v>
      </c>
      <c r="B55" s="613">
        <v>60</v>
      </c>
      <c r="C55" s="879">
        <v>99</v>
      </c>
      <c r="D55" s="615"/>
      <c r="E55" s="879">
        <v>36</v>
      </c>
      <c r="F55" s="615"/>
      <c r="G55" s="615"/>
      <c r="H55" s="615"/>
      <c r="I55" s="619">
        <f>I53/J53</f>
        <v>2.358961557663505</v>
      </c>
      <c r="J55" s="620" t="s">
        <v>14</v>
      </c>
      <c r="K55" s="619">
        <f>K53/L53</f>
        <v>2.3386983904828553</v>
      </c>
      <c r="L55" s="620" t="s">
        <v>14</v>
      </c>
      <c r="M55" s="624"/>
      <c r="N55" s="935"/>
      <c r="O55" s="355">
        <f>+B61</f>
        <v>120</v>
      </c>
      <c r="P55" s="321">
        <f>+C61</f>
        <v>114</v>
      </c>
      <c r="Q55" s="131">
        <f>+D61</f>
        <v>6.8</v>
      </c>
      <c r="R55" s="131">
        <f>+E61</f>
        <v>41</v>
      </c>
      <c r="S55" s="131">
        <f>+F61</f>
        <v>1280</v>
      </c>
      <c r="T55" s="131">
        <f>+H61</f>
        <v>3570</v>
      </c>
      <c r="U55" s="72">
        <f t="shared" ref="U55" si="37">S55/Q55</f>
        <v>188.23529411764707</v>
      </c>
      <c r="V55" s="888">
        <v>1.89</v>
      </c>
      <c r="W55" s="72">
        <f t="shared" si="36"/>
        <v>9931.4150943396235</v>
      </c>
      <c r="X55" s="72">
        <f t="shared" si="32"/>
        <v>52.760642688679248</v>
      </c>
      <c r="Y55" s="72">
        <f t="shared" si="33"/>
        <v>11.760642688679248</v>
      </c>
      <c r="Z55" s="72">
        <f t="shared" si="34"/>
        <v>46.281265516385304</v>
      </c>
      <c r="AA55" s="72">
        <f>(T55/0.4-(S55))*$I55/100*10</f>
        <v>1803.4261108337496</v>
      </c>
      <c r="AB55" s="79"/>
      <c r="AC55" s="79"/>
      <c r="AD55" s="79"/>
      <c r="AE55" s="43"/>
      <c r="AQ55" s="42"/>
      <c r="AV55" s="61"/>
      <c r="AW55" s="61"/>
      <c r="BP55" s="41"/>
      <c r="BQ55" s="41"/>
      <c r="BR55" s="41"/>
      <c r="BS55" s="41"/>
      <c r="BT55" s="41"/>
    </row>
    <row r="56" spans="1:72" ht="13" customHeight="1" thickBot="1">
      <c r="A56" s="901">
        <v>1</v>
      </c>
      <c r="B56" s="613">
        <v>70</v>
      </c>
      <c r="C56" s="879">
        <v>100</v>
      </c>
      <c r="D56" s="615"/>
      <c r="E56" s="879">
        <v>39</v>
      </c>
      <c r="F56" s="615"/>
      <c r="G56" s="615"/>
      <c r="H56" s="615"/>
      <c r="I56" s="615"/>
      <c r="J56" s="616"/>
      <c r="K56" s="615"/>
      <c r="L56" s="615"/>
      <c r="M56" s="615"/>
      <c r="N56" s="935"/>
      <c r="O56" s="325" t="s">
        <v>55</v>
      </c>
      <c r="P56" s="152">
        <f t="shared" ref="P56:Z56" si="38">AVERAGE(P52:P55)</f>
        <v>110.5</v>
      </c>
      <c r="Q56" s="252">
        <f t="shared" si="38"/>
        <v>6.6749999999999998</v>
      </c>
      <c r="R56" s="153">
        <f t="shared" si="38"/>
        <v>41</v>
      </c>
      <c r="S56" s="153">
        <f t="shared" si="38"/>
        <v>1270.5</v>
      </c>
      <c r="T56" s="153">
        <f t="shared" si="38"/>
        <v>3275</v>
      </c>
      <c r="U56" s="153">
        <f t="shared" si="38"/>
        <v>190.3427340633223</v>
      </c>
      <c r="V56" s="1075">
        <f t="shared" si="38"/>
        <v>1.89</v>
      </c>
      <c r="W56" s="153">
        <f t="shared" si="38"/>
        <v>9931.4150943396235</v>
      </c>
      <c r="X56" s="153">
        <f t="shared" si="38"/>
        <v>52.182167202310438</v>
      </c>
      <c r="Y56" s="153">
        <f t="shared" si="38"/>
        <v>11.182167202310445</v>
      </c>
      <c r="Z56" s="153">
        <f t="shared" si="38"/>
        <v>47.235045890082901</v>
      </c>
      <c r="AA56" s="156"/>
      <c r="AB56" s="79"/>
      <c r="AC56" s="79"/>
      <c r="AD56" s="79"/>
      <c r="AR56" s="1034" t="s">
        <v>110</v>
      </c>
      <c r="AS56" s="1034">
        <f>AVERAGE(AS53:AS54)</f>
        <v>52.150296026778946</v>
      </c>
      <c r="AT56" s="1034">
        <f>AVERAGE(AT53:AT54)</f>
        <v>11.150296026778943</v>
      </c>
      <c r="AU56" s="1034">
        <f>AVERAGE(AU53:AU54)</f>
        <v>52.12476031249323</v>
      </c>
      <c r="AV56" s="61"/>
      <c r="AW56" s="61"/>
      <c r="BP56" s="41"/>
      <c r="BQ56" s="41"/>
      <c r="BR56" s="41"/>
      <c r="BS56" s="41"/>
      <c r="BT56" s="41"/>
    </row>
    <row r="57" spans="1:72" ht="13" customHeight="1" thickBot="1">
      <c r="A57" s="1193">
        <v>44026</v>
      </c>
      <c r="B57" s="613">
        <v>80</v>
      </c>
      <c r="C57" s="879">
        <v>108</v>
      </c>
      <c r="D57" s="879">
        <v>6.3</v>
      </c>
      <c r="E57" s="879">
        <v>41</v>
      </c>
      <c r="F57" s="879">
        <v>1211</v>
      </c>
      <c r="G57" s="615"/>
      <c r="H57" s="879">
        <v>3027</v>
      </c>
      <c r="I57" s="615"/>
      <c r="J57" s="621"/>
      <c r="K57" s="622"/>
      <c r="L57" s="622"/>
      <c r="M57" s="622"/>
      <c r="N57" s="935"/>
      <c r="O57" s="157" t="s">
        <v>95</v>
      </c>
      <c r="P57" s="79">
        <f>AVERAGE(P50:P51)</f>
        <v>88.5</v>
      </c>
      <c r="Q57" s="158">
        <f>AVERAGE(P52/Q52,P53/Q53,P54/Q54,P55/Q55)</f>
        <v>16.572128851540619</v>
      </c>
      <c r="R57" s="328">
        <f>AVERAGE(P50/Q50,P51/Q51)</f>
        <v>17.291666666666664</v>
      </c>
      <c r="V57" s="1076"/>
      <c r="W57" s="79"/>
      <c r="X57" s="79"/>
      <c r="Y57" s="79"/>
      <c r="Z57" s="160" t="s">
        <v>91</v>
      </c>
      <c r="AA57" s="662" t="s">
        <v>79</v>
      </c>
      <c r="AB57" s="79"/>
      <c r="AC57" s="79"/>
      <c r="AD57" s="79"/>
      <c r="AS57" s="61"/>
      <c r="AT57" s="61"/>
      <c r="AU57" s="61"/>
      <c r="AV57" s="61"/>
      <c r="AW57" s="61"/>
      <c r="BP57" s="41"/>
      <c r="BQ57" s="41"/>
      <c r="BR57" s="41"/>
      <c r="BS57" s="41"/>
      <c r="BT57" s="41"/>
    </row>
    <row r="58" spans="1:72" ht="13" customHeight="1" thickBot="1">
      <c r="A58" s="1113" t="s">
        <v>220</v>
      </c>
      <c r="B58" s="613">
        <v>90</v>
      </c>
      <c r="C58" s="879">
        <v>110</v>
      </c>
      <c r="D58" s="879">
        <v>6.6</v>
      </c>
      <c r="E58" s="879">
        <v>41</v>
      </c>
      <c r="F58" s="879">
        <v>1244</v>
      </c>
      <c r="G58" s="615"/>
      <c r="H58" s="879">
        <v>3135</v>
      </c>
      <c r="I58" s="623"/>
      <c r="J58" s="620"/>
      <c r="K58" s="624"/>
      <c r="L58" s="624"/>
      <c r="M58" s="624"/>
      <c r="N58" s="935"/>
      <c r="O58" s="1233" t="s">
        <v>83</v>
      </c>
      <c r="P58" s="1243"/>
      <c r="Q58" s="162">
        <f>STDEV(P52/Q52,P53/Q53,P54/Q54,P55/Q55)</f>
        <v>0.607631725617229</v>
      </c>
      <c r="R58" s="163">
        <f>STDEV(P50/Q50,P51/Q51)</f>
        <v>1.4731391274719732</v>
      </c>
      <c r="V58" s="1076"/>
      <c r="W58" s="79"/>
      <c r="X58" s="79"/>
      <c r="Y58" s="79"/>
      <c r="Z58" s="164" t="s">
        <v>89</v>
      </c>
      <c r="AA58" s="165">
        <f>SLOPE(AA50:AA51,O50:O51)</f>
        <v>8.3153394907638578</v>
      </c>
      <c r="AB58" s="79"/>
      <c r="AC58" s="79"/>
      <c r="AD58" s="79"/>
      <c r="AS58" s="61"/>
      <c r="AT58" s="61"/>
      <c r="AU58" s="61"/>
      <c r="AV58" s="61"/>
      <c r="AW58" s="61"/>
      <c r="BP58" s="41"/>
      <c r="BQ58" s="41"/>
      <c r="BR58" s="41"/>
      <c r="BS58" s="41"/>
      <c r="BT58" s="41"/>
    </row>
    <row r="59" spans="1:72" ht="13" customHeight="1" thickBot="1">
      <c r="A59" s="943">
        <v>44</v>
      </c>
      <c r="B59" s="613">
        <v>100</v>
      </c>
      <c r="C59" s="879">
        <v>110</v>
      </c>
      <c r="D59" s="879">
        <v>7</v>
      </c>
      <c r="E59" s="879">
        <v>41</v>
      </c>
      <c r="F59" s="879">
        <v>1347</v>
      </c>
      <c r="G59" s="615"/>
      <c r="H59" s="879">
        <v>3368</v>
      </c>
      <c r="I59" s="625"/>
      <c r="J59" s="626"/>
      <c r="K59" s="615"/>
      <c r="L59" s="615"/>
      <c r="M59" s="879">
        <v>1.4265000000000001</v>
      </c>
      <c r="N59" s="1070"/>
      <c r="O59" s="35"/>
      <c r="P59" s="161"/>
      <c r="Q59" s="660" t="s">
        <v>93</v>
      </c>
      <c r="R59" s="661" t="s">
        <v>94</v>
      </c>
      <c r="V59" s="1076"/>
      <c r="W59" s="79"/>
      <c r="X59" s="79"/>
      <c r="Y59" s="79"/>
      <c r="Z59" s="167" t="s">
        <v>90</v>
      </c>
      <c r="AA59" s="168">
        <f>SLOPE(AA52:AA55,O52:O55)</f>
        <v>7.8196205691462781</v>
      </c>
      <c r="AB59" s="79"/>
      <c r="AC59" s="79"/>
      <c r="AD59" s="79"/>
      <c r="AS59" s="61"/>
      <c r="AT59" s="61"/>
      <c r="AU59" s="61"/>
      <c r="AV59" s="61"/>
      <c r="AW59" s="61"/>
      <c r="BP59" s="41"/>
      <c r="BQ59" s="41"/>
      <c r="BR59" s="41"/>
      <c r="BS59" s="41"/>
      <c r="BT59" s="41"/>
    </row>
    <row r="60" spans="1:72" ht="13" customHeight="1">
      <c r="A60" s="1113" t="s">
        <v>219</v>
      </c>
      <c r="B60" s="613">
        <v>110</v>
      </c>
      <c r="C60" s="879">
        <v>115</v>
      </c>
      <c r="D60" s="615"/>
      <c r="E60" s="879">
        <v>41</v>
      </c>
      <c r="F60" s="615"/>
      <c r="G60" s="615"/>
      <c r="H60" s="615"/>
      <c r="I60" s="627" t="s">
        <v>9</v>
      </c>
      <c r="J60" s="628"/>
      <c r="K60" s="1275"/>
      <c r="L60" s="1276"/>
      <c r="M60" s="641"/>
      <c r="N60" s="1070"/>
      <c r="V60" s="1076"/>
      <c r="W60" s="79"/>
      <c r="X60" s="79"/>
      <c r="Y60" s="79"/>
      <c r="Z60" s="79"/>
      <c r="AA60" s="79"/>
      <c r="AB60" s="79"/>
      <c r="AC60" s="79"/>
      <c r="AD60" s="79"/>
      <c r="AS60" s="61"/>
      <c r="AT60" s="61"/>
      <c r="AU60" s="61"/>
      <c r="AV60" s="61"/>
      <c r="AW60" s="61"/>
      <c r="BP60" s="41"/>
      <c r="BQ60" s="41"/>
      <c r="BR60" s="41"/>
      <c r="BS60" s="41"/>
      <c r="BT60" s="41"/>
    </row>
    <row r="61" spans="1:72" ht="13" customHeight="1">
      <c r="A61" s="943">
        <v>40</v>
      </c>
      <c r="B61" s="613">
        <v>120</v>
      </c>
      <c r="C61" s="879">
        <v>114</v>
      </c>
      <c r="D61" s="879">
        <v>6.8</v>
      </c>
      <c r="E61" s="879">
        <v>41</v>
      </c>
      <c r="F61" s="879">
        <v>1280</v>
      </c>
      <c r="G61" s="615"/>
      <c r="H61" s="879">
        <v>3570</v>
      </c>
      <c r="I61" s="629">
        <f>((G63+G62)/2)*(B63-B62)</f>
        <v>24709.5</v>
      </c>
      <c r="J61" s="620"/>
      <c r="K61" s="1277"/>
      <c r="L61" s="1278"/>
      <c r="M61" s="879">
        <v>1.4151</v>
      </c>
      <c r="N61" s="935"/>
      <c r="V61" s="1076"/>
      <c r="AB61" s="79"/>
      <c r="AC61" s="79"/>
      <c r="AD61" s="79"/>
      <c r="AS61" s="61"/>
      <c r="AT61" s="61"/>
      <c r="AU61" s="61"/>
      <c r="AV61" s="61"/>
      <c r="AW61" s="61"/>
      <c r="BP61" s="41"/>
      <c r="BQ61" s="41"/>
      <c r="BR61" s="41"/>
      <c r="BS61" s="41"/>
      <c r="BT61" s="41"/>
    </row>
    <row r="62" spans="1:72" ht="13" customHeight="1">
      <c r="A62" s="901"/>
      <c r="B62" s="613">
        <v>2</v>
      </c>
      <c r="C62" s="879">
        <v>119</v>
      </c>
      <c r="D62" s="615"/>
      <c r="E62" s="879">
        <v>41</v>
      </c>
      <c r="F62" s="615"/>
      <c r="G62" s="879">
        <v>10280</v>
      </c>
      <c r="H62" s="615"/>
      <c r="I62" s="629">
        <f>((G64+G63)/2)*(B64-B63)</f>
        <v>23952.5</v>
      </c>
      <c r="J62" s="620"/>
      <c r="K62" s="1277"/>
      <c r="L62" s="1278"/>
      <c r="M62" s="641"/>
      <c r="N62" s="935"/>
      <c r="V62" s="1076"/>
      <c r="AB62" s="79"/>
      <c r="AC62" s="79"/>
      <c r="AD62" s="79"/>
      <c r="AS62" s="61"/>
      <c r="AT62" s="61"/>
      <c r="AU62" s="61"/>
      <c r="AV62" s="61"/>
      <c r="AW62" s="61"/>
      <c r="BP62" s="41"/>
      <c r="BQ62" s="41"/>
      <c r="BR62" s="41"/>
      <c r="BS62" s="41"/>
      <c r="BT62" s="41"/>
    </row>
    <row r="63" spans="1:72" ht="13" customHeight="1">
      <c r="A63" s="943">
        <v>25.4</v>
      </c>
      <c r="B63" s="613">
        <v>5</v>
      </c>
      <c r="C63" s="879">
        <v>117</v>
      </c>
      <c r="D63" s="615"/>
      <c r="E63" s="879">
        <v>39</v>
      </c>
      <c r="F63" s="615"/>
      <c r="G63" s="879">
        <v>6193</v>
      </c>
      <c r="H63" s="615"/>
      <c r="I63" s="629">
        <f>((G65+G64)/2)*(B65-B64)</f>
        <v>14162.5</v>
      </c>
      <c r="J63" s="620"/>
      <c r="K63" s="1277"/>
      <c r="L63" s="1278"/>
      <c r="M63" s="641"/>
      <c r="N63" s="935"/>
      <c r="V63" s="1076"/>
      <c r="AB63" s="79"/>
      <c r="AC63" s="79"/>
      <c r="AD63" s="79"/>
      <c r="AS63" s="61"/>
      <c r="AT63" s="61"/>
      <c r="AU63" s="61"/>
      <c r="AV63" s="61"/>
      <c r="AW63" s="61"/>
      <c r="BP63" s="41"/>
      <c r="BQ63" s="41"/>
      <c r="BR63" s="41"/>
      <c r="BS63" s="41"/>
      <c r="BT63" s="41"/>
    </row>
    <row r="64" spans="1:72" ht="13" customHeight="1">
      <c r="A64" s="1114"/>
      <c r="B64" s="613">
        <v>10</v>
      </c>
      <c r="C64" s="879">
        <v>125</v>
      </c>
      <c r="D64" s="615"/>
      <c r="E64" s="879">
        <v>39</v>
      </c>
      <c r="F64" s="615"/>
      <c r="G64" s="879">
        <v>3388</v>
      </c>
      <c r="H64" s="615"/>
      <c r="I64" s="629">
        <f>((G66+G65)/2)*(B66-B65)</f>
        <v>20265</v>
      </c>
      <c r="J64" s="620"/>
      <c r="K64" s="1277"/>
      <c r="L64" s="1278"/>
      <c r="M64" s="641"/>
      <c r="N64" s="935"/>
      <c r="V64" s="1076"/>
      <c r="AB64" s="79"/>
      <c r="AC64" s="79"/>
      <c r="AD64" s="79"/>
      <c r="AS64" s="61"/>
      <c r="AT64" s="61"/>
      <c r="AU64" s="61"/>
      <c r="AV64" s="61"/>
      <c r="AW64" s="61"/>
      <c r="BP64" s="41"/>
      <c r="BQ64" s="41"/>
      <c r="BR64" s="41"/>
      <c r="BS64" s="41"/>
      <c r="BT64" s="41"/>
    </row>
    <row r="65" spans="1:72" ht="13" customHeight="1" thickBot="1">
      <c r="A65" s="1114"/>
      <c r="B65" s="613">
        <v>15</v>
      </c>
      <c r="C65" s="879">
        <v>142</v>
      </c>
      <c r="D65" s="615"/>
      <c r="E65" s="879">
        <v>37</v>
      </c>
      <c r="F65" s="615"/>
      <c r="G65" s="879">
        <v>2277</v>
      </c>
      <c r="H65" s="615"/>
      <c r="I65" s="630">
        <f>SUM(I61:I64)/(B66-B62)*220</f>
        <v>794769.13043478259</v>
      </c>
      <c r="J65" s="630" t="s">
        <v>10</v>
      </c>
      <c r="K65" s="1279"/>
      <c r="L65" s="1280"/>
      <c r="M65" s="641"/>
      <c r="N65" s="935"/>
      <c r="V65" s="1076"/>
      <c r="AB65" s="79"/>
      <c r="AC65" s="79"/>
      <c r="AD65" s="79"/>
      <c r="AS65" s="61"/>
      <c r="AT65" s="61"/>
      <c r="AU65" s="61"/>
      <c r="AV65" s="61"/>
      <c r="AW65" s="61"/>
      <c r="BP65" s="41"/>
      <c r="BQ65" s="41"/>
      <c r="BR65" s="41"/>
      <c r="BS65" s="41"/>
      <c r="BT65" s="41"/>
    </row>
    <row r="66" spans="1:72" ht="13" customHeight="1" thickBot="1">
      <c r="A66" s="1114"/>
      <c r="B66" s="613">
        <v>25</v>
      </c>
      <c r="C66" s="879">
        <v>155</v>
      </c>
      <c r="D66" s="615"/>
      <c r="E66" s="879">
        <v>32</v>
      </c>
      <c r="F66" s="615"/>
      <c r="G66" s="879">
        <v>1776</v>
      </c>
      <c r="H66" s="615"/>
      <c r="I66" s="631"/>
      <c r="J66" s="632"/>
      <c r="K66" s="622"/>
      <c r="L66" s="622"/>
      <c r="M66" s="641"/>
      <c r="N66" s="935"/>
      <c r="V66" s="1076"/>
      <c r="W66" s="79"/>
      <c r="X66" s="79"/>
      <c r="Y66" s="79"/>
      <c r="Z66" s="602" t="s">
        <v>14</v>
      </c>
      <c r="AA66" s="79"/>
      <c r="AB66" s="79"/>
      <c r="AC66" s="79"/>
      <c r="AD66" s="79"/>
      <c r="AS66" s="61"/>
      <c r="AT66" s="61"/>
      <c r="AU66" s="61"/>
      <c r="AV66" s="61"/>
      <c r="AW66" s="61"/>
      <c r="BP66" s="41"/>
      <c r="BQ66" s="41"/>
      <c r="BR66" s="41"/>
      <c r="BS66" s="41"/>
      <c r="BT66" s="41"/>
    </row>
    <row r="67" spans="1:72" ht="13" customHeight="1" thickBot="1">
      <c r="A67" s="1115" t="s">
        <v>218</v>
      </c>
      <c r="B67" s="614" t="s">
        <v>11</v>
      </c>
      <c r="C67" s="636">
        <f>AVERAGE(C62:C66)</f>
        <v>131.6</v>
      </c>
      <c r="D67" s="635"/>
      <c r="E67" s="636">
        <f>AVERAGE(E57:E61)</f>
        <v>41</v>
      </c>
      <c r="F67" s="635"/>
      <c r="G67" s="884">
        <v>51849</v>
      </c>
      <c r="H67" s="637" t="s">
        <v>8</v>
      </c>
      <c r="I67" s="633"/>
      <c r="J67" s="634"/>
      <c r="K67" s="635"/>
      <c r="L67" s="635"/>
      <c r="M67" s="642">
        <f>AVERAGE(M59:M64)</f>
        <v>1.4208000000000001</v>
      </c>
      <c r="N67" s="643" t="s">
        <v>58</v>
      </c>
      <c r="O67" s="1265" t="str">
        <f>A69</f>
        <v>MP-522-20</v>
      </c>
      <c r="P67" s="1266"/>
      <c r="Q67" s="319"/>
      <c r="S67" s="92" t="s">
        <v>77</v>
      </c>
      <c r="T67" s="92" t="s">
        <v>78</v>
      </c>
      <c r="V67" s="1076"/>
      <c r="W67" s="79"/>
      <c r="X67" s="79"/>
      <c r="Y67" s="79"/>
      <c r="Z67" s="320">
        <f>I75</f>
        <v>2.2641186537364515</v>
      </c>
      <c r="AA67" s="599" t="s">
        <v>76</v>
      </c>
      <c r="AB67" s="600"/>
      <c r="AC67" s="600"/>
      <c r="AD67" s="601"/>
      <c r="AE67" s="610" t="str">
        <f>+O67</f>
        <v>MP-522-20</v>
      </c>
      <c r="AF67" s="609" t="s">
        <v>116</v>
      </c>
      <c r="AG67" s="607"/>
      <c r="AH67" s="607"/>
      <c r="AI67" s="606" t="s">
        <v>115</v>
      </c>
      <c r="AJ67" s="607"/>
      <c r="AK67" s="608">
        <v>1.3</v>
      </c>
      <c r="AL67" s="607"/>
      <c r="AM67" s="607"/>
      <c r="AN67" s="607"/>
      <c r="AO67" s="607"/>
      <c r="AP67" s="607"/>
      <c r="AQ67" s="607"/>
      <c r="AR67" s="607"/>
      <c r="AS67" s="607"/>
      <c r="AT67" s="607"/>
      <c r="AU67" s="607"/>
      <c r="AV67" s="61"/>
      <c r="AW67" s="61"/>
      <c r="BP67" s="41"/>
      <c r="BQ67" s="41"/>
      <c r="BR67" s="41"/>
      <c r="BS67" s="41"/>
      <c r="BT67" s="41"/>
    </row>
    <row r="68" spans="1:72" ht="13" customHeight="1">
      <c r="A68" s="1108">
        <v>3</v>
      </c>
      <c r="B68" s="555">
        <v>-10</v>
      </c>
      <c r="C68" s="878">
        <v>95</v>
      </c>
      <c r="D68" s="878">
        <v>5.3</v>
      </c>
      <c r="E68" s="878">
        <v>0</v>
      </c>
      <c r="F68" s="880">
        <v>3298</v>
      </c>
      <c r="G68" s="564"/>
      <c r="H68" s="880">
        <v>2034</v>
      </c>
      <c r="I68" s="565"/>
      <c r="J68" s="566"/>
      <c r="K68" s="567"/>
      <c r="L68" s="567"/>
      <c r="M68" s="1194">
        <v>0.26090000000000002</v>
      </c>
      <c r="N68" s="931"/>
      <c r="O68" s="587" t="s">
        <v>2</v>
      </c>
      <c r="P68" s="588" t="s">
        <v>344</v>
      </c>
      <c r="Q68" s="589" t="s">
        <v>345</v>
      </c>
      <c r="R68" s="549" t="s">
        <v>46</v>
      </c>
      <c r="S68" s="589" t="s">
        <v>71</v>
      </c>
      <c r="T68" s="589" t="s">
        <v>72</v>
      </c>
      <c r="U68" s="589" t="s">
        <v>17</v>
      </c>
      <c r="V68" s="1084" t="s">
        <v>28</v>
      </c>
      <c r="W68" s="589" t="s">
        <v>25</v>
      </c>
      <c r="X68" s="549" t="s">
        <v>18</v>
      </c>
      <c r="Y68" s="590" t="s">
        <v>20</v>
      </c>
      <c r="Z68" s="550" t="s">
        <v>56</v>
      </c>
      <c r="AA68" s="591" t="s">
        <v>74</v>
      </c>
      <c r="AB68" s="551" t="s">
        <v>81</v>
      </c>
      <c r="AC68" s="551" t="s">
        <v>82</v>
      </c>
      <c r="AD68" s="592" t="s">
        <v>86</v>
      </c>
      <c r="AE68" s="611"/>
      <c r="AF68" s="611"/>
      <c r="AG68" s="611"/>
      <c r="AH68" s="611"/>
      <c r="AI68" s="611"/>
      <c r="AJ68" s="611"/>
      <c r="AK68" s="611"/>
      <c r="AL68" s="611"/>
      <c r="AM68" s="611" t="s">
        <v>117</v>
      </c>
      <c r="AN68" s="611" t="s">
        <v>117</v>
      </c>
      <c r="AO68" s="611" t="s">
        <v>117</v>
      </c>
      <c r="AP68" s="611" t="s">
        <v>117</v>
      </c>
      <c r="AQ68" s="611" t="s">
        <v>118</v>
      </c>
      <c r="AR68" s="611" t="s">
        <v>119</v>
      </c>
      <c r="AS68" s="611" t="s">
        <v>120</v>
      </c>
      <c r="AT68" s="611" t="s">
        <v>121</v>
      </c>
      <c r="AU68" s="611"/>
      <c r="AV68" s="61"/>
      <c r="AW68" s="61"/>
      <c r="BP68" s="41"/>
      <c r="BQ68" s="41"/>
      <c r="BR68" s="41"/>
      <c r="BS68" s="41"/>
      <c r="BT68" s="41"/>
    </row>
    <row r="69" spans="1:72" ht="13" customHeight="1" thickBot="1">
      <c r="A69" s="907" t="s">
        <v>376</v>
      </c>
      <c r="B69" s="556">
        <v>0</v>
      </c>
      <c r="C69" s="879">
        <v>98</v>
      </c>
      <c r="D69" s="879">
        <v>5.9</v>
      </c>
      <c r="E69" s="879">
        <v>0</v>
      </c>
      <c r="F69" s="879">
        <v>3239</v>
      </c>
      <c r="G69" s="564"/>
      <c r="H69" s="879">
        <v>1975</v>
      </c>
      <c r="I69" s="879">
        <v>2703</v>
      </c>
      <c r="J69" s="883">
        <v>1161</v>
      </c>
      <c r="K69" s="879">
        <v>5144</v>
      </c>
      <c r="L69" s="879">
        <v>2111</v>
      </c>
      <c r="M69" s="564"/>
      <c r="N69" s="932"/>
      <c r="O69" s="593" t="s">
        <v>26</v>
      </c>
      <c r="P69" s="594" t="s">
        <v>99</v>
      </c>
      <c r="Q69" s="552" t="s">
        <v>99</v>
      </c>
      <c r="R69" s="552" t="s">
        <v>16</v>
      </c>
      <c r="S69" s="552" t="s">
        <v>70</v>
      </c>
      <c r="T69" s="552" t="s">
        <v>73</v>
      </c>
      <c r="U69" s="595" t="s">
        <v>84</v>
      </c>
      <c r="V69" s="1085" t="s">
        <v>350</v>
      </c>
      <c r="W69" s="552" t="s">
        <v>88</v>
      </c>
      <c r="X69" s="552" t="s">
        <v>16</v>
      </c>
      <c r="Y69" s="596" t="s">
        <v>16</v>
      </c>
      <c r="Z69" s="597"/>
      <c r="AA69" s="553" t="s">
        <v>75</v>
      </c>
      <c r="AB69" s="554"/>
      <c r="AC69" s="554"/>
      <c r="AD69" s="598"/>
      <c r="AE69" s="611" t="s">
        <v>122</v>
      </c>
      <c r="AF69" s="611" t="s">
        <v>123</v>
      </c>
      <c r="AG69" s="611" t="s">
        <v>124</v>
      </c>
      <c r="AH69" s="611" t="s">
        <v>125</v>
      </c>
      <c r="AI69" s="611" t="s">
        <v>341</v>
      </c>
      <c r="AJ69" s="611" t="s">
        <v>346</v>
      </c>
      <c r="AK69" s="611" t="s">
        <v>339</v>
      </c>
      <c r="AL69" s="611" t="s">
        <v>340</v>
      </c>
      <c r="AM69" s="611" t="s">
        <v>46</v>
      </c>
      <c r="AN69" s="611" t="s">
        <v>17</v>
      </c>
      <c r="AO69" s="611" t="s">
        <v>343</v>
      </c>
      <c r="AP69" s="611" t="s">
        <v>25</v>
      </c>
      <c r="AQ69" s="611" t="s">
        <v>127</v>
      </c>
      <c r="AR69" s="611" t="s">
        <v>127</v>
      </c>
      <c r="AS69" s="611" t="s">
        <v>127</v>
      </c>
      <c r="AT69" s="611" t="s">
        <v>127</v>
      </c>
      <c r="AU69" s="611" t="s">
        <v>128</v>
      </c>
      <c r="AV69" s="61"/>
      <c r="AW69" s="61"/>
      <c r="BP69" s="41"/>
      <c r="BQ69" s="41"/>
      <c r="BR69" s="41"/>
      <c r="BS69" s="41"/>
      <c r="BT69" s="41"/>
    </row>
    <row r="70" spans="1:72" ht="13" customHeight="1">
      <c r="A70" s="900">
        <v>22.5</v>
      </c>
      <c r="B70" s="556">
        <v>10</v>
      </c>
      <c r="C70" s="879">
        <v>159</v>
      </c>
      <c r="D70" s="893"/>
      <c r="E70" s="879">
        <v>25</v>
      </c>
      <c r="F70" s="564"/>
      <c r="G70" s="564"/>
      <c r="H70" s="564"/>
      <c r="I70" s="879">
        <v>2592</v>
      </c>
      <c r="J70" s="883">
        <v>1178</v>
      </c>
      <c r="K70" s="879">
        <v>5177</v>
      </c>
      <c r="L70" s="879">
        <v>2172</v>
      </c>
      <c r="M70" s="564"/>
      <c r="N70" s="933"/>
      <c r="O70" s="322">
        <f t="shared" ref="O70:S71" si="39">+B68</f>
        <v>-10</v>
      </c>
      <c r="P70" s="323">
        <f t="shared" si="39"/>
        <v>95</v>
      </c>
      <c r="Q70" s="131">
        <f t="shared" si="39"/>
        <v>5.3</v>
      </c>
      <c r="R70" s="66">
        <f t="shared" si="39"/>
        <v>0</v>
      </c>
      <c r="S70" s="244">
        <f t="shared" si="39"/>
        <v>3298</v>
      </c>
      <c r="T70" s="66">
        <f>+H68</f>
        <v>2034</v>
      </c>
      <c r="U70" s="65">
        <f t="shared" ref="U70:U75" si="40">S70/Q70</f>
        <v>622.2641509433962</v>
      </c>
      <c r="V70" s="887">
        <v>3</v>
      </c>
      <c r="W70" s="65">
        <f>V71*I73*200/10/(A70)</f>
        <v>7056</v>
      </c>
      <c r="X70" s="65">
        <f t="shared" ref="X70:X75" si="41">W70/U70</f>
        <v>11.339235900545786</v>
      </c>
      <c r="Y70" s="65">
        <f t="shared" ref="Y70:Y75" si="42">X70-R70</f>
        <v>11.339235900545786</v>
      </c>
      <c r="Z70" s="65">
        <f t="shared" ref="Z70:Z75" si="43">(X70/P70)*100</f>
        <v>11.936037790048196</v>
      </c>
      <c r="AA70" s="65">
        <f>(T70/0.4-(S70))*I75/100*10</f>
        <v>404.59800342270387</v>
      </c>
      <c r="AB70" s="64">
        <f>700*AA78/AVERAGE(U70:U71)</f>
        <v>-2.3950904708162404</v>
      </c>
      <c r="AC70" s="65">
        <f>AVERAGE(X70:X71)-AB70</f>
        <v>14.491136330937854</v>
      </c>
      <c r="AD70" s="65">
        <f>AC70/AVERAGE(X70:X71)*100</f>
        <v>119.80060673143116</v>
      </c>
      <c r="AE70" s="43">
        <f>LINEST(R70:R71,O70:O71)</f>
        <v>0</v>
      </c>
      <c r="AF70" s="43">
        <f>INDEX(LINEST(R70:R71,O70:O71),2)</f>
        <v>0</v>
      </c>
      <c r="AG70" s="42">
        <f>LINEST(U70:U71,O70:O71)</f>
        <v>-7.3281100095938632</v>
      </c>
      <c r="AH70" s="42">
        <f>INDEX(LINEST(U70:U71,O70:O71),2)</f>
        <v>548.98305084745755</v>
      </c>
      <c r="AI70" s="43">
        <f>LINEST(Q70:Q71,O70:O71)</f>
        <v>6.0000000000000039E-2</v>
      </c>
      <c r="AJ70" s="42">
        <f>INDEX(LINEST(Q70:Q71,O70:O71),2)</f>
        <v>5.8999999999999995</v>
      </c>
      <c r="AK70" s="43">
        <f>LINEST(W70:W71,O70:O71)</f>
        <v>0</v>
      </c>
      <c r="AL70" s="42">
        <f>INDEX(LINEST(W70:W71,O70:O71),2)</f>
        <v>7056</v>
      </c>
      <c r="AM70" s="43">
        <f>AE70*AVERAGE(O70:O71)+AF70</f>
        <v>0</v>
      </c>
      <c r="AN70" s="42">
        <f>AG70*AVERAGE(O70:O71)+AH70</f>
        <v>585.62360089542688</v>
      </c>
      <c r="AO70" s="42">
        <f>AI70*AVERAGE(O70:O71)+AJ70</f>
        <v>5.6</v>
      </c>
      <c r="AP70" s="42">
        <f>AK70*AVERAGE(O70:O71)+AL70</f>
        <v>7056</v>
      </c>
      <c r="AQ70" s="76">
        <f>AP70/AN70</f>
        <v>12.048694740463457</v>
      </c>
      <c r="AR70" s="76">
        <f>AK67*AO70*AG70/AN70</f>
        <v>-9.1097149753309958E-2</v>
      </c>
      <c r="AS70" s="1034">
        <f>AQ70-AR70</f>
        <v>12.139791890216767</v>
      </c>
      <c r="AT70" s="1034">
        <f>AS70-AM70</f>
        <v>12.139791890216767</v>
      </c>
      <c r="AU70" s="1034">
        <f>AS70-AK67*AI70</f>
        <v>12.061791890216767</v>
      </c>
      <c r="AV70" s="36" t="s">
        <v>97</v>
      </c>
      <c r="AW70" s="61"/>
      <c r="BP70" s="41"/>
      <c r="BQ70" s="41"/>
      <c r="BR70" s="41"/>
      <c r="BS70" s="41"/>
      <c r="BT70" s="41"/>
    </row>
    <row r="71" spans="1:72" ht="13" customHeight="1">
      <c r="A71" s="900" t="str">
        <f>A51</f>
        <v>Lipid#3</v>
      </c>
      <c r="B71" s="556">
        <v>20</v>
      </c>
      <c r="C71" s="879">
        <v>157</v>
      </c>
      <c r="D71" s="564"/>
      <c r="E71" s="879">
        <v>25</v>
      </c>
      <c r="F71" s="564"/>
      <c r="G71" s="564"/>
      <c r="H71" s="564"/>
      <c r="I71" s="879">
        <v>2643</v>
      </c>
      <c r="J71" s="883">
        <v>1167</v>
      </c>
      <c r="K71" s="879">
        <v>5233</v>
      </c>
      <c r="L71" s="879">
        <v>2216</v>
      </c>
      <c r="M71" s="564"/>
      <c r="N71" s="932"/>
      <c r="O71" s="324">
        <f t="shared" si="39"/>
        <v>0</v>
      </c>
      <c r="P71" s="321">
        <f t="shared" si="39"/>
        <v>98</v>
      </c>
      <c r="Q71" s="131">
        <f t="shared" si="39"/>
        <v>5.9</v>
      </c>
      <c r="R71" s="131">
        <f t="shared" si="39"/>
        <v>0</v>
      </c>
      <c r="S71" s="245">
        <f t="shared" si="39"/>
        <v>3239</v>
      </c>
      <c r="T71" s="131">
        <f>+H69</f>
        <v>1975</v>
      </c>
      <c r="U71" s="72">
        <f t="shared" si="40"/>
        <v>548.98305084745755</v>
      </c>
      <c r="V71" s="888">
        <v>3</v>
      </c>
      <c r="W71" s="72">
        <f>V71*I73*200/10/(A70)</f>
        <v>7056</v>
      </c>
      <c r="X71" s="72">
        <f t="shared" si="41"/>
        <v>12.852855819697439</v>
      </c>
      <c r="Y71" s="72">
        <f t="shared" si="42"/>
        <v>12.852855819697439</v>
      </c>
      <c r="Z71" s="72">
        <f t="shared" si="43"/>
        <v>13.115158999691264</v>
      </c>
      <c r="AA71" s="72">
        <f>(T71/0.4-(S71))*$I75/100*10</f>
        <v>384.5605533371363</v>
      </c>
      <c r="AB71" s="250">
        <f>700*AA79/AVERAGE(U72:U75)</f>
        <v>29.369617615986254</v>
      </c>
      <c r="AC71" s="72">
        <f>X76-AB71</f>
        <v>11.25025598994937</v>
      </c>
      <c r="AD71" s="65">
        <f>AC71/AVERAGE(X72:X75)*100</f>
        <v>27.696432783349216</v>
      </c>
      <c r="AE71" s="43"/>
      <c r="AF71" s="43"/>
      <c r="AG71" s="42"/>
      <c r="AH71" s="42"/>
      <c r="AI71" s="43"/>
      <c r="AJ71" s="42"/>
      <c r="AK71" s="42"/>
      <c r="AL71" s="42"/>
      <c r="AM71" s="43"/>
      <c r="AN71" s="42"/>
      <c r="AO71" s="42"/>
      <c r="AP71" s="42"/>
      <c r="AQ71" s="76"/>
      <c r="AR71" s="76"/>
      <c r="AS71" s="76"/>
      <c r="AT71" s="42"/>
      <c r="AU71" s="42"/>
      <c r="AV71" s="61"/>
      <c r="AW71" s="61"/>
      <c r="BP71" s="41"/>
      <c r="BQ71" s="41"/>
      <c r="BR71" s="41"/>
      <c r="BS71" s="41"/>
      <c r="BT71" s="41"/>
    </row>
    <row r="72" spans="1:72" ht="13" customHeight="1">
      <c r="A72" s="900" t="str">
        <f>A52</f>
        <v>[diet C]</v>
      </c>
      <c r="B72" s="556">
        <v>30</v>
      </c>
      <c r="C72" s="879">
        <v>147</v>
      </c>
      <c r="D72" s="564"/>
      <c r="E72" s="879">
        <v>25</v>
      </c>
      <c r="F72" s="564"/>
      <c r="G72" s="564"/>
      <c r="H72" s="564"/>
      <c r="I72" s="564"/>
      <c r="J72" s="568"/>
      <c r="K72" s="564"/>
      <c r="L72" s="564"/>
      <c r="M72" s="564"/>
      <c r="N72" s="932"/>
      <c r="O72" s="324">
        <f t="shared" ref="O72:S74" si="44">+B77</f>
        <v>80</v>
      </c>
      <c r="P72" s="321">
        <f t="shared" si="44"/>
        <v>123</v>
      </c>
      <c r="Q72" s="131">
        <f t="shared" si="44"/>
        <v>6.8</v>
      </c>
      <c r="R72" s="131">
        <f t="shared" si="44"/>
        <v>28</v>
      </c>
      <c r="S72" s="131">
        <f t="shared" si="44"/>
        <v>1023</v>
      </c>
      <c r="T72" s="131">
        <f>+H77</f>
        <v>2112</v>
      </c>
      <c r="U72" s="72">
        <f t="shared" si="40"/>
        <v>150.44117647058823</v>
      </c>
      <c r="V72" s="888">
        <v>1.37</v>
      </c>
      <c r="W72" s="72">
        <f>V72*K73*200/10/(A70)</f>
        <v>6313.7718518518532</v>
      </c>
      <c r="X72" s="72">
        <f t="shared" si="41"/>
        <v>41.968375945838318</v>
      </c>
      <c r="Y72" s="72">
        <f t="shared" si="42"/>
        <v>13.968375945838318</v>
      </c>
      <c r="Z72" s="72">
        <f t="shared" si="43"/>
        <v>34.120630850275056</v>
      </c>
      <c r="AA72" s="72">
        <f>(T72/0.4-(S72))*$I75/100*10</f>
        <v>963.83531089560745</v>
      </c>
      <c r="AB72" s="79"/>
      <c r="AC72" s="79"/>
      <c r="AD72" s="79"/>
      <c r="AE72" s="43"/>
      <c r="AF72" s="43"/>
      <c r="AG72" s="42"/>
      <c r="AH72" s="42"/>
      <c r="AI72" s="43"/>
      <c r="AJ72" s="42"/>
      <c r="AK72" s="42"/>
      <c r="AL72" s="42"/>
      <c r="AM72" s="43"/>
      <c r="AN72" s="42"/>
      <c r="AO72" s="42"/>
      <c r="AP72" s="42"/>
      <c r="AQ72" s="76"/>
      <c r="AR72" s="76"/>
      <c r="AS72" s="76"/>
      <c r="AT72" s="42"/>
      <c r="AU72" s="42"/>
      <c r="AV72" s="61"/>
      <c r="AW72" s="61"/>
      <c r="BG72" s="36"/>
      <c r="BH72" s="36"/>
      <c r="BI72" s="36"/>
      <c r="BP72" s="41"/>
      <c r="BQ72" s="41"/>
      <c r="BR72" s="41"/>
      <c r="BS72" s="41"/>
      <c r="BT72" s="41"/>
    </row>
    <row r="73" spans="1:72" ht="13" customHeight="1">
      <c r="A73" s="900" t="str">
        <f>A53</f>
        <v>[treatment C]</v>
      </c>
      <c r="B73" s="556">
        <v>40</v>
      </c>
      <c r="C73" s="879">
        <v>132</v>
      </c>
      <c r="D73" s="564"/>
      <c r="E73" s="879">
        <v>25</v>
      </c>
      <c r="F73" s="564"/>
      <c r="G73" s="564"/>
      <c r="H73" s="564"/>
      <c r="I73" s="569">
        <f>AVERAGE(I69:I71)</f>
        <v>2646</v>
      </c>
      <c r="J73" s="570">
        <f>AVERAGE(J69:J71)</f>
        <v>1168.6666666666667</v>
      </c>
      <c r="K73" s="569">
        <f>AVERAGE(K69:K71)</f>
        <v>5184.666666666667</v>
      </c>
      <c r="L73" s="570">
        <f>AVERAGE(L69:L71)</f>
        <v>2166.3333333333335</v>
      </c>
      <c r="M73" s="564"/>
      <c r="N73" s="932"/>
      <c r="O73" s="324">
        <f t="shared" si="44"/>
        <v>90</v>
      </c>
      <c r="P73" s="321">
        <f t="shared" si="44"/>
        <v>123</v>
      </c>
      <c r="Q73" s="131">
        <f t="shared" si="44"/>
        <v>6.7</v>
      </c>
      <c r="R73" s="131">
        <f t="shared" si="44"/>
        <v>27</v>
      </c>
      <c r="S73" s="131">
        <f t="shared" si="44"/>
        <v>988</v>
      </c>
      <c r="T73" s="131">
        <f>+H78</f>
        <v>2183</v>
      </c>
      <c r="U73" s="72">
        <f t="shared" si="40"/>
        <v>147.46268656716418</v>
      </c>
      <c r="V73" s="888">
        <v>1.32</v>
      </c>
      <c r="W73" s="72">
        <f t="shared" ref="W73:W75" si="45">W72*V73/V72</f>
        <v>6083.3422222222234</v>
      </c>
      <c r="X73" s="72">
        <f t="shared" si="41"/>
        <v>41.253434098065682</v>
      </c>
      <c r="Y73" s="72">
        <f t="shared" si="42"/>
        <v>14.253434098065682</v>
      </c>
      <c r="Z73" s="72">
        <f t="shared" si="43"/>
        <v>33.539377315500559</v>
      </c>
      <c r="AA73" s="72">
        <f>(T73/0.4-(S73))*$I75/100*10</f>
        <v>1011.9478322875069</v>
      </c>
      <c r="AB73" s="79"/>
      <c r="AC73" s="79"/>
      <c r="AD73" s="79"/>
      <c r="AE73" s="43">
        <f>LINEST(R72:R74,O72:O74)</f>
        <v>-0.15</v>
      </c>
      <c r="AF73" s="43">
        <f>INDEX(LINEST(R72:R74,O72:O74),2)</f>
        <v>40.166666666666671</v>
      </c>
      <c r="AG73" s="42">
        <f>LINEST(U72:U74,O72:O74)</f>
        <v>-0.27568201193520853</v>
      </c>
      <c r="AH73" s="42">
        <f>INDEX(LINEST(U72:U74,O72:O74),2)</f>
        <v>172.42184749738092</v>
      </c>
      <c r="AI73" s="43">
        <f>LINEST(Q72:Q74,O72:O74)</f>
        <v>5.0000000000000261E-3</v>
      </c>
      <c r="AJ73" s="42">
        <f>INDEX(LINEST(Q72:Q74,O72:O74),2)</f>
        <v>6.3499999999999979</v>
      </c>
      <c r="AK73" s="43">
        <f>LINEST(W72:W74,O72:O74)</f>
        <v>-34.564444444444462</v>
      </c>
      <c r="AL73" s="42">
        <f>INDEX(LINEST(W72:W74,O72:O74),2)</f>
        <v>9117.3323456790149</v>
      </c>
      <c r="AM73" s="43">
        <f>AE73*O73+AF73</f>
        <v>26.666666666666671</v>
      </c>
      <c r="AN73" s="42">
        <f>AG73*O73+AH73</f>
        <v>147.61046642321216</v>
      </c>
      <c r="AO73" s="42">
        <f>AI73*O73+AJ73</f>
        <v>6.8</v>
      </c>
      <c r="AP73" s="42">
        <f>AK73*O73+AL73</f>
        <v>6006.5323456790138</v>
      </c>
      <c r="AQ73" s="76">
        <f>AP73/AN73</f>
        <v>40.691778105068501</v>
      </c>
      <c r="AR73" s="76">
        <f>AK67*AO73*AG73/AN73</f>
        <v>-1.6509865760603093E-2</v>
      </c>
      <c r="AS73" s="76">
        <f>AQ73-AR73</f>
        <v>40.708287970829105</v>
      </c>
      <c r="AT73" s="76">
        <f>AS73-AM73</f>
        <v>14.041621304162433</v>
      </c>
      <c r="AU73" s="76">
        <f>AS73-AK67*AI73</f>
        <v>40.701787970829102</v>
      </c>
      <c r="AV73" s="61"/>
      <c r="AW73" s="61"/>
      <c r="BP73" s="41"/>
      <c r="BQ73" s="41"/>
      <c r="BR73" s="41"/>
      <c r="BS73" s="41"/>
      <c r="BT73" s="41"/>
    </row>
    <row r="74" spans="1:72" ht="13" customHeight="1">
      <c r="A74" s="900" t="s">
        <v>61</v>
      </c>
      <c r="B74" s="556">
        <v>50</v>
      </c>
      <c r="C74" s="879">
        <v>120</v>
      </c>
      <c r="D74" s="564"/>
      <c r="E74" s="879">
        <v>25</v>
      </c>
      <c r="F74" s="564"/>
      <c r="G74" s="564"/>
      <c r="H74" s="564"/>
      <c r="I74" s="564"/>
      <c r="J74" s="568"/>
      <c r="K74" s="564"/>
      <c r="L74" s="568"/>
      <c r="M74" s="564"/>
      <c r="N74" s="932"/>
      <c r="O74" s="324">
        <f t="shared" si="44"/>
        <v>100</v>
      </c>
      <c r="P74" s="321">
        <f t="shared" si="44"/>
        <v>115</v>
      </c>
      <c r="Q74" s="72">
        <f t="shared" si="44"/>
        <v>6.9</v>
      </c>
      <c r="R74" s="131">
        <f t="shared" si="44"/>
        <v>25</v>
      </c>
      <c r="S74" s="131">
        <f t="shared" si="44"/>
        <v>1000</v>
      </c>
      <c r="T74" s="131">
        <f>+H79</f>
        <v>2236</v>
      </c>
      <c r="U74" s="72">
        <f t="shared" si="40"/>
        <v>144.92753623188406</v>
      </c>
      <c r="V74" s="888">
        <v>1.22</v>
      </c>
      <c r="W74" s="72">
        <f t="shared" si="45"/>
        <v>5622.4829629629639</v>
      </c>
      <c r="X74" s="72">
        <f t="shared" si="41"/>
        <v>38.795132444444448</v>
      </c>
      <c r="Y74" s="72">
        <f t="shared" si="42"/>
        <v>13.795132444444448</v>
      </c>
      <c r="Z74" s="72">
        <f t="shared" si="43"/>
        <v>33.734897777777782</v>
      </c>
      <c r="AA74" s="72">
        <f>(T74/0.4-(S74))*$I75/100*10</f>
        <v>1039.2304620650314</v>
      </c>
      <c r="AB74" s="79"/>
      <c r="AC74" s="79"/>
      <c r="AD74" s="79"/>
      <c r="AE74" s="43">
        <f>LINEST(R73:R75,O73:O75)</f>
        <v>-5.7142857142857134E-2</v>
      </c>
      <c r="AF74" s="43">
        <f>INDEX(LINEST(R73:R75,O73:O75),2)</f>
        <v>31.571428571428569</v>
      </c>
      <c r="AG74" s="42">
        <f>LINEST(U73:U75,O73:O75)</f>
        <v>-0.28572973641111271</v>
      </c>
      <c r="AH74" s="42">
        <f>INDEX(LINEST(U73:U75,O73:O75),2)</f>
        <v>173.30722165569676</v>
      </c>
      <c r="AI74" s="43">
        <f>LINEST(Q73:Q75,O73:O75)</f>
        <v>-1.4285714285714297E-3</v>
      </c>
      <c r="AJ74" s="42">
        <f>INDEX(LINEST(Q73:Q75,O73:O75),2)</f>
        <v>6.9142857142857146</v>
      </c>
      <c r="AK74" s="43">
        <f>LINEST(W73:W75,O73:O75)</f>
        <v>-13.16740740740741</v>
      </c>
      <c r="AL74" s="42">
        <f>INDEX(LINEST(W73:W75,O73:O75),2)</f>
        <v>7136.7348148148158</v>
      </c>
      <c r="AM74" s="43">
        <f>AE74*O74+AF74</f>
        <v>25.857142857142854</v>
      </c>
      <c r="AN74" s="42">
        <f>AG74*O74+AH74</f>
        <v>144.73424801458549</v>
      </c>
      <c r="AO74" s="42">
        <f>AI74*O74+AJ74</f>
        <v>6.7714285714285714</v>
      </c>
      <c r="AP74" s="42">
        <f>AK74*O74+AL74</f>
        <v>5819.9940740740749</v>
      </c>
      <c r="AQ74" s="76">
        <f>AP74/AN74</f>
        <v>40.21158885274734</v>
      </c>
      <c r="AR74" s="76">
        <f>AK67*AO74*AG74/AN74</f>
        <v>-1.7378319821302977E-2</v>
      </c>
      <c r="AS74" s="76">
        <f>AQ74-AR74</f>
        <v>40.228967172568645</v>
      </c>
      <c r="AT74" s="76">
        <f>AS74-AM74</f>
        <v>14.371824315425791</v>
      </c>
      <c r="AU74" s="76">
        <f>AS74-AK67*AI74</f>
        <v>40.230824315425785</v>
      </c>
      <c r="AV74" s="61"/>
      <c r="AW74" s="61"/>
      <c r="BP74" s="41"/>
      <c r="BQ74" s="41"/>
      <c r="BR74" s="41"/>
      <c r="BS74" s="41"/>
      <c r="BT74" s="41"/>
    </row>
    <row r="75" spans="1:72" ht="13" customHeight="1" thickBot="1">
      <c r="A75" s="900" t="s">
        <v>315</v>
      </c>
      <c r="B75" s="556">
        <v>60</v>
      </c>
      <c r="C75" s="879">
        <v>120</v>
      </c>
      <c r="D75" s="564"/>
      <c r="E75" s="879">
        <v>28</v>
      </c>
      <c r="F75" s="564"/>
      <c r="G75" s="564"/>
      <c r="H75" s="564"/>
      <c r="I75" s="571">
        <f>I73/J73</f>
        <v>2.2641186537364515</v>
      </c>
      <c r="J75" s="572" t="s">
        <v>14</v>
      </c>
      <c r="K75" s="571">
        <f>K73/L73</f>
        <v>2.3932912755808586</v>
      </c>
      <c r="L75" s="572" t="s">
        <v>14</v>
      </c>
      <c r="M75" s="576"/>
      <c r="N75" s="932"/>
      <c r="O75" s="324">
        <f t="shared" ref="O75:S75" si="46">+B81</f>
        <v>120</v>
      </c>
      <c r="P75" s="321">
        <f t="shared" si="46"/>
        <v>117</v>
      </c>
      <c r="Q75" s="131">
        <f t="shared" si="46"/>
        <v>6.7</v>
      </c>
      <c r="R75" s="131">
        <f t="shared" si="46"/>
        <v>25</v>
      </c>
      <c r="S75" s="131">
        <f t="shared" si="46"/>
        <v>931</v>
      </c>
      <c r="T75" s="131">
        <f t="shared" ref="T75" si="47">+H81</f>
        <v>2508</v>
      </c>
      <c r="U75" s="72">
        <f t="shared" si="40"/>
        <v>138.955223880597</v>
      </c>
      <c r="V75" s="888">
        <v>1.22</v>
      </c>
      <c r="W75" s="72">
        <f t="shared" si="45"/>
        <v>5622.4829629629639</v>
      </c>
      <c r="X75" s="72">
        <f t="shared" si="41"/>
        <v>40.462551935394053</v>
      </c>
      <c r="Y75" s="72">
        <f t="shared" si="42"/>
        <v>15.462551935394053</v>
      </c>
      <c r="Z75" s="72">
        <f t="shared" si="43"/>
        <v>34.583377722559021</v>
      </c>
      <c r="AA75" s="72">
        <f>(T75/0.4-(S75))*$I75/100*10</f>
        <v>1208.8129492298915</v>
      </c>
      <c r="AB75" s="79"/>
      <c r="AC75" s="79"/>
      <c r="AD75" s="79"/>
      <c r="AE75" s="43"/>
      <c r="AQ75" s="42"/>
      <c r="AV75" s="61"/>
      <c r="AW75" s="61"/>
      <c r="BF75" s="36"/>
      <c r="BG75" s="36"/>
      <c r="BP75" s="41"/>
      <c r="BQ75" s="41"/>
      <c r="BR75" s="41"/>
      <c r="BS75" s="41"/>
      <c r="BT75" s="41"/>
    </row>
    <row r="76" spans="1:72" ht="13" customHeight="1" thickBot="1">
      <c r="A76" s="900">
        <v>1</v>
      </c>
      <c r="B76" s="556">
        <v>70</v>
      </c>
      <c r="C76" s="879">
        <v>121</v>
      </c>
      <c r="D76" s="564"/>
      <c r="E76" s="879">
        <v>28</v>
      </c>
      <c r="F76" s="876"/>
      <c r="G76" s="564"/>
      <c r="H76" s="564"/>
      <c r="I76" s="564"/>
      <c r="J76" s="568"/>
      <c r="K76" s="564"/>
      <c r="L76" s="564"/>
      <c r="M76" s="564"/>
      <c r="N76" s="932"/>
      <c r="O76" s="325" t="s">
        <v>55</v>
      </c>
      <c r="P76" s="152">
        <f t="shared" ref="P76:Z76" si="48">AVERAGE(P72:P75)</f>
        <v>119.5</v>
      </c>
      <c r="Q76" s="154">
        <f t="shared" si="48"/>
        <v>6.7749999999999995</v>
      </c>
      <c r="R76" s="153">
        <f t="shared" si="48"/>
        <v>26.25</v>
      </c>
      <c r="S76" s="153">
        <f t="shared" si="48"/>
        <v>985.5</v>
      </c>
      <c r="T76" s="154">
        <f t="shared" si="48"/>
        <v>2259.75</v>
      </c>
      <c r="U76" s="153">
        <f t="shared" si="48"/>
        <v>145.44665578755837</v>
      </c>
      <c r="V76" s="1075">
        <f t="shared" si="48"/>
        <v>1.2825</v>
      </c>
      <c r="W76" s="153">
        <f t="shared" si="48"/>
        <v>5910.5200000000013</v>
      </c>
      <c r="X76" s="153">
        <f t="shared" si="48"/>
        <v>40.619873605935624</v>
      </c>
      <c r="Y76" s="153">
        <f t="shared" si="48"/>
        <v>14.369873605935625</v>
      </c>
      <c r="Z76" s="153">
        <f t="shared" si="48"/>
        <v>33.994570916528104</v>
      </c>
      <c r="AA76" s="156"/>
      <c r="AB76" s="79"/>
      <c r="AC76" s="79"/>
      <c r="AD76" s="79"/>
      <c r="AR76" s="1034" t="s">
        <v>110</v>
      </c>
      <c r="AS76" s="1034">
        <f>AVERAGE(AS73:AS74)</f>
        <v>40.468627571698875</v>
      </c>
      <c r="AT76" s="1034">
        <f>AVERAGE(AT73:AT74)</f>
        <v>14.206722809794112</v>
      </c>
      <c r="AU76" s="1034">
        <f>AVERAGE(AU73:AU74)</f>
        <v>40.46630614312744</v>
      </c>
      <c r="AV76" s="61"/>
      <c r="AW76" s="61"/>
      <c r="BG76" s="36"/>
      <c r="BP76" s="41"/>
      <c r="BQ76" s="41"/>
      <c r="BR76" s="41"/>
      <c r="BS76" s="41"/>
      <c r="BT76" s="41"/>
    </row>
    <row r="77" spans="1:72" ht="13" customHeight="1" thickBot="1">
      <c r="A77" s="1192">
        <v>44027</v>
      </c>
      <c r="B77" s="556">
        <v>80</v>
      </c>
      <c r="C77" s="879">
        <v>123</v>
      </c>
      <c r="D77" s="879">
        <v>6.8</v>
      </c>
      <c r="E77" s="879">
        <v>28</v>
      </c>
      <c r="F77" s="879">
        <v>1023</v>
      </c>
      <c r="G77" s="564"/>
      <c r="H77" s="879">
        <v>2112</v>
      </c>
      <c r="I77" s="564"/>
      <c r="J77" s="573"/>
      <c r="K77" s="574"/>
      <c r="L77" s="574"/>
      <c r="M77" s="574"/>
      <c r="N77" s="932"/>
      <c r="O77" s="1026" t="s">
        <v>95</v>
      </c>
      <c r="P77" s="79">
        <f>AVERAGE(P70:P71)</f>
        <v>96.5</v>
      </c>
      <c r="Q77" s="158">
        <f>AVERAGE(P72/Q72,P73/Q73,P74/Q74,P75/Q75)</f>
        <v>17.643949370793091</v>
      </c>
      <c r="R77" s="67">
        <f>AVERAGE(P70/Q70,P71/Q71)</f>
        <v>17.267348896706107</v>
      </c>
      <c r="V77" s="1076"/>
      <c r="W77" s="79"/>
      <c r="X77" s="79"/>
      <c r="Y77" s="79"/>
      <c r="Z77" s="160"/>
      <c r="AA77" s="603" t="s">
        <v>79</v>
      </c>
      <c r="AB77" s="79"/>
      <c r="AC77" s="79"/>
      <c r="AD77" s="79"/>
      <c r="AS77" s="61"/>
      <c r="AT77" s="36"/>
      <c r="AU77" s="61"/>
      <c r="AV77" s="61"/>
      <c r="AW77" s="61"/>
      <c r="BP77" s="41"/>
      <c r="BQ77" s="41"/>
      <c r="BR77" s="41"/>
      <c r="BS77" s="41"/>
      <c r="BT77" s="41"/>
    </row>
    <row r="78" spans="1:72" ht="13" customHeight="1" thickBot="1">
      <c r="A78" s="1109" t="s">
        <v>220</v>
      </c>
      <c r="B78" s="556">
        <v>90</v>
      </c>
      <c r="C78" s="879">
        <v>123</v>
      </c>
      <c r="D78" s="879">
        <v>6.7</v>
      </c>
      <c r="E78" s="879">
        <v>27</v>
      </c>
      <c r="F78" s="879">
        <v>988</v>
      </c>
      <c r="G78" s="564"/>
      <c r="H78" s="879">
        <v>2183</v>
      </c>
      <c r="I78" s="575"/>
      <c r="J78" s="572"/>
      <c r="K78" s="576"/>
      <c r="L78" s="576"/>
      <c r="M78" s="576"/>
      <c r="N78" s="932"/>
      <c r="O78" s="1233" t="s">
        <v>83</v>
      </c>
      <c r="P78" s="1233"/>
      <c r="Q78" s="162">
        <f>STDEV(P72/Q72,P73/Q73,P74/Q74,P75/Q75)</f>
        <v>0.75177443943860178</v>
      </c>
      <c r="R78" s="163">
        <f>STDEV(P70/Q70,P71/Q71)</f>
        <v>0.9293920277188078</v>
      </c>
      <c r="V78" s="1076"/>
      <c r="W78" s="79"/>
      <c r="X78" s="79"/>
      <c r="Y78" s="79"/>
      <c r="Z78" s="164" t="s">
        <v>89</v>
      </c>
      <c r="AA78" s="165">
        <f>SLOPE(AA70:AA71,O70:O71)</f>
        <v>-2.003745008556757</v>
      </c>
      <c r="AB78" s="79"/>
      <c r="AC78" s="79"/>
      <c r="AD78" s="79"/>
      <c r="AS78" s="61"/>
      <c r="AT78" s="61"/>
      <c r="AU78" s="61"/>
      <c r="AV78" s="61"/>
      <c r="AW78" s="61"/>
      <c r="BP78" s="41"/>
      <c r="BQ78" s="41"/>
      <c r="BR78" s="41"/>
      <c r="BS78" s="41"/>
      <c r="BT78" s="41"/>
    </row>
    <row r="79" spans="1:72" ht="13" customHeight="1" thickBot="1">
      <c r="A79" s="943">
        <v>43</v>
      </c>
      <c r="B79" s="556">
        <v>100</v>
      </c>
      <c r="C79" s="879">
        <v>115</v>
      </c>
      <c r="D79" s="879">
        <v>6.9</v>
      </c>
      <c r="E79" s="879">
        <v>25</v>
      </c>
      <c r="F79" s="879">
        <v>1000</v>
      </c>
      <c r="G79" s="564"/>
      <c r="H79" s="879">
        <v>2236</v>
      </c>
      <c r="I79" s="577"/>
      <c r="J79" s="578"/>
      <c r="K79" s="564"/>
      <c r="L79" s="564"/>
      <c r="M79" s="879">
        <v>1.452</v>
      </c>
      <c r="N79" s="1069"/>
      <c r="O79" s="35"/>
      <c r="P79" s="945"/>
      <c r="Q79" s="604" t="s">
        <v>93</v>
      </c>
      <c r="R79" s="605" t="s">
        <v>94</v>
      </c>
      <c r="V79" s="1076"/>
      <c r="W79" s="79"/>
      <c r="X79" s="79"/>
      <c r="Y79" s="79"/>
      <c r="Z79" s="167" t="s">
        <v>80</v>
      </c>
      <c r="AA79" s="168">
        <f>SLOPE(AA72:AA75,O72:O75)</f>
        <v>6.1024466628636622</v>
      </c>
      <c r="AB79" s="79"/>
      <c r="AC79" s="79"/>
      <c r="AD79" s="79"/>
      <c r="AS79" s="61"/>
      <c r="AT79" s="61"/>
      <c r="AU79" s="61"/>
      <c r="AV79" s="61"/>
      <c r="AW79" s="61"/>
      <c r="BP79" s="41"/>
      <c r="BQ79" s="41"/>
      <c r="BR79" s="41"/>
      <c r="BS79" s="41"/>
      <c r="BT79" s="41"/>
    </row>
    <row r="80" spans="1:72" ht="13" customHeight="1">
      <c r="A80" s="1109" t="s">
        <v>219</v>
      </c>
      <c r="B80" s="556">
        <v>110</v>
      </c>
      <c r="C80" s="879">
        <v>114</v>
      </c>
      <c r="D80" s="564"/>
      <c r="E80" s="879">
        <v>25</v>
      </c>
      <c r="F80" s="564"/>
      <c r="G80" s="564"/>
      <c r="H80" s="564"/>
      <c r="I80" s="579" t="s">
        <v>9</v>
      </c>
      <c r="J80" s="580"/>
      <c r="K80" s="1269"/>
      <c r="L80" s="1270"/>
      <c r="M80" s="586"/>
      <c r="N80" s="1069"/>
      <c r="V80" s="1076"/>
      <c r="AB80" s="79"/>
      <c r="AC80" s="79"/>
      <c r="AD80" s="79"/>
      <c r="AS80" s="61"/>
      <c r="AT80" s="61"/>
      <c r="AU80" s="36"/>
      <c r="AV80" s="36"/>
      <c r="AW80" s="36"/>
      <c r="BP80" s="41"/>
      <c r="BQ80" s="41"/>
      <c r="BR80" s="41"/>
      <c r="BS80" s="41"/>
      <c r="BT80" s="41"/>
    </row>
    <row r="81" spans="1:72" ht="13" customHeight="1">
      <c r="A81" s="943">
        <v>42</v>
      </c>
      <c r="B81" s="556">
        <v>120</v>
      </c>
      <c r="C81" s="879">
        <v>117</v>
      </c>
      <c r="D81" s="879">
        <v>6.7</v>
      </c>
      <c r="E81" s="879">
        <v>25</v>
      </c>
      <c r="F81" s="879">
        <v>931</v>
      </c>
      <c r="G81" s="564"/>
      <c r="H81" s="879">
        <v>2508</v>
      </c>
      <c r="I81" s="581">
        <f>((G83+G82)/2)*(B83-B82)</f>
        <v>29052</v>
      </c>
      <c r="J81" s="572"/>
      <c r="K81" s="1271"/>
      <c r="L81" s="1272"/>
      <c r="M81" s="879">
        <v>1.3191999999999999</v>
      </c>
      <c r="N81" s="932"/>
      <c r="V81" s="1076"/>
      <c r="AB81" s="79"/>
      <c r="AC81" s="79"/>
      <c r="AD81" s="79"/>
      <c r="AS81" s="61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P81" s="41"/>
      <c r="BQ81" s="41"/>
      <c r="BR81" s="41"/>
      <c r="BS81" s="41"/>
      <c r="BT81" s="41"/>
    </row>
    <row r="82" spans="1:72" ht="13" customHeight="1">
      <c r="A82" s="900"/>
      <c r="B82" s="556">
        <v>2</v>
      </c>
      <c r="C82" s="879">
        <v>121</v>
      </c>
      <c r="D82" s="564"/>
      <c r="E82" s="879">
        <v>25</v>
      </c>
      <c r="F82" s="564"/>
      <c r="G82" s="879">
        <v>12183</v>
      </c>
      <c r="H82" s="564"/>
      <c r="I82" s="581">
        <f>((G84+G83)/2)*(B84-B83)</f>
        <v>29782.5</v>
      </c>
      <c r="J82" s="572"/>
      <c r="K82" s="1271"/>
      <c r="L82" s="1272"/>
      <c r="M82" s="586"/>
      <c r="N82" s="932"/>
      <c r="V82" s="1076"/>
      <c r="AB82" s="79"/>
      <c r="AC82" s="79"/>
      <c r="AD82" s="79"/>
      <c r="AS82" s="61"/>
      <c r="AT82" s="61"/>
      <c r="AU82" s="61"/>
      <c r="AV82" s="61"/>
      <c r="AW82" s="61"/>
      <c r="BF82" s="36"/>
      <c r="BP82" s="41"/>
      <c r="BQ82" s="41"/>
      <c r="BR82" s="41"/>
      <c r="BS82" s="41"/>
      <c r="BT82" s="41"/>
    </row>
    <row r="83" spans="1:72" ht="13" customHeight="1">
      <c r="A83" s="943">
        <v>27.1</v>
      </c>
      <c r="B83" s="556">
        <v>5</v>
      </c>
      <c r="C83" s="879">
        <v>124</v>
      </c>
      <c r="D83" s="564"/>
      <c r="E83" s="879">
        <v>23</v>
      </c>
      <c r="F83" s="564"/>
      <c r="G83" s="879">
        <v>7185</v>
      </c>
      <c r="H83" s="564"/>
      <c r="I83" s="581">
        <f>((G85+G84)/2)*(B85-B84)</f>
        <v>18242.5</v>
      </c>
      <c r="J83" s="572"/>
      <c r="K83" s="1271"/>
      <c r="L83" s="1272"/>
      <c r="M83" s="586"/>
      <c r="N83" s="932"/>
      <c r="V83" s="1076"/>
      <c r="AB83" s="79"/>
      <c r="AC83" s="79"/>
      <c r="AD83" s="79"/>
      <c r="AS83" s="61"/>
      <c r="AT83" s="61"/>
      <c r="AU83" s="61"/>
      <c r="AV83" s="61"/>
      <c r="AW83" s="61"/>
      <c r="BP83" s="41"/>
      <c r="BQ83" s="41"/>
      <c r="BR83" s="41"/>
      <c r="BS83" s="41"/>
      <c r="BT83" s="41"/>
    </row>
    <row r="84" spans="1:72" ht="13" customHeight="1">
      <c r="A84" s="1110"/>
      <c r="B84" s="556">
        <v>10</v>
      </c>
      <c r="C84" s="879">
        <v>118</v>
      </c>
      <c r="D84" s="564"/>
      <c r="E84" s="879">
        <v>20</v>
      </c>
      <c r="F84" s="564"/>
      <c r="G84" s="879">
        <v>4728</v>
      </c>
      <c r="H84" s="564"/>
      <c r="I84" s="581">
        <f>((G86+G85)/2)*(B86-B85)</f>
        <v>20785</v>
      </c>
      <c r="J84" s="572"/>
      <c r="K84" s="1271"/>
      <c r="L84" s="1272"/>
      <c r="M84" s="586"/>
      <c r="N84" s="932"/>
      <c r="V84" s="1076"/>
      <c r="AB84" s="79"/>
      <c r="AC84" s="79"/>
      <c r="AD84" s="79"/>
      <c r="AS84" s="61"/>
      <c r="AT84" s="61"/>
      <c r="AU84" s="61"/>
      <c r="AV84" s="61"/>
      <c r="AW84" s="61"/>
      <c r="BP84" s="41"/>
      <c r="BQ84" s="41"/>
      <c r="BR84" s="41"/>
      <c r="BS84" s="41"/>
      <c r="BT84" s="41"/>
    </row>
    <row r="85" spans="1:72" ht="13" customHeight="1" thickBot="1">
      <c r="A85" s="1110"/>
      <c r="B85" s="556">
        <v>15</v>
      </c>
      <c r="C85" s="879">
        <v>109</v>
      </c>
      <c r="D85" s="564"/>
      <c r="E85" s="879">
        <v>20</v>
      </c>
      <c r="F85" s="564"/>
      <c r="G85" s="879">
        <v>2569</v>
      </c>
      <c r="H85" s="564"/>
      <c r="I85" s="582">
        <f>SUM(I81:I84)/(B86-B82)*220</f>
        <v>936071.30434782605</v>
      </c>
      <c r="J85" s="583" t="s">
        <v>10</v>
      </c>
      <c r="K85" s="1273"/>
      <c r="L85" s="1274"/>
      <c r="M85" s="586"/>
      <c r="N85" s="932"/>
      <c r="V85" s="1076"/>
      <c r="W85" s="79"/>
      <c r="X85" s="79"/>
      <c r="Y85" s="79"/>
      <c r="Z85" s="79"/>
      <c r="AA85" s="79"/>
      <c r="AB85" s="79"/>
      <c r="AC85" s="79"/>
      <c r="AD85" s="79"/>
      <c r="AS85" s="61"/>
      <c r="AT85" s="61"/>
      <c r="AU85" s="61"/>
      <c r="AV85" s="61"/>
      <c r="AW85" s="61"/>
      <c r="BP85" s="41"/>
      <c r="BQ85" s="41"/>
      <c r="BR85" s="41"/>
      <c r="BS85" s="41"/>
      <c r="BT85" s="41"/>
    </row>
    <row r="86" spans="1:72" ht="13" customHeight="1" thickBot="1">
      <c r="A86" s="1110"/>
      <c r="B86" s="556">
        <v>25</v>
      </c>
      <c r="C86" s="879">
        <v>107</v>
      </c>
      <c r="D86" s="564"/>
      <c r="E86" s="879">
        <v>20</v>
      </c>
      <c r="F86" s="564"/>
      <c r="G86" s="879">
        <v>1588</v>
      </c>
      <c r="H86" s="564"/>
      <c r="I86" s="584"/>
      <c r="J86" s="585"/>
      <c r="K86" s="574"/>
      <c r="L86" s="574"/>
      <c r="M86" s="586"/>
      <c r="N86" s="932"/>
      <c r="O86" s="326"/>
      <c r="V86" s="1076"/>
      <c r="W86" s="79"/>
      <c r="X86" s="79"/>
      <c r="Y86" s="79"/>
      <c r="Z86" s="656" t="s">
        <v>14</v>
      </c>
      <c r="AA86" s="79"/>
      <c r="AB86" s="79"/>
      <c r="AC86" s="79"/>
      <c r="AD86" s="79"/>
      <c r="AS86" s="61"/>
      <c r="AT86" s="61"/>
      <c r="AU86" s="61"/>
      <c r="AV86" s="61"/>
      <c r="AW86" s="61"/>
      <c r="BP86" s="41"/>
      <c r="BQ86" s="41"/>
      <c r="BR86" s="41"/>
      <c r="BS86" s="41"/>
      <c r="BT86" s="41"/>
    </row>
    <row r="87" spans="1:72" ht="13" customHeight="1" thickBot="1">
      <c r="A87" s="1111" t="s">
        <v>218</v>
      </c>
      <c r="B87" s="557" t="s">
        <v>11</v>
      </c>
      <c r="C87" s="558">
        <f>AVERAGE(C82:C86)</f>
        <v>115.8</v>
      </c>
      <c r="D87" s="559"/>
      <c r="E87" s="558">
        <f>AVERAGE(E77:E81)</f>
        <v>26</v>
      </c>
      <c r="F87" s="559"/>
      <c r="G87" s="884">
        <v>51324</v>
      </c>
      <c r="H87" s="576" t="s">
        <v>8</v>
      </c>
      <c r="I87" s="560"/>
      <c r="J87" s="561"/>
      <c r="K87" s="559"/>
      <c r="L87" s="559"/>
      <c r="M87" s="562">
        <f>AVERAGE(M79:M84)</f>
        <v>1.3855999999999999</v>
      </c>
      <c r="N87" s="563" t="s">
        <v>58</v>
      </c>
      <c r="O87" s="1267" t="str">
        <f>A89</f>
        <v>MP-525-20</v>
      </c>
      <c r="P87" s="1268"/>
      <c r="Q87" s="319"/>
      <c r="S87" s="92" t="s">
        <v>77</v>
      </c>
      <c r="T87" s="92" t="s">
        <v>78</v>
      </c>
      <c r="V87" s="1076"/>
      <c r="W87" s="79"/>
      <c r="X87" s="79"/>
      <c r="Y87" s="79"/>
      <c r="Z87" s="320">
        <f>I95</f>
        <v>2.1552162849872771</v>
      </c>
      <c r="AA87" s="657" t="s">
        <v>76</v>
      </c>
      <c r="AB87" s="658"/>
      <c r="AC87" s="658"/>
      <c r="AD87" s="659"/>
      <c r="AE87" s="1162" t="str">
        <f>+O87</f>
        <v>MP-525-20</v>
      </c>
      <c r="AF87" s="666" t="s">
        <v>116</v>
      </c>
      <c r="AG87" s="664"/>
      <c r="AH87" s="664"/>
      <c r="AI87" s="663" t="s">
        <v>115</v>
      </c>
      <c r="AJ87" s="664"/>
      <c r="AK87" s="665">
        <v>1.3</v>
      </c>
      <c r="AL87" s="664"/>
      <c r="AM87" s="664"/>
      <c r="AN87" s="664"/>
      <c r="AO87" s="664"/>
      <c r="AP87" s="664"/>
      <c r="AQ87" s="664"/>
      <c r="AR87" s="664"/>
      <c r="AS87" s="664"/>
      <c r="AT87" s="664"/>
      <c r="AU87" s="664"/>
      <c r="AV87" s="61"/>
      <c r="AW87" s="61"/>
      <c r="BP87" s="41"/>
      <c r="BQ87" s="41"/>
      <c r="BR87" s="41"/>
      <c r="BS87" s="41"/>
      <c r="BT87" s="41"/>
    </row>
    <row r="88" spans="1:72" ht="13" customHeight="1">
      <c r="A88" s="1112">
        <v>4</v>
      </c>
      <c r="B88" s="612">
        <v>-10</v>
      </c>
      <c r="C88" s="878">
        <v>89</v>
      </c>
      <c r="D88" s="878">
        <v>5.3</v>
      </c>
      <c r="E88" s="878">
        <v>0</v>
      </c>
      <c r="F88" s="880">
        <v>2746</v>
      </c>
      <c r="G88" s="615"/>
      <c r="H88" s="880">
        <v>2179</v>
      </c>
      <c r="I88" s="638"/>
      <c r="J88" s="639"/>
      <c r="K88" s="640"/>
      <c r="L88" s="640"/>
      <c r="M88" s="1194">
        <v>0.59</v>
      </c>
      <c r="N88" s="934"/>
      <c r="O88" s="644" t="s">
        <v>2</v>
      </c>
      <c r="P88" s="645" t="s">
        <v>344</v>
      </c>
      <c r="Q88" s="646" t="s">
        <v>345</v>
      </c>
      <c r="R88" s="543" t="s">
        <v>46</v>
      </c>
      <c r="S88" s="646" t="s">
        <v>71</v>
      </c>
      <c r="T88" s="646" t="s">
        <v>72</v>
      </c>
      <c r="U88" s="646" t="s">
        <v>17</v>
      </c>
      <c r="V88" s="1086" t="s">
        <v>28</v>
      </c>
      <c r="W88" s="646" t="s">
        <v>25</v>
      </c>
      <c r="X88" s="543" t="s">
        <v>18</v>
      </c>
      <c r="Y88" s="647" t="s">
        <v>20</v>
      </c>
      <c r="Z88" s="544" t="s">
        <v>56</v>
      </c>
      <c r="AA88" s="648" t="s">
        <v>74</v>
      </c>
      <c r="AB88" s="545" t="s">
        <v>81</v>
      </c>
      <c r="AC88" s="545" t="s">
        <v>82</v>
      </c>
      <c r="AD88" s="649" t="s">
        <v>86</v>
      </c>
      <c r="AE88" s="667"/>
      <c r="AF88" s="667"/>
      <c r="AG88" s="667"/>
      <c r="AH88" s="667"/>
      <c r="AI88" s="667"/>
      <c r="AJ88" s="667"/>
      <c r="AK88" s="667"/>
      <c r="AL88" s="667"/>
      <c r="AM88" s="667" t="s">
        <v>117</v>
      </c>
      <c r="AN88" s="667" t="s">
        <v>117</v>
      </c>
      <c r="AO88" s="667" t="s">
        <v>117</v>
      </c>
      <c r="AP88" s="667" t="s">
        <v>117</v>
      </c>
      <c r="AQ88" s="667" t="s">
        <v>118</v>
      </c>
      <c r="AR88" s="667" t="s">
        <v>119</v>
      </c>
      <c r="AS88" s="667" t="s">
        <v>120</v>
      </c>
      <c r="AT88" s="667" t="s">
        <v>121</v>
      </c>
      <c r="AU88" s="667"/>
      <c r="AV88" s="61"/>
      <c r="AW88" s="61"/>
      <c r="BP88" s="41"/>
      <c r="BQ88" s="41"/>
      <c r="BR88" s="41"/>
      <c r="BS88" s="41"/>
      <c r="BT88" s="41"/>
    </row>
    <row r="89" spans="1:72" ht="13" customHeight="1" thickBot="1">
      <c r="A89" s="911" t="s">
        <v>377</v>
      </c>
      <c r="B89" s="613">
        <v>0</v>
      </c>
      <c r="C89" s="879">
        <v>118</v>
      </c>
      <c r="D89" s="879">
        <v>6.8</v>
      </c>
      <c r="E89" s="879">
        <v>0</v>
      </c>
      <c r="F89" s="879">
        <v>3036</v>
      </c>
      <c r="G89" s="615"/>
      <c r="H89" s="879">
        <v>2466</v>
      </c>
      <c r="I89" s="879">
        <v>3099</v>
      </c>
      <c r="J89" s="883">
        <v>1430</v>
      </c>
      <c r="K89" s="879">
        <v>5506</v>
      </c>
      <c r="L89" s="879">
        <v>2475</v>
      </c>
      <c r="M89" s="615"/>
      <c r="N89" s="935"/>
      <c r="O89" s="650" t="s">
        <v>26</v>
      </c>
      <c r="P89" s="651" t="s">
        <v>99</v>
      </c>
      <c r="Q89" s="546" t="s">
        <v>99</v>
      </c>
      <c r="R89" s="546" t="s">
        <v>16</v>
      </c>
      <c r="S89" s="546" t="s">
        <v>70</v>
      </c>
      <c r="T89" s="546" t="s">
        <v>73</v>
      </c>
      <c r="U89" s="652" t="s">
        <v>84</v>
      </c>
      <c r="V89" s="1087" t="s">
        <v>350</v>
      </c>
      <c r="W89" s="546" t="s">
        <v>88</v>
      </c>
      <c r="X89" s="546" t="s">
        <v>16</v>
      </c>
      <c r="Y89" s="653" t="s">
        <v>16</v>
      </c>
      <c r="Z89" s="654"/>
      <c r="AA89" s="547" t="s">
        <v>75</v>
      </c>
      <c r="AB89" s="548"/>
      <c r="AC89" s="548"/>
      <c r="AD89" s="655"/>
      <c r="AE89" s="667" t="s">
        <v>122</v>
      </c>
      <c r="AF89" s="667" t="s">
        <v>123</v>
      </c>
      <c r="AG89" s="667" t="s">
        <v>124</v>
      </c>
      <c r="AH89" s="667" t="s">
        <v>125</v>
      </c>
      <c r="AI89" s="667" t="s">
        <v>341</v>
      </c>
      <c r="AJ89" s="667" t="s">
        <v>346</v>
      </c>
      <c r="AK89" s="667" t="s">
        <v>339</v>
      </c>
      <c r="AL89" s="667" t="s">
        <v>340</v>
      </c>
      <c r="AM89" s="667" t="s">
        <v>46</v>
      </c>
      <c r="AN89" s="667" t="s">
        <v>17</v>
      </c>
      <c r="AO89" s="667" t="s">
        <v>343</v>
      </c>
      <c r="AP89" s="667" t="s">
        <v>25</v>
      </c>
      <c r="AQ89" s="667" t="s">
        <v>127</v>
      </c>
      <c r="AR89" s="667" t="s">
        <v>127</v>
      </c>
      <c r="AS89" s="667" t="s">
        <v>127</v>
      </c>
      <c r="AT89" s="667" t="s">
        <v>127</v>
      </c>
      <c r="AU89" s="667" t="s">
        <v>128</v>
      </c>
      <c r="AV89" s="61"/>
      <c r="AW89" s="61"/>
      <c r="BP89" s="41"/>
      <c r="BQ89" s="41"/>
      <c r="BR89" s="41"/>
      <c r="BS89" s="41"/>
      <c r="BT89" s="41"/>
    </row>
    <row r="90" spans="1:72" ht="13" customHeight="1">
      <c r="A90" s="901">
        <v>19.899999999999999</v>
      </c>
      <c r="B90" s="613">
        <v>10</v>
      </c>
      <c r="C90" s="879">
        <v>131</v>
      </c>
      <c r="D90" s="615"/>
      <c r="E90" s="879">
        <v>25</v>
      </c>
      <c r="F90" s="615"/>
      <c r="G90" s="615"/>
      <c r="H90" s="615"/>
      <c r="I90" s="879">
        <v>3131</v>
      </c>
      <c r="J90" s="883">
        <v>1445</v>
      </c>
      <c r="K90" s="879">
        <v>5222</v>
      </c>
      <c r="L90" s="879">
        <v>2392</v>
      </c>
      <c r="M90" s="615"/>
      <c r="N90" s="936"/>
      <c r="O90" s="322">
        <f t="shared" ref="O90:S91" si="49">+B88</f>
        <v>-10</v>
      </c>
      <c r="P90" s="323">
        <f t="shared" si="49"/>
        <v>89</v>
      </c>
      <c r="Q90" s="244">
        <f t="shared" si="49"/>
        <v>5.3</v>
      </c>
      <c r="R90" s="66">
        <f t="shared" si="49"/>
        <v>0</v>
      </c>
      <c r="S90" s="66">
        <f t="shared" si="49"/>
        <v>2746</v>
      </c>
      <c r="T90" s="66">
        <f>+H88</f>
        <v>2179</v>
      </c>
      <c r="U90" s="65">
        <f t="shared" ref="U90:U95" si="50">S90/Q90</f>
        <v>518.11320754716985</v>
      </c>
      <c r="V90" s="887">
        <v>3</v>
      </c>
      <c r="W90" s="65">
        <f>V91*I93*200/10/(A90)</f>
        <v>9363.8190954773872</v>
      </c>
      <c r="X90" s="65">
        <f t="shared" ref="X90:X95" si="51">W90/U90</f>
        <v>18.072921050994228</v>
      </c>
      <c r="Y90" s="65">
        <f t="shared" ref="Y90:Y95" si="52">X90-R90</f>
        <v>18.072921050994228</v>
      </c>
      <c r="Z90" s="65">
        <f t="shared" ref="Z90:Z95" si="53">(X90/P90)*100</f>
        <v>20.306652866285649</v>
      </c>
      <c r="AA90" s="65">
        <f>(T90/0.4-(S90))*I95/100*10</f>
        <v>582.23167938931294</v>
      </c>
      <c r="AB90" s="64">
        <f>700*AA98/AVERAGE(U90:U91)</f>
        <v>13.37257532424676</v>
      </c>
      <c r="AC90" s="65">
        <f>AVERAGE(X90:X91)-AB90</f>
        <v>6.1503756243804943</v>
      </c>
      <c r="AD90" s="65">
        <f>AC90/AVERAGE(X90:X91)*100</f>
        <v>31.503309313047033</v>
      </c>
      <c r="AE90" s="43">
        <f>LINEST(R90:R91,O90:O91)</f>
        <v>0</v>
      </c>
      <c r="AF90" s="43">
        <f>INDEX(LINEST(R90:R91,O90:O91),2)</f>
        <v>0</v>
      </c>
      <c r="AG90" s="42">
        <f>LINEST(U90:U91,O90:O91)</f>
        <v>-7.1642619311875686</v>
      </c>
      <c r="AH90" s="42">
        <f>INDEX(LINEST(U90:U91,O90:O91),2)</f>
        <v>446.47058823529414</v>
      </c>
      <c r="AI90" s="43">
        <f>LINEST(Q90:Q91,O90:O91)</f>
        <v>0.15</v>
      </c>
      <c r="AJ90" s="42">
        <f>INDEX(LINEST(Q90:Q91,O90:O91),2)</f>
        <v>6.8</v>
      </c>
      <c r="AK90" s="43">
        <f>LINEST(W90:W91,O90:O91)</f>
        <v>0</v>
      </c>
      <c r="AL90" s="42">
        <f>INDEX(LINEST(W90:W91,O90:O91),2)</f>
        <v>9363.8190954773872</v>
      </c>
      <c r="AM90" s="43">
        <f>AE90*AVERAGE(O90:O91)+AF90</f>
        <v>0</v>
      </c>
      <c r="AN90" s="42">
        <f>AG90*AVERAGE(O90:O91)+AH90</f>
        <v>482.291897891232</v>
      </c>
      <c r="AO90" s="42">
        <f>AI90*AVERAGE(O90:O91)+AJ90</f>
        <v>6.05</v>
      </c>
      <c r="AP90" s="42">
        <f>AK90*AVERAGE(O90:O91)+AL90</f>
        <v>9363.8190954773872</v>
      </c>
      <c r="AQ90" s="76">
        <f>AP90/AN90</f>
        <v>19.415252747184123</v>
      </c>
      <c r="AR90" s="76">
        <f>AK87*AO90*AG90/AN90</f>
        <v>-0.11683157095352609</v>
      </c>
      <c r="AS90" s="1034">
        <f>AQ90-AR90</f>
        <v>19.532084318137649</v>
      </c>
      <c r="AT90" s="1034">
        <f>AS90-AM90</f>
        <v>19.532084318137649</v>
      </c>
      <c r="AU90" s="1034">
        <f>AS90-AK87*AI90</f>
        <v>19.337084318137649</v>
      </c>
      <c r="AV90" s="36" t="s">
        <v>97</v>
      </c>
      <c r="AW90" s="61"/>
      <c r="BP90" s="41"/>
      <c r="BQ90" s="41"/>
      <c r="BR90" s="41"/>
      <c r="BS90" s="41"/>
      <c r="BT90" s="41"/>
    </row>
    <row r="91" spans="1:72" ht="13" customHeight="1">
      <c r="A91" s="901" t="str">
        <f>A71</f>
        <v>Lipid#3</v>
      </c>
      <c r="B91" s="613">
        <v>20</v>
      </c>
      <c r="C91" s="879">
        <v>107</v>
      </c>
      <c r="D91" s="615"/>
      <c r="E91" s="879">
        <v>25</v>
      </c>
      <c r="F91" s="615"/>
      <c r="G91" s="615"/>
      <c r="H91" s="615"/>
      <c r="I91" s="879">
        <v>3087</v>
      </c>
      <c r="J91" s="883">
        <v>1448</v>
      </c>
      <c r="K91" s="879">
        <v>5319</v>
      </c>
      <c r="L91" s="879">
        <v>2321</v>
      </c>
      <c r="M91" s="615"/>
      <c r="N91" s="935"/>
      <c r="O91" s="324">
        <f t="shared" si="49"/>
        <v>0</v>
      </c>
      <c r="P91" s="321">
        <f t="shared" si="49"/>
        <v>118</v>
      </c>
      <c r="Q91" s="245">
        <f t="shared" si="49"/>
        <v>6.8</v>
      </c>
      <c r="R91" s="131">
        <f t="shared" si="49"/>
        <v>0</v>
      </c>
      <c r="S91" s="131">
        <f t="shared" si="49"/>
        <v>3036</v>
      </c>
      <c r="T91" s="131">
        <f>+H89</f>
        <v>2466</v>
      </c>
      <c r="U91" s="72">
        <f t="shared" si="50"/>
        <v>446.47058823529414</v>
      </c>
      <c r="V91" s="888">
        <v>3</v>
      </c>
      <c r="W91" s="72">
        <f>V91*I93*200/10/(A90)</f>
        <v>9363.8190954773872</v>
      </c>
      <c r="X91" s="72">
        <f t="shared" si="51"/>
        <v>20.972980846260285</v>
      </c>
      <c r="Y91" s="72">
        <f t="shared" si="52"/>
        <v>20.972980846260285</v>
      </c>
      <c r="Z91" s="72">
        <f t="shared" si="53"/>
        <v>17.773712581576511</v>
      </c>
      <c r="AA91" s="72">
        <f>(T91/0.4-(S91))*$I95/100*10</f>
        <v>674.36717557251905</v>
      </c>
      <c r="AB91" s="250">
        <f>700*AA99/AVERAGE(U92:U95)</f>
        <v>22.71866723666211</v>
      </c>
      <c r="AC91" s="72">
        <f>X96-AB91</f>
        <v>32.530955820872549</v>
      </c>
      <c r="AD91" s="65">
        <f>AC91/AVERAGE(X92:X95)*100</f>
        <v>58.879959754650571</v>
      </c>
      <c r="AE91" s="43"/>
      <c r="AF91" s="43"/>
      <c r="AG91" s="42"/>
      <c r="AH91" s="42"/>
      <c r="AI91" s="43"/>
      <c r="AJ91" s="42"/>
      <c r="AK91" s="42"/>
      <c r="AL91" s="42"/>
      <c r="AM91" s="43"/>
      <c r="AN91" s="42"/>
      <c r="AO91" s="42"/>
      <c r="AP91" s="42"/>
      <c r="AQ91" s="76"/>
      <c r="AR91" s="76"/>
      <c r="AS91" s="76"/>
      <c r="AT91" s="42"/>
      <c r="AU91" s="42"/>
      <c r="AV91" s="61"/>
      <c r="AW91" s="61"/>
      <c r="BP91" s="41"/>
      <c r="BQ91" s="41"/>
      <c r="BR91" s="41"/>
      <c r="BS91" s="41"/>
      <c r="BT91" s="41"/>
    </row>
    <row r="92" spans="1:72" ht="13" customHeight="1">
      <c r="A92" s="901" t="str">
        <f>A72</f>
        <v>[diet C]</v>
      </c>
      <c r="B92" s="613">
        <v>30</v>
      </c>
      <c r="C92" s="879">
        <v>110</v>
      </c>
      <c r="D92" s="615"/>
      <c r="E92" s="879">
        <v>28</v>
      </c>
      <c r="F92" s="615"/>
      <c r="G92" s="615"/>
      <c r="H92" s="615"/>
      <c r="I92" s="615"/>
      <c r="J92" s="616"/>
      <c r="K92" s="615"/>
      <c r="L92" s="615"/>
      <c r="M92" s="615"/>
      <c r="N92" s="935"/>
      <c r="O92" s="324">
        <f t="shared" ref="O92:S94" si="54">+B97</f>
        <v>80</v>
      </c>
      <c r="P92" s="321">
        <f t="shared" si="54"/>
        <v>93</v>
      </c>
      <c r="Q92" s="131">
        <f t="shared" si="54"/>
        <v>5.5</v>
      </c>
      <c r="R92" s="131">
        <f t="shared" si="54"/>
        <v>38</v>
      </c>
      <c r="S92" s="131">
        <f t="shared" si="54"/>
        <v>980</v>
      </c>
      <c r="T92" s="131">
        <f>+H97</f>
        <v>2738</v>
      </c>
      <c r="U92" s="72">
        <f t="shared" si="50"/>
        <v>178.18181818181819</v>
      </c>
      <c r="V92" s="888">
        <v>1.64</v>
      </c>
      <c r="W92" s="72">
        <f>V92*K93*200/10/(A90)</f>
        <v>8816.4422110552769</v>
      </c>
      <c r="X92" s="72">
        <f t="shared" si="51"/>
        <v>49.480032817146963</v>
      </c>
      <c r="Y92" s="72">
        <f t="shared" si="52"/>
        <v>11.480032817146963</v>
      </c>
      <c r="Z92" s="72">
        <f t="shared" si="53"/>
        <v>53.20433636252362</v>
      </c>
      <c r="AA92" s="72">
        <f>(T92/0.4-(S92))*$I95/100*10</f>
        <v>1264.034351145038</v>
      </c>
      <c r="AB92" s="79"/>
      <c r="AC92" s="79"/>
      <c r="AD92" s="79"/>
      <c r="AE92" s="43"/>
      <c r="AF92" s="43"/>
      <c r="AG92" s="42"/>
      <c r="AH92" s="42"/>
      <c r="AI92" s="43"/>
      <c r="AJ92" s="42"/>
      <c r="AK92" s="42"/>
      <c r="AL92" s="42"/>
      <c r="AM92" s="43"/>
      <c r="AN92" s="42"/>
      <c r="AO92" s="42"/>
      <c r="AP92" s="42"/>
      <c r="AQ92" s="76"/>
      <c r="AR92" s="76"/>
      <c r="AS92" s="76"/>
      <c r="AT92" s="42"/>
      <c r="AU92" s="42"/>
      <c r="AV92" s="61"/>
      <c r="AW92" s="61"/>
      <c r="BP92" s="41"/>
      <c r="BQ92" s="41"/>
      <c r="BR92" s="41"/>
      <c r="BS92" s="41"/>
      <c r="BT92" s="41"/>
    </row>
    <row r="93" spans="1:72" ht="13" customHeight="1">
      <c r="A93" s="901" t="str">
        <f>A73</f>
        <v>[treatment C]</v>
      </c>
      <c r="B93" s="613">
        <v>40</v>
      </c>
      <c r="C93" s="879">
        <v>107</v>
      </c>
      <c r="D93" s="615"/>
      <c r="E93" s="879">
        <v>28</v>
      </c>
      <c r="F93" s="615"/>
      <c r="G93" s="615"/>
      <c r="H93" s="615"/>
      <c r="I93" s="617">
        <f>AVERAGE(I89:I91)</f>
        <v>3105.6666666666665</v>
      </c>
      <c r="J93" s="618">
        <f>AVERAGE(J89:J91)</f>
        <v>1441</v>
      </c>
      <c r="K93" s="617">
        <f>AVERAGE(K89:K91)</f>
        <v>5349</v>
      </c>
      <c r="L93" s="618">
        <f>AVERAGE(L89:L91)</f>
        <v>2396</v>
      </c>
      <c r="M93" s="615"/>
      <c r="N93" s="935"/>
      <c r="O93" s="355">
        <f t="shared" si="54"/>
        <v>90</v>
      </c>
      <c r="P93" s="321">
        <f t="shared" si="54"/>
        <v>91</v>
      </c>
      <c r="Q93" s="131">
        <f t="shared" si="54"/>
        <v>5.7</v>
      </c>
      <c r="R93" s="131">
        <f t="shared" si="54"/>
        <v>42</v>
      </c>
      <c r="S93" s="131">
        <f t="shared" si="54"/>
        <v>952</v>
      </c>
      <c r="T93" s="131">
        <f>+H98</f>
        <v>3011</v>
      </c>
      <c r="U93" s="72">
        <f t="shared" si="50"/>
        <v>167.01754385964912</v>
      </c>
      <c r="V93" s="888">
        <v>1.82</v>
      </c>
      <c r="W93" s="72">
        <f t="shared" ref="W93:W95" si="55">W92*V93/V92</f>
        <v>9784.1005025125633</v>
      </c>
      <c r="X93" s="72">
        <f t="shared" si="51"/>
        <v>58.581274017144551</v>
      </c>
      <c r="Y93" s="72">
        <f t="shared" si="52"/>
        <v>16.581274017144551</v>
      </c>
      <c r="Z93" s="72">
        <f t="shared" si="53"/>
        <v>64.375026392466538</v>
      </c>
      <c r="AA93" s="72">
        <f>(T93/0.4-(S93))*$I95/100*10</f>
        <v>1417.162468193384</v>
      </c>
      <c r="AB93" s="79"/>
      <c r="AC93" s="79"/>
      <c r="AD93" s="79"/>
      <c r="AE93" s="43">
        <f>LINEST(R92:R94,O92:O94)</f>
        <v>0.45</v>
      </c>
      <c r="AF93" s="43">
        <f>INDEX(LINEST(R92:R94,O92:O94),2)</f>
        <v>1.8333333333333357</v>
      </c>
      <c r="AG93" s="42">
        <f>LINEST(U92:U94,O92:O94)</f>
        <v>-0.24780058651026454</v>
      </c>
      <c r="AH93" s="42">
        <f>INDEX(LINEST(U92:U94,O92:O94),2)</f>
        <v>195.11044228361723</v>
      </c>
      <c r="AI93" s="43">
        <f>LINEST(Q92:Q94,O92:O94)</f>
        <v>3.5000000000000017E-2</v>
      </c>
      <c r="AJ93" s="42">
        <f>INDEX(LINEST(Q92:Q94,O92:O94),2)</f>
        <v>2.6499999999999981</v>
      </c>
      <c r="AK93" s="43">
        <f>LINEST(W92:W94,O92:O94)</f>
        <v>104.82964824120592</v>
      </c>
      <c r="AL93" s="42">
        <f>INDEX(LINEST(W92:W94,O92:O94),2)</f>
        <v>403.19095477387782</v>
      </c>
      <c r="AM93" s="43">
        <f>AE93*O93+AF93</f>
        <v>42.333333333333336</v>
      </c>
      <c r="AN93" s="42">
        <f>AG93*O93+AH93</f>
        <v>172.80838949769341</v>
      </c>
      <c r="AO93" s="42">
        <f>AI93*O93+AJ93</f>
        <v>5.8</v>
      </c>
      <c r="AP93" s="42">
        <f>AK93*O93+AL93</f>
        <v>9837.8592964824111</v>
      </c>
      <c r="AQ93" s="76">
        <f>AP93/AN93</f>
        <v>56.929292177760409</v>
      </c>
      <c r="AR93" s="76">
        <f>AK87*AO93*AG93/AN93</f>
        <v>-1.0812070106771834E-2</v>
      </c>
      <c r="AS93" s="76">
        <f>AQ93-AR93</f>
        <v>56.940104247867183</v>
      </c>
      <c r="AT93" s="76">
        <f>AS93-AM93</f>
        <v>14.606770914533847</v>
      </c>
      <c r="AU93" s="76">
        <f>AS93-AK87*AI93</f>
        <v>56.894604247867186</v>
      </c>
      <c r="AV93" s="61"/>
      <c r="AW93" s="61"/>
      <c r="BP93" s="41"/>
      <c r="BQ93" s="41"/>
      <c r="BR93" s="41"/>
      <c r="BS93" s="41"/>
      <c r="BT93" s="41"/>
    </row>
    <row r="94" spans="1:72" ht="13" customHeight="1">
      <c r="A94" s="901" t="s">
        <v>61</v>
      </c>
      <c r="B94" s="613">
        <v>50</v>
      </c>
      <c r="C94" s="879">
        <v>115</v>
      </c>
      <c r="D94" s="615"/>
      <c r="E94" s="879">
        <v>30</v>
      </c>
      <c r="F94" s="615"/>
      <c r="G94" s="615"/>
      <c r="H94" s="615"/>
      <c r="I94" s="615"/>
      <c r="J94" s="616"/>
      <c r="K94" s="615"/>
      <c r="L94" s="616"/>
      <c r="M94" s="615"/>
      <c r="N94" s="935"/>
      <c r="O94" s="355">
        <f t="shared" si="54"/>
        <v>100</v>
      </c>
      <c r="P94" s="321">
        <f t="shared" si="54"/>
        <v>105</v>
      </c>
      <c r="Q94" s="131">
        <f t="shared" si="54"/>
        <v>6.2</v>
      </c>
      <c r="R94" s="131">
        <f t="shared" si="54"/>
        <v>47</v>
      </c>
      <c r="S94" s="131">
        <f t="shared" si="54"/>
        <v>1074</v>
      </c>
      <c r="T94" s="131">
        <f>+H99</f>
        <v>3141</v>
      </c>
      <c r="U94" s="72">
        <f t="shared" si="50"/>
        <v>173.2258064516129</v>
      </c>
      <c r="V94" s="888">
        <v>2.0299999999999998</v>
      </c>
      <c r="W94" s="72">
        <f t="shared" si="55"/>
        <v>10913.035175879395</v>
      </c>
      <c r="X94" s="72">
        <f t="shared" si="51"/>
        <v>62.998899525560752</v>
      </c>
      <c r="Y94" s="72">
        <f t="shared" si="52"/>
        <v>15.998899525560752</v>
      </c>
      <c r="Z94" s="72">
        <f t="shared" si="53"/>
        <v>59.99895192910548</v>
      </c>
      <c r="AA94" s="72">
        <f>(T94/0.4-(S94))*$I95/100*10</f>
        <v>1460.9133587786257</v>
      </c>
      <c r="AB94" s="79"/>
      <c r="AC94" s="79"/>
      <c r="AD94" s="79"/>
      <c r="AE94" s="43">
        <f>LINEST(R93:R95,O93:O95)</f>
        <v>-0.10714285714285718</v>
      </c>
      <c r="AF94" s="43">
        <f>INDEX(LINEST(R93:R95,O93:O95),2)</f>
        <v>54.071428571428577</v>
      </c>
      <c r="AG94" s="42">
        <f>LINEST(U93:U95,O93:O95)</f>
        <v>0.64200349070018559</v>
      </c>
      <c r="AH94" s="42">
        <f>INDEX(LINEST(U93:U95,O93:O95),2)</f>
        <v>109.1525207706172</v>
      </c>
      <c r="AI94" s="43">
        <f>LINEST(Q93:Q95,O93:O95)</f>
        <v>9.6428571428571419E-2</v>
      </c>
      <c r="AJ94" s="42">
        <f>INDEX(LINEST(Q93:Q95,O93:O95),2)</f>
        <v>-3.1642857142857137</v>
      </c>
      <c r="AK94" s="43">
        <f>LINEST(W93:W95,O93:O95)</f>
        <v>-25.343431442928924</v>
      </c>
      <c r="AL94" s="42">
        <f>INDEX(LINEST(W93:W95,O93:O95),2)</f>
        <v>12617.956927494615</v>
      </c>
      <c r="AM94" s="43">
        <f>AE94*O94+AF94</f>
        <v>43.357142857142861</v>
      </c>
      <c r="AN94" s="42">
        <f>AG94*O94+AH94</f>
        <v>173.35286984063578</v>
      </c>
      <c r="AO94" s="42">
        <f>AI94*O94+AJ94</f>
        <v>6.4785714285714286</v>
      </c>
      <c r="AP94" s="42">
        <f>AK94*O94+AL94</f>
        <v>10083.613783201723</v>
      </c>
      <c r="AQ94" s="76">
        <f>AP94/AN94</f>
        <v>58.168138736160778</v>
      </c>
      <c r="AR94" s="76">
        <f>AK87*AO94*AG94/AN94</f>
        <v>3.1190975485044316E-2</v>
      </c>
      <c r="AS94" s="76">
        <f>AQ94-AR94</f>
        <v>58.136947760675731</v>
      </c>
      <c r="AT94" s="76">
        <f>AS94-AM94</f>
        <v>14.77980490353287</v>
      </c>
      <c r="AU94" s="76">
        <f>AS94-AK87*AI94</f>
        <v>58.011590617818591</v>
      </c>
      <c r="AV94" s="61"/>
      <c r="AW94" s="61"/>
      <c r="BP94" s="41"/>
      <c r="BQ94" s="41"/>
      <c r="BR94" s="41"/>
      <c r="BS94" s="41"/>
      <c r="BT94" s="41"/>
    </row>
    <row r="95" spans="1:72" ht="13" customHeight="1" thickBot="1">
      <c r="A95" s="901" t="s">
        <v>315</v>
      </c>
      <c r="B95" s="613">
        <v>60</v>
      </c>
      <c r="C95" s="879">
        <v>103</v>
      </c>
      <c r="D95" s="615"/>
      <c r="E95" s="879">
        <v>30</v>
      </c>
      <c r="F95" s="615"/>
      <c r="G95" s="615"/>
      <c r="H95" s="615"/>
      <c r="I95" s="619">
        <f>I93/J93</f>
        <v>2.1552162849872771</v>
      </c>
      <c r="J95" s="620" t="s">
        <v>14</v>
      </c>
      <c r="K95" s="619">
        <f>K93/L93</f>
        <v>2.2324707846410683</v>
      </c>
      <c r="L95" s="620" t="s">
        <v>14</v>
      </c>
      <c r="M95" s="624"/>
      <c r="N95" s="935"/>
      <c r="O95" s="355">
        <f t="shared" ref="O95:S95" si="56">+B101</f>
        <v>120</v>
      </c>
      <c r="P95" s="321">
        <f t="shared" si="56"/>
        <v>158</v>
      </c>
      <c r="Q95" s="131">
        <f t="shared" si="56"/>
        <v>8.5</v>
      </c>
      <c r="R95" s="131">
        <f t="shared" si="56"/>
        <v>40</v>
      </c>
      <c r="S95" s="131">
        <f t="shared" si="56"/>
        <v>1583</v>
      </c>
      <c r="T95" s="131">
        <f t="shared" ref="T95" si="57">+H101</f>
        <v>3446</v>
      </c>
      <c r="U95" s="72">
        <f t="shared" si="50"/>
        <v>186.23529411764707</v>
      </c>
      <c r="V95" s="888">
        <v>1.73</v>
      </c>
      <c r="W95" s="72">
        <f t="shared" si="55"/>
        <v>9300.2713567839201</v>
      </c>
      <c r="X95" s="72">
        <f t="shared" si="51"/>
        <v>49.938285870286364</v>
      </c>
      <c r="Y95" s="72">
        <f t="shared" si="52"/>
        <v>9.9382858702863643</v>
      </c>
      <c r="Z95" s="72">
        <f t="shared" si="53"/>
        <v>31.606510044485042</v>
      </c>
      <c r="AA95" s="72">
        <f>(T95/0.4-(S95))*$I95/100*10</f>
        <v>1515.5480916030533</v>
      </c>
      <c r="AB95" s="79"/>
      <c r="AC95" s="79"/>
      <c r="AD95" s="79"/>
      <c r="AE95" s="43"/>
      <c r="AQ95" s="42"/>
      <c r="AV95" s="61"/>
      <c r="AW95" s="36"/>
      <c r="BG95" s="36"/>
      <c r="BH95" s="36"/>
      <c r="BP95" s="41"/>
      <c r="BQ95" s="41"/>
      <c r="BR95" s="41"/>
      <c r="BS95" s="41"/>
      <c r="BT95" s="41"/>
    </row>
    <row r="96" spans="1:72" ht="13" customHeight="1" thickBot="1">
      <c r="A96" s="901">
        <v>1</v>
      </c>
      <c r="B96" s="613">
        <v>70</v>
      </c>
      <c r="C96" s="879">
        <v>83</v>
      </c>
      <c r="D96" s="615"/>
      <c r="E96" s="879">
        <v>33</v>
      </c>
      <c r="F96" s="615"/>
      <c r="G96" s="615"/>
      <c r="H96" s="615"/>
      <c r="I96" s="615"/>
      <c r="J96" s="616"/>
      <c r="K96" s="615"/>
      <c r="L96" s="615"/>
      <c r="M96" s="615"/>
      <c r="N96" s="935"/>
      <c r="O96" s="325" t="s">
        <v>55</v>
      </c>
      <c r="P96" s="152">
        <f t="shared" ref="P96:Z96" si="58">AVERAGE(P92:P95)</f>
        <v>111.75</v>
      </c>
      <c r="Q96" s="252">
        <f t="shared" si="58"/>
        <v>6.4749999999999996</v>
      </c>
      <c r="R96" s="153">
        <f t="shared" si="58"/>
        <v>41.75</v>
      </c>
      <c r="S96" s="153">
        <f t="shared" si="58"/>
        <v>1147.25</v>
      </c>
      <c r="T96" s="153">
        <f t="shared" si="58"/>
        <v>3084</v>
      </c>
      <c r="U96" s="153">
        <f t="shared" si="58"/>
        <v>176.16511565268183</v>
      </c>
      <c r="V96" s="1075">
        <f t="shared" si="58"/>
        <v>1.8050000000000002</v>
      </c>
      <c r="W96" s="153">
        <f t="shared" si="58"/>
        <v>9703.4623115577888</v>
      </c>
      <c r="X96" s="153">
        <f t="shared" si="58"/>
        <v>55.249623057534656</v>
      </c>
      <c r="Y96" s="153">
        <f t="shared" si="58"/>
        <v>13.499623057534658</v>
      </c>
      <c r="Z96" s="153">
        <f t="shared" si="58"/>
        <v>52.29620618214517</v>
      </c>
      <c r="AA96" s="156"/>
      <c r="AB96" s="79"/>
      <c r="AC96" s="79"/>
      <c r="AD96" s="79"/>
      <c r="AR96" s="1034" t="s">
        <v>110</v>
      </c>
      <c r="AS96" s="1034">
        <f>AVERAGE(AS93:AS94)</f>
        <v>57.538526004271461</v>
      </c>
      <c r="AT96" s="1034">
        <f>AVERAGE(AT93:AT94)</f>
        <v>14.693287909033359</v>
      </c>
      <c r="AU96" s="1034">
        <f>AVERAGE(AU93:AU94)</f>
        <v>57.453097432842888</v>
      </c>
      <c r="AV96" s="61"/>
      <c r="AW96" s="36"/>
      <c r="AX96" s="36"/>
      <c r="AY96" s="36"/>
      <c r="AZ96" s="36"/>
      <c r="BA96" s="36"/>
      <c r="BB96" s="36"/>
      <c r="BC96" s="36"/>
      <c r="BP96" s="41"/>
      <c r="BQ96" s="41"/>
      <c r="BR96" s="41"/>
      <c r="BS96" s="41"/>
      <c r="BT96" s="41"/>
    </row>
    <row r="97" spans="1:72" ht="13" customHeight="1" thickBot="1">
      <c r="A97" s="1193">
        <v>44028</v>
      </c>
      <c r="B97" s="613">
        <v>80</v>
      </c>
      <c r="C97" s="879">
        <v>93</v>
      </c>
      <c r="D97" s="879">
        <v>5.5</v>
      </c>
      <c r="E97" s="879">
        <v>38</v>
      </c>
      <c r="F97" s="879">
        <v>980</v>
      </c>
      <c r="G97" s="615"/>
      <c r="H97" s="879">
        <v>2738</v>
      </c>
      <c r="I97" s="615"/>
      <c r="J97" s="621"/>
      <c r="K97" s="622"/>
      <c r="L97" s="622"/>
      <c r="M97" s="622"/>
      <c r="N97" s="935"/>
      <c r="O97" s="1026" t="s">
        <v>95</v>
      </c>
      <c r="P97" s="79">
        <f>AVERAGE(P90:P91)</f>
        <v>103.5</v>
      </c>
      <c r="Q97" s="158">
        <f>AVERAGE(P92/Q92,P93/Q93,P94/Q94,P95/Q95)</f>
        <v>17.099430588719514</v>
      </c>
      <c r="R97" s="328">
        <f>AVERAGE(P90/Q90,P91/Q91)</f>
        <v>17.072697003329633</v>
      </c>
      <c r="V97" s="1076"/>
      <c r="W97" s="79"/>
      <c r="X97" s="79"/>
      <c r="Y97" s="79"/>
      <c r="Z97" s="160"/>
      <c r="AA97" s="662" t="s">
        <v>79</v>
      </c>
      <c r="AB97" s="79"/>
      <c r="AC97" s="79"/>
      <c r="AD97" s="79"/>
      <c r="AS97" s="61"/>
      <c r="AT97" s="61"/>
      <c r="AU97" s="61"/>
      <c r="AV97" s="61"/>
      <c r="AW97" s="61"/>
      <c r="BF97" s="36"/>
      <c r="BG97" s="36"/>
      <c r="BP97" s="41"/>
      <c r="BQ97" s="41"/>
      <c r="BR97" s="41"/>
      <c r="BS97" s="41"/>
      <c r="BT97" s="41"/>
    </row>
    <row r="98" spans="1:72" ht="13" customHeight="1" thickBot="1">
      <c r="A98" s="1113" t="s">
        <v>220</v>
      </c>
      <c r="B98" s="613">
        <v>90</v>
      </c>
      <c r="C98" s="879">
        <v>91</v>
      </c>
      <c r="D98" s="879">
        <v>5.7</v>
      </c>
      <c r="E98" s="879">
        <v>42</v>
      </c>
      <c r="F98" s="879">
        <v>952</v>
      </c>
      <c r="G98" s="615"/>
      <c r="H98" s="879">
        <v>3011</v>
      </c>
      <c r="I98" s="623"/>
      <c r="J98" s="620"/>
      <c r="K98" s="624"/>
      <c r="L98" s="624"/>
      <c r="M98" s="624"/>
      <c r="N98" s="935"/>
      <c r="O98" s="1233" t="s">
        <v>83</v>
      </c>
      <c r="P98" s="1243"/>
      <c r="Q98" s="162">
        <f>STDEV(P92/Q92,P93/Q93,P94/Q94,P95/Q95)</f>
        <v>1.0903789802855715</v>
      </c>
      <c r="R98" s="163">
        <f>STDEV(P90/Q90,P91/Q91)</f>
        <v>0.39632511043197061</v>
      </c>
      <c r="V98" s="1076"/>
      <c r="W98" s="79"/>
      <c r="X98" s="79"/>
      <c r="Y98" s="79"/>
      <c r="Z98" s="164" t="s">
        <v>92</v>
      </c>
      <c r="AA98" s="165">
        <f>SLOPE(AA90:AA91,O90:O91)</f>
        <v>9.2135496183206094</v>
      </c>
      <c r="AB98" s="79"/>
      <c r="AC98" s="79"/>
      <c r="AD98" s="79"/>
      <c r="AS98" s="61"/>
      <c r="AT98" s="61"/>
      <c r="AU98" s="61"/>
      <c r="AV98" s="61"/>
      <c r="AW98" s="61"/>
      <c r="BP98" s="41"/>
      <c r="BQ98" s="41"/>
      <c r="BR98" s="41"/>
      <c r="BS98" s="41"/>
      <c r="BT98" s="41"/>
    </row>
    <row r="99" spans="1:72" ht="13" customHeight="1" thickBot="1">
      <c r="A99" s="943">
        <v>44</v>
      </c>
      <c r="B99" s="613">
        <v>100</v>
      </c>
      <c r="C99" s="879">
        <v>105</v>
      </c>
      <c r="D99" s="879">
        <v>6.2</v>
      </c>
      <c r="E99" s="879">
        <v>47</v>
      </c>
      <c r="F99" s="879">
        <v>1074</v>
      </c>
      <c r="G99" s="615"/>
      <c r="H99" s="879">
        <v>3141</v>
      </c>
      <c r="I99" s="625"/>
      <c r="J99" s="626"/>
      <c r="K99" s="615"/>
      <c r="L99" s="615"/>
      <c r="M99" s="879">
        <v>0.84499999999999997</v>
      </c>
      <c r="N99" s="1070"/>
      <c r="O99" s="35"/>
      <c r="P99" s="871"/>
      <c r="Q99" s="660" t="s">
        <v>93</v>
      </c>
      <c r="R99" s="661" t="s">
        <v>94</v>
      </c>
      <c r="V99" s="1076"/>
      <c r="W99" s="79"/>
      <c r="X99" s="79"/>
      <c r="Y99" s="79"/>
      <c r="Z99" s="167" t="s">
        <v>80</v>
      </c>
      <c r="AA99" s="168">
        <f>SLOPE(AA92:AA95,O92:O95)</f>
        <v>5.7174809160305342</v>
      </c>
      <c r="AB99" s="79"/>
      <c r="AC99" s="79"/>
      <c r="AD99" s="79"/>
      <c r="AS99" s="61"/>
      <c r="AT99" s="61"/>
      <c r="AU99" s="61"/>
      <c r="AV99" s="61"/>
      <c r="AW99" s="61"/>
      <c r="BP99" s="41"/>
      <c r="BQ99" s="41"/>
      <c r="BR99" s="41"/>
      <c r="BS99" s="41"/>
      <c r="BT99" s="41"/>
    </row>
    <row r="100" spans="1:72" ht="13" customHeight="1">
      <c r="A100" s="1113" t="s">
        <v>219</v>
      </c>
      <c r="B100" s="613">
        <v>110</v>
      </c>
      <c r="C100" s="879">
        <v>145</v>
      </c>
      <c r="D100" s="615"/>
      <c r="E100" s="879">
        <v>47</v>
      </c>
      <c r="F100" s="615"/>
      <c r="G100" s="615"/>
      <c r="H100" s="615"/>
      <c r="I100" s="627" t="s">
        <v>9</v>
      </c>
      <c r="J100" s="628"/>
      <c r="K100" s="1275"/>
      <c r="L100" s="1276"/>
      <c r="M100" s="641"/>
      <c r="N100" s="1070"/>
      <c r="V100" s="1076"/>
      <c r="AB100" s="79"/>
      <c r="AC100" s="79"/>
      <c r="AD100" s="79"/>
      <c r="AS100" s="61"/>
      <c r="AT100" s="61"/>
      <c r="AU100" s="61"/>
      <c r="AV100" s="61"/>
      <c r="AW100" s="61"/>
      <c r="BP100" s="41"/>
      <c r="BQ100" s="41"/>
      <c r="BR100" s="41"/>
      <c r="BS100" s="41"/>
      <c r="BT100" s="41"/>
    </row>
    <row r="101" spans="1:72" ht="13" customHeight="1">
      <c r="A101" s="943">
        <v>42</v>
      </c>
      <c r="B101" s="613">
        <v>120</v>
      </c>
      <c r="C101" s="879">
        <v>158</v>
      </c>
      <c r="D101" s="879">
        <v>8.5</v>
      </c>
      <c r="E101" s="879">
        <v>40</v>
      </c>
      <c r="F101" s="879">
        <v>1583</v>
      </c>
      <c r="G101" s="615"/>
      <c r="H101" s="879">
        <v>3446</v>
      </c>
      <c r="I101" s="629">
        <f>((G103+G102)/2)*(B103-B102)</f>
        <v>31377</v>
      </c>
      <c r="J101" s="620"/>
      <c r="K101" s="1277"/>
      <c r="L101" s="1278"/>
      <c r="M101" s="879">
        <v>2.0769000000000002</v>
      </c>
      <c r="N101" s="935"/>
      <c r="V101" s="1076"/>
      <c r="AB101" s="79"/>
      <c r="AC101" s="79"/>
      <c r="AD101" s="79"/>
      <c r="AS101" s="61"/>
      <c r="AT101" s="61"/>
      <c r="AU101" s="61"/>
      <c r="AV101" s="61"/>
      <c r="AW101" s="61"/>
      <c r="BP101" s="41"/>
      <c r="BQ101" s="41"/>
      <c r="BR101" s="41"/>
      <c r="BS101" s="41"/>
      <c r="BT101" s="41"/>
    </row>
    <row r="102" spans="1:72" ht="13" customHeight="1">
      <c r="A102" s="901"/>
      <c r="B102" s="613">
        <v>2</v>
      </c>
      <c r="C102" s="879">
        <v>134</v>
      </c>
      <c r="D102" s="615"/>
      <c r="E102" s="879">
        <v>35</v>
      </c>
      <c r="F102" s="615"/>
      <c r="G102" s="879">
        <v>13099</v>
      </c>
      <c r="H102" s="615"/>
      <c r="I102" s="629">
        <f>((G104+G103)/2)*(B104-B103)</f>
        <v>29872.5</v>
      </c>
      <c r="J102" s="620"/>
      <c r="K102" s="1277"/>
      <c r="L102" s="1278"/>
      <c r="M102" s="641"/>
      <c r="N102" s="935"/>
      <c r="V102" s="1076"/>
      <c r="AB102" s="79"/>
      <c r="AC102" s="79"/>
      <c r="AD102" s="79"/>
      <c r="AS102" s="61"/>
      <c r="AT102" s="61"/>
      <c r="AU102" s="61"/>
      <c r="AV102" s="61"/>
      <c r="AW102" s="61"/>
      <c r="BP102" s="41"/>
      <c r="BQ102" s="41"/>
      <c r="BR102" s="41"/>
      <c r="BS102" s="41"/>
      <c r="BT102" s="41"/>
    </row>
    <row r="103" spans="1:72" ht="13" customHeight="1">
      <c r="A103" s="943">
        <v>25.2</v>
      </c>
      <c r="B103" s="613">
        <v>5</v>
      </c>
      <c r="C103" s="879">
        <v>135</v>
      </c>
      <c r="D103" s="615"/>
      <c r="E103" s="879">
        <v>35</v>
      </c>
      <c r="F103" s="615"/>
      <c r="G103" s="879">
        <v>7819</v>
      </c>
      <c r="H103" s="615"/>
      <c r="I103" s="629">
        <f>((G105+G104)/2)*(B105-B104)</f>
        <v>17407.5</v>
      </c>
      <c r="J103" s="620"/>
      <c r="K103" s="1277"/>
      <c r="L103" s="1278"/>
      <c r="M103" s="641"/>
      <c r="N103" s="935"/>
      <c r="V103" s="1076"/>
      <c r="AB103" s="79"/>
      <c r="AC103" s="79"/>
      <c r="AD103" s="79"/>
      <c r="AS103" s="61"/>
      <c r="AT103" s="61"/>
      <c r="AU103" s="61"/>
      <c r="AV103" s="61"/>
      <c r="AW103" s="61"/>
      <c r="BP103" s="41"/>
      <c r="BQ103" s="41"/>
      <c r="BR103" s="41"/>
      <c r="BS103" s="41"/>
      <c r="BT103" s="41"/>
    </row>
    <row r="104" spans="1:72" ht="13" customHeight="1">
      <c r="A104" s="1114"/>
      <c r="B104" s="613">
        <v>10</v>
      </c>
      <c r="C104" s="879">
        <v>136</v>
      </c>
      <c r="D104" s="615"/>
      <c r="E104" s="879">
        <v>30</v>
      </c>
      <c r="F104" s="615"/>
      <c r="G104" s="879">
        <v>4130</v>
      </c>
      <c r="H104" s="615"/>
      <c r="I104" s="629">
        <f>((G106+G105)/2)*(B106-B105)</f>
        <v>23335</v>
      </c>
      <c r="J104" s="620"/>
      <c r="K104" s="1277"/>
      <c r="L104" s="1278"/>
      <c r="M104" s="641"/>
      <c r="N104" s="935"/>
      <c r="V104" s="1076"/>
      <c r="AB104" s="79"/>
      <c r="AC104" s="79"/>
      <c r="AD104" s="79"/>
      <c r="AS104" s="61"/>
      <c r="AT104" s="61"/>
      <c r="AU104" s="61"/>
      <c r="AV104" s="61"/>
      <c r="AW104" s="61"/>
      <c r="BP104" s="41"/>
      <c r="BQ104" s="41"/>
      <c r="BR104" s="41"/>
      <c r="BS104" s="41"/>
      <c r="BT104" s="41"/>
    </row>
    <row r="105" spans="1:72" ht="13" customHeight="1" thickBot="1">
      <c r="A105" s="1114"/>
      <c r="B105" s="613">
        <v>15</v>
      </c>
      <c r="C105" s="879">
        <v>134</v>
      </c>
      <c r="D105" s="615"/>
      <c r="E105" s="879">
        <v>28</v>
      </c>
      <c r="F105" s="615"/>
      <c r="G105" s="879">
        <v>2833</v>
      </c>
      <c r="H105" s="615"/>
      <c r="I105" s="630">
        <f>SUM(I101:I104)/(B106-B102)*220</f>
        <v>975575.65217391308</v>
      </c>
      <c r="J105" s="630" t="s">
        <v>10</v>
      </c>
      <c r="K105" s="1279"/>
      <c r="L105" s="1280"/>
      <c r="M105" s="641"/>
      <c r="N105" s="935"/>
      <c r="V105" s="1076"/>
      <c r="W105" s="79"/>
      <c r="X105" s="79"/>
      <c r="Y105" s="79"/>
      <c r="Z105" s="79"/>
      <c r="AA105" s="79"/>
      <c r="AB105" s="79"/>
      <c r="AC105" s="79"/>
      <c r="AD105" s="79"/>
      <c r="AS105" s="61"/>
      <c r="AT105" s="61"/>
      <c r="AU105" s="61"/>
      <c r="AV105" s="61"/>
      <c r="AW105" s="61"/>
      <c r="BP105" s="41"/>
      <c r="BQ105" s="41"/>
      <c r="BR105" s="41"/>
      <c r="BS105" s="41"/>
      <c r="BT105" s="41"/>
    </row>
    <row r="106" spans="1:72" ht="13" customHeight="1" thickBot="1">
      <c r="A106" s="1114"/>
      <c r="B106" s="613">
        <v>25</v>
      </c>
      <c r="C106" s="879">
        <v>122</v>
      </c>
      <c r="D106" s="615"/>
      <c r="E106" s="879">
        <v>25</v>
      </c>
      <c r="F106" s="615"/>
      <c r="G106" s="879">
        <v>1834</v>
      </c>
      <c r="H106" s="615"/>
      <c r="I106" s="631"/>
      <c r="J106" s="632"/>
      <c r="K106" s="622"/>
      <c r="L106" s="622"/>
      <c r="M106" s="641"/>
      <c r="N106" s="935"/>
      <c r="V106" s="1076"/>
      <c r="W106" s="79"/>
      <c r="X106" s="79"/>
      <c r="Y106" s="79"/>
      <c r="Z106" s="602" t="s">
        <v>14</v>
      </c>
      <c r="AA106" s="79"/>
      <c r="AB106" s="79"/>
      <c r="AC106" s="79"/>
      <c r="AD106" s="79"/>
      <c r="AS106" s="61"/>
      <c r="AT106" s="61"/>
      <c r="AU106" s="61"/>
      <c r="AV106" s="61"/>
      <c r="AW106" s="61"/>
      <c r="BP106" s="41"/>
      <c r="BQ106" s="41"/>
      <c r="BR106" s="41"/>
      <c r="BS106" s="41"/>
      <c r="BT106" s="41"/>
    </row>
    <row r="107" spans="1:72" ht="13" customHeight="1" thickBot="1">
      <c r="A107" s="1115" t="s">
        <v>218</v>
      </c>
      <c r="B107" s="614" t="s">
        <v>11</v>
      </c>
      <c r="C107" s="636">
        <f>AVERAGE(C102:C106)</f>
        <v>132.19999999999999</v>
      </c>
      <c r="D107" s="635"/>
      <c r="E107" s="636">
        <f>AVERAGE(E97:E101)</f>
        <v>42.8</v>
      </c>
      <c r="F107" s="635"/>
      <c r="G107" s="884">
        <v>53174</v>
      </c>
      <c r="H107" s="637" t="s">
        <v>8</v>
      </c>
      <c r="I107" s="633"/>
      <c r="J107" s="634"/>
      <c r="K107" s="635"/>
      <c r="L107" s="635"/>
      <c r="M107" s="642">
        <f>AVERAGE(M99:M104)</f>
        <v>1.46095</v>
      </c>
      <c r="N107" s="643" t="s">
        <v>58</v>
      </c>
      <c r="O107" s="1265" t="str">
        <f>A109</f>
        <v>MP-527-20</v>
      </c>
      <c r="P107" s="1266"/>
      <c r="Q107" s="319"/>
      <c r="S107" s="92"/>
      <c r="T107" s="92"/>
      <c r="V107" s="1076"/>
      <c r="W107" s="79"/>
      <c r="X107" s="79"/>
      <c r="Y107" s="79"/>
      <c r="Z107" s="320"/>
      <c r="AA107" s="599"/>
      <c r="AB107" s="600"/>
      <c r="AC107" s="600"/>
      <c r="AD107" s="601"/>
      <c r="AE107" s="610" t="str">
        <f>+O107</f>
        <v>MP-527-20</v>
      </c>
      <c r="AF107" s="609" t="s">
        <v>116</v>
      </c>
      <c r="AG107" s="607"/>
      <c r="AH107" s="607"/>
      <c r="AI107" s="606" t="s">
        <v>115</v>
      </c>
      <c r="AJ107" s="607"/>
      <c r="AK107" s="608">
        <v>1.3</v>
      </c>
      <c r="AL107" s="607"/>
      <c r="AM107" s="607"/>
      <c r="AN107" s="607"/>
      <c r="AO107" s="607"/>
      <c r="AP107" s="607"/>
      <c r="AQ107" s="607"/>
      <c r="AR107" s="607"/>
      <c r="AS107" s="607"/>
      <c r="AT107" s="607"/>
      <c r="AU107" s="607"/>
      <c r="AV107" s="61"/>
      <c r="AW107" s="61"/>
      <c r="BP107" s="41"/>
      <c r="BQ107" s="41"/>
      <c r="BR107" s="41"/>
      <c r="BS107" s="41"/>
      <c r="BT107" s="41"/>
    </row>
    <row r="108" spans="1:72" ht="13" customHeight="1">
      <c r="A108" s="1108">
        <v>5</v>
      </c>
      <c r="B108" s="555">
        <v>-10</v>
      </c>
      <c r="C108" s="878">
        <v>73</v>
      </c>
      <c r="D108" s="878">
        <v>4.3</v>
      </c>
      <c r="E108" s="878">
        <v>0</v>
      </c>
      <c r="F108" s="880">
        <v>1474</v>
      </c>
      <c r="G108" s="564"/>
      <c r="H108" s="880">
        <v>1639</v>
      </c>
      <c r="I108" s="565"/>
      <c r="J108" s="566"/>
      <c r="K108" s="567"/>
      <c r="L108" s="567"/>
      <c r="M108" s="1194">
        <v>6.7500000000000004E-2</v>
      </c>
      <c r="N108" s="931"/>
      <c r="O108" s="587" t="s">
        <v>2</v>
      </c>
      <c r="P108" s="588" t="s">
        <v>344</v>
      </c>
      <c r="Q108" s="589" t="s">
        <v>345</v>
      </c>
      <c r="R108" s="549" t="s">
        <v>46</v>
      </c>
      <c r="S108" s="589" t="s">
        <v>71</v>
      </c>
      <c r="T108" s="589" t="s">
        <v>72</v>
      </c>
      <c r="U108" s="589" t="s">
        <v>17</v>
      </c>
      <c r="V108" s="1084" t="s">
        <v>28</v>
      </c>
      <c r="W108" s="589" t="s">
        <v>25</v>
      </c>
      <c r="X108" s="549" t="s">
        <v>18</v>
      </c>
      <c r="Y108" s="590" t="s">
        <v>20</v>
      </c>
      <c r="Z108" s="550" t="s">
        <v>56</v>
      </c>
      <c r="AA108" s="591" t="s">
        <v>74</v>
      </c>
      <c r="AB108" s="551" t="s">
        <v>81</v>
      </c>
      <c r="AC108" s="551" t="s">
        <v>82</v>
      </c>
      <c r="AD108" s="592" t="s">
        <v>86</v>
      </c>
      <c r="AE108" s="611"/>
      <c r="AF108" s="611"/>
      <c r="AG108" s="611"/>
      <c r="AH108" s="611"/>
      <c r="AI108" s="611"/>
      <c r="AJ108" s="611"/>
      <c r="AK108" s="611"/>
      <c r="AL108" s="611"/>
      <c r="AM108" s="611" t="s">
        <v>117</v>
      </c>
      <c r="AN108" s="611" t="s">
        <v>117</v>
      </c>
      <c r="AO108" s="611" t="s">
        <v>117</v>
      </c>
      <c r="AP108" s="611" t="s">
        <v>117</v>
      </c>
      <c r="AQ108" s="611" t="s">
        <v>118</v>
      </c>
      <c r="AR108" s="611" t="s">
        <v>119</v>
      </c>
      <c r="AS108" s="611" t="s">
        <v>120</v>
      </c>
      <c r="AT108" s="611" t="s">
        <v>121</v>
      </c>
      <c r="AU108" s="611"/>
      <c r="AV108" s="61"/>
      <c r="AW108" s="61"/>
      <c r="BP108" s="41"/>
      <c r="BQ108" s="41"/>
      <c r="BR108" s="41"/>
      <c r="BS108" s="41"/>
      <c r="BT108" s="41"/>
    </row>
    <row r="109" spans="1:72" ht="13" customHeight="1" thickBot="1">
      <c r="A109" s="907" t="s">
        <v>378</v>
      </c>
      <c r="B109" s="556">
        <v>0</v>
      </c>
      <c r="C109" s="879">
        <v>66</v>
      </c>
      <c r="D109" s="879">
        <v>4.2</v>
      </c>
      <c r="E109" s="879">
        <v>0</v>
      </c>
      <c r="F109" s="879">
        <v>1469</v>
      </c>
      <c r="G109" s="564"/>
      <c r="H109" s="879">
        <v>1723</v>
      </c>
      <c r="I109" s="879">
        <v>2655</v>
      </c>
      <c r="J109" s="883">
        <v>1134</v>
      </c>
      <c r="K109" s="879">
        <v>5182</v>
      </c>
      <c r="L109" s="879">
        <v>2218</v>
      </c>
      <c r="M109" s="564"/>
      <c r="N109" s="932"/>
      <c r="O109" s="593" t="s">
        <v>26</v>
      </c>
      <c r="P109" s="594" t="s">
        <v>99</v>
      </c>
      <c r="Q109" s="552" t="s">
        <v>99</v>
      </c>
      <c r="R109" s="552" t="s">
        <v>16</v>
      </c>
      <c r="S109" s="552" t="s">
        <v>70</v>
      </c>
      <c r="T109" s="552" t="s">
        <v>73</v>
      </c>
      <c r="U109" s="595" t="s">
        <v>84</v>
      </c>
      <c r="V109" s="1085" t="s">
        <v>350</v>
      </c>
      <c r="W109" s="552" t="s">
        <v>88</v>
      </c>
      <c r="X109" s="552" t="s">
        <v>16</v>
      </c>
      <c r="Y109" s="596" t="s">
        <v>16</v>
      </c>
      <c r="Z109" s="597"/>
      <c r="AA109" s="553" t="s">
        <v>75</v>
      </c>
      <c r="AB109" s="554"/>
      <c r="AC109" s="554"/>
      <c r="AD109" s="598"/>
      <c r="AE109" s="611" t="s">
        <v>122</v>
      </c>
      <c r="AF109" s="611" t="s">
        <v>123</v>
      </c>
      <c r="AG109" s="611" t="s">
        <v>124</v>
      </c>
      <c r="AH109" s="611" t="s">
        <v>125</v>
      </c>
      <c r="AI109" s="611" t="s">
        <v>341</v>
      </c>
      <c r="AJ109" s="611" t="s">
        <v>346</v>
      </c>
      <c r="AK109" s="611" t="s">
        <v>339</v>
      </c>
      <c r="AL109" s="611" t="s">
        <v>340</v>
      </c>
      <c r="AM109" s="611" t="s">
        <v>46</v>
      </c>
      <c r="AN109" s="611" t="s">
        <v>17</v>
      </c>
      <c r="AO109" s="611" t="s">
        <v>343</v>
      </c>
      <c r="AP109" s="611" t="s">
        <v>25</v>
      </c>
      <c r="AQ109" s="611" t="s">
        <v>127</v>
      </c>
      <c r="AR109" s="611" t="s">
        <v>127</v>
      </c>
      <c r="AS109" s="611" t="s">
        <v>127</v>
      </c>
      <c r="AT109" s="611" t="s">
        <v>127</v>
      </c>
      <c r="AU109" s="611" t="s">
        <v>128</v>
      </c>
      <c r="AV109" s="61"/>
      <c r="AW109" s="61"/>
      <c r="BP109" s="41"/>
      <c r="BQ109" s="41"/>
      <c r="BR109" s="41"/>
      <c r="BS109" s="41"/>
      <c r="BT109" s="41"/>
    </row>
    <row r="110" spans="1:72" ht="13" customHeight="1">
      <c r="A110" s="900">
        <v>19.899999999999999</v>
      </c>
      <c r="B110" s="556">
        <v>10</v>
      </c>
      <c r="C110" s="879">
        <v>87</v>
      </c>
      <c r="D110" s="893"/>
      <c r="E110" s="879">
        <v>25</v>
      </c>
      <c r="F110" s="564"/>
      <c r="G110" s="564"/>
      <c r="H110" s="564"/>
      <c r="I110" s="879">
        <v>2560</v>
      </c>
      <c r="J110" s="883">
        <v>1129</v>
      </c>
      <c r="K110" s="879">
        <v>5377</v>
      </c>
      <c r="L110" s="879">
        <v>2076</v>
      </c>
      <c r="M110" s="564"/>
      <c r="N110" s="933"/>
      <c r="O110" s="322">
        <f t="shared" ref="O110:O111" si="59">+B108</f>
        <v>-10</v>
      </c>
      <c r="P110" s="323">
        <f t="shared" ref="P110:P111" si="60">+C108</f>
        <v>73</v>
      </c>
      <c r="Q110" s="131">
        <f t="shared" ref="Q110:Q111" si="61">+D108</f>
        <v>4.3</v>
      </c>
      <c r="R110" s="66">
        <f t="shared" ref="R110:R111" si="62">+E108</f>
        <v>0</v>
      </c>
      <c r="S110" s="244">
        <f t="shared" ref="S110:S111" si="63">+F108</f>
        <v>1474</v>
      </c>
      <c r="T110" s="66">
        <f>+H108</f>
        <v>1639</v>
      </c>
      <c r="U110" s="65">
        <f t="shared" ref="U110:U115" si="64">S110/Q110</f>
        <v>342.7906976744186</v>
      </c>
      <c r="V110" s="887">
        <v>3</v>
      </c>
      <c r="W110" s="65">
        <f>V111*I113*200/10/(A110)</f>
        <v>7817.0854271356793</v>
      </c>
      <c r="X110" s="65">
        <f t="shared" ref="X110:X115" si="65">W110/U110</f>
        <v>22.804251924479935</v>
      </c>
      <c r="Y110" s="65">
        <f t="shared" ref="Y110:Y115" si="66">X110-R110</f>
        <v>22.804251924479935</v>
      </c>
      <c r="Z110" s="65">
        <f t="shared" ref="Z110:Z115" si="67">(X110/P110)*100</f>
        <v>31.238701266410867</v>
      </c>
      <c r="AA110" s="65">
        <f>(T110/0.4-(S110))*I115/100*10</f>
        <v>597.70307557117746</v>
      </c>
      <c r="AB110" s="64">
        <f>700*AA118/AVERAGE(U110:U111)</f>
        <v>9.9018912448664356</v>
      </c>
      <c r="AC110" s="65">
        <f>AVERAGE(X110:X111)-AB110</f>
        <v>12.675101563517115</v>
      </c>
      <c r="AD110" s="65">
        <f>AC110/AVERAGE(X110:X111)*100</f>
        <v>56.141673388895484</v>
      </c>
      <c r="AE110" s="43">
        <f>LINEST(R110:R111,O110:O111)</f>
        <v>0</v>
      </c>
      <c r="AF110" s="43">
        <f>INDEX(LINEST(R110:R111,O110:O111),2)</f>
        <v>0</v>
      </c>
      <c r="AG110" s="42">
        <f>LINEST(U110:U111,O110:O111)</f>
        <v>0.69712070874861631</v>
      </c>
      <c r="AH110" s="42">
        <f>INDEX(LINEST(U110:U111,O110:O111),2)</f>
        <v>349.76190476190476</v>
      </c>
      <c r="AI110" s="43">
        <f>LINEST(Q110:Q111,O110:O111)</f>
        <v>-9.9999999999999638E-3</v>
      </c>
      <c r="AJ110" s="42">
        <f>INDEX(LINEST(Q110:Q111,O110:O111),2)</f>
        <v>4.2</v>
      </c>
      <c r="AK110" s="43">
        <f>LINEST(W110:W111,O110:O111)</f>
        <v>0</v>
      </c>
      <c r="AL110" s="42">
        <f>INDEX(LINEST(W110:W111,O110:O111),2)</f>
        <v>7817.0854271356793</v>
      </c>
      <c r="AM110" s="43">
        <f>AE110*AVERAGE(O110:O111)+AF110</f>
        <v>0</v>
      </c>
      <c r="AN110" s="42">
        <f>AG110*AVERAGE(O110:O111)+AH110</f>
        <v>346.27630121816168</v>
      </c>
      <c r="AO110" s="42">
        <f>AI110*AVERAGE(O110:O111)+AJ110</f>
        <v>4.25</v>
      </c>
      <c r="AP110" s="42">
        <f>AK110*AVERAGE(O110:O111)+AL110</f>
        <v>7817.0854271356793</v>
      </c>
      <c r="AQ110" s="76">
        <f>AP110/AN110</f>
        <v>22.57470522711499</v>
      </c>
      <c r="AR110" s="76">
        <f>AK107*AO110*AG110/AN110</f>
        <v>1.1122886268239067E-2</v>
      </c>
      <c r="AS110" s="1034">
        <f>AQ110-AR110</f>
        <v>22.56358234084675</v>
      </c>
      <c r="AT110" s="1034">
        <f>AS110-AM110</f>
        <v>22.56358234084675</v>
      </c>
      <c r="AU110" s="1034">
        <f>AS110-AK107*AI110</f>
        <v>22.576582340846752</v>
      </c>
      <c r="AV110" s="36" t="s">
        <v>97</v>
      </c>
      <c r="AW110" s="61"/>
      <c r="BG110" s="36"/>
      <c r="BH110" s="36"/>
      <c r="BP110" s="41"/>
      <c r="BQ110" s="41"/>
      <c r="BR110" s="41"/>
      <c r="BS110" s="41"/>
      <c r="BT110" s="41"/>
    </row>
    <row r="111" spans="1:72" ht="13" customHeight="1">
      <c r="A111" s="900" t="str">
        <f>A91</f>
        <v>Lipid#3</v>
      </c>
      <c r="B111" s="556">
        <v>20</v>
      </c>
      <c r="C111" s="879">
        <v>95</v>
      </c>
      <c r="D111" s="564"/>
      <c r="E111" s="879">
        <v>30</v>
      </c>
      <c r="F111" s="564"/>
      <c r="G111" s="564"/>
      <c r="H111" s="564"/>
      <c r="I111" s="879">
        <v>2563</v>
      </c>
      <c r="J111" s="883">
        <v>1151</v>
      </c>
      <c r="K111" s="879">
        <v>5199</v>
      </c>
      <c r="L111" s="879">
        <v>2065</v>
      </c>
      <c r="M111" s="564"/>
      <c r="N111" s="932"/>
      <c r="O111" s="324">
        <f t="shared" si="59"/>
        <v>0</v>
      </c>
      <c r="P111" s="321">
        <f t="shared" si="60"/>
        <v>66</v>
      </c>
      <c r="Q111" s="131">
        <f t="shared" si="61"/>
        <v>4.2</v>
      </c>
      <c r="R111" s="131">
        <f t="shared" si="62"/>
        <v>0</v>
      </c>
      <c r="S111" s="245">
        <f t="shared" si="63"/>
        <v>1469</v>
      </c>
      <c r="T111" s="131">
        <f>+H109</f>
        <v>1723</v>
      </c>
      <c r="U111" s="72">
        <f t="shared" si="64"/>
        <v>349.76190476190476</v>
      </c>
      <c r="V111" s="888">
        <v>3</v>
      </c>
      <c r="W111" s="72">
        <f>V111*I113*200/10/(A110)</f>
        <v>7817.0854271356793</v>
      </c>
      <c r="X111" s="72">
        <f t="shared" si="65"/>
        <v>22.34973369228717</v>
      </c>
      <c r="Y111" s="72">
        <f t="shared" si="66"/>
        <v>22.34973369228717</v>
      </c>
      <c r="Z111" s="72">
        <f t="shared" si="67"/>
        <v>33.863232867101772</v>
      </c>
      <c r="AA111" s="72">
        <f>(T111/0.4-(S111))*$I115/100*10</f>
        <v>646.68579379027528</v>
      </c>
      <c r="AB111" s="250">
        <f>700*AA119/AVERAGE(U112:U115)</f>
        <v>37.048432531672141</v>
      </c>
      <c r="AC111" s="72">
        <f>X116-AB111</f>
        <v>15.187337552402845</v>
      </c>
      <c r="AD111" s="65">
        <f>AC111/AVERAGE(X112:X115)*100</f>
        <v>29.074593000080952</v>
      </c>
      <c r="AE111" s="43"/>
      <c r="AF111" s="43"/>
      <c r="AG111" s="42"/>
      <c r="AH111" s="42"/>
      <c r="AI111" s="43"/>
      <c r="AJ111" s="42"/>
      <c r="AK111" s="42"/>
      <c r="AL111" s="42"/>
      <c r="AM111" s="43"/>
      <c r="AN111" s="42"/>
      <c r="AO111" s="42"/>
      <c r="AP111" s="42"/>
      <c r="AQ111" s="76"/>
      <c r="AR111" s="76"/>
      <c r="AS111" s="76"/>
      <c r="AT111" s="42"/>
      <c r="AU111" s="42"/>
      <c r="AV111" s="61"/>
      <c r="AW111" s="36"/>
      <c r="AX111" s="36"/>
      <c r="AY111" s="36"/>
      <c r="AZ111" s="36"/>
      <c r="BA111" s="36"/>
      <c r="BB111" s="36"/>
      <c r="BC111" s="36"/>
      <c r="BP111" s="41"/>
      <c r="BQ111" s="41"/>
      <c r="BR111" s="41"/>
      <c r="BS111" s="41"/>
      <c r="BT111" s="41"/>
    </row>
    <row r="112" spans="1:72" ht="13" customHeight="1">
      <c r="A112" s="900" t="str">
        <f>A92</f>
        <v>[diet C]</v>
      </c>
      <c r="B112" s="556">
        <v>30</v>
      </c>
      <c r="C112" s="879">
        <v>96</v>
      </c>
      <c r="D112" s="564"/>
      <c r="E112" s="879">
        <v>30</v>
      </c>
      <c r="F112" s="564"/>
      <c r="G112" s="564"/>
      <c r="H112" s="564"/>
      <c r="I112" s="564"/>
      <c r="J112" s="568"/>
      <c r="K112" s="564"/>
      <c r="L112" s="564"/>
      <c r="M112" s="564"/>
      <c r="N112" s="932"/>
      <c r="O112" s="324">
        <f t="shared" ref="O112:O114" si="68">+B117</f>
        <v>80</v>
      </c>
      <c r="P112" s="321">
        <f t="shared" ref="P112:P114" si="69">+C117</f>
        <v>101</v>
      </c>
      <c r="Q112" s="131">
        <f t="shared" ref="Q112:Q114" si="70">+D117</f>
        <v>6.7</v>
      </c>
      <c r="R112" s="131">
        <f t="shared" ref="R112:R114" si="71">+E117</f>
        <v>35</v>
      </c>
      <c r="S112" s="131">
        <f t="shared" ref="S112:S114" si="72">+F117</f>
        <v>992</v>
      </c>
      <c r="T112" s="131">
        <f>+H117</f>
        <v>2602</v>
      </c>
      <c r="U112" s="72">
        <f t="shared" si="64"/>
        <v>148.0597014925373</v>
      </c>
      <c r="V112" s="888">
        <v>1.51</v>
      </c>
      <c r="W112" s="72">
        <f>V112*K113*200/10/(A110)</f>
        <v>7971.3835845896165</v>
      </c>
      <c r="X112" s="72">
        <f t="shared" si="65"/>
        <v>53.838981871724229</v>
      </c>
      <c r="Y112" s="72">
        <f t="shared" si="66"/>
        <v>18.838981871724229</v>
      </c>
      <c r="Z112" s="72">
        <f t="shared" si="67"/>
        <v>53.305922645271522</v>
      </c>
      <c r="AA112" s="72">
        <f>(T112/0.4-(S112))*$I115/100*10</f>
        <v>1256.0080257762156</v>
      </c>
      <c r="AB112" s="79"/>
      <c r="AC112" s="79"/>
      <c r="AD112" s="79"/>
      <c r="AE112" s="43"/>
      <c r="AF112" s="43"/>
      <c r="AG112" s="42"/>
      <c r="AH112" s="42"/>
      <c r="AI112" s="43"/>
      <c r="AJ112" s="42"/>
      <c r="AK112" s="42"/>
      <c r="AL112" s="42"/>
      <c r="AM112" s="43"/>
      <c r="AN112" s="42"/>
      <c r="AO112" s="42"/>
      <c r="AP112" s="42"/>
      <c r="AQ112" s="76"/>
      <c r="AR112" s="76"/>
      <c r="AS112" s="76"/>
      <c r="AT112" s="42"/>
      <c r="AU112" s="42"/>
      <c r="AV112" s="61"/>
      <c r="AW112" s="61"/>
      <c r="BP112" s="41"/>
      <c r="BQ112" s="41"/>
      <c r="BR112" s="41"/>
      <c r="BS112" s="41"/>
      <c r="BT112" s="41"/>
    </row>
    <row r="113" spans="1:72" ht="13" customHeight="1">
      <c r="A113" s="900" t="str">
        <f>A93</f>
        <v>[treatment C]</v>
      </c>
      <c r="B113" s="556">
        <v>40</v>
      </c>
      <c r="C113" s="879">
        <v>97</v>
      </c>
      <c r="D113" s="564"/>
      <c r="E113" s="879">
        <v>33</v>
      </c>
      <c r="F113" s="564"/>
      <c r="G113" s="564"/>
      <c r="H113" s="564"/>
      <c r="I113" s="569">
        <f>AVERAGE(I109:I111)</f>
        <v>2592.6666666666665</v>
      </c>
      <c r="J113" s="570">
        <f>AVERAGE(J109:J111)</f>
        <v>1138</v>
      </c>
      <c r="K113" s="569">
        <f>AVERAGE(K109:K111)</f>
        <v>5252.666666666667</v>
      </c>
      <c r="L113" s="570">
        <f>AVERAGE(L109:L111)</f>
        <v>2119.6666666666665</v>
      </c>
      <c r="M113" s="564"/>
      <c r="N113" s="932"/>
      <c r="O113" s="324">
        <f t="shared" si="68"/>
        <v>90</v>
      </c>
      <c r="P113" s="321">
        <f t="shared" si="69"/>
        <v>97</v>
      </c>
      <c r="Q113" s="131">
        <f t="shared" si="70"/>
        <v>6.5</v>
      </c>
      <c r="R113" s="131">
        <f t="shared" si="71"/>
        <v>35</v>
      </c>
      <c r="S113" s="131">
        <f t="shared" si="72"/>
        <v>936</v>
      </c>
      <c r="T113" s="131">
        <f>+H118</f>
        <v>2594</v>
      </c>
      <c r="U113" s="72">
        <f t="shared" si="64"/>
        <v>144</v>
      </c>
      <c r="V113" s="888">
        <v>1.51</v>
      </c>
      <c r="W113" s="72">
        <f t="shared" ref="W113:W115" si="73">W112*V113/V112</f>
        <v>7971.3835845896165</v>
      </c>
      <c r="X113" s="72">
        <f t="shared" si="65"/>
        <v>55.356830448539</v>
      </c>
      <c r="Y113" s="72">
        <f t="shared" si="66"/>
        <v>20.356830448539</v>
      </c>
      <c r="Z113" s="72">
        <f t="shared" si="67"/>
        <v>57.068897369627834</v>
      </c>
      <c r="AA113" s="72">
        <f>(T113/0.4-(S113))*$I115/100*10</f>
        <v>1264.2097832454597</v>
      </c>
      <c r="AB113" s="79"/>
      <c r="AC113" s="79"/>
      <c r="AD113" s="79"/>
      <c r="AE113" s="43">
        <f>LINEST(R112:R114,O112:O114)</f>
        <v>0.1</v>
      </c>
      <c r="AF113" s="43">
        <f>INDEX(LINEST(R112:R114,O112:O114),2)</f>
        <v>26.666666666666664</v>
      </c>
      <c r="AG113" s="42">
        <f>LINEST(U112:U114,O112:O114)</f>
        <v>1.024434280211844</v>
      </c>
      <c r="AH113" s="42">
        <f>INDEX(LINEST(U112:U114,O112:O114),2)</f>
        <v>61.336944310704538</v>
      </c>
      <c r="AI113" s="43">
        <f>LINEST(Q112:Q114,O112:O114)</f>
        <v>-2.4999999999999994E-2</v>
      </c>
      <c r="AJ113" s="42">
        <f>INDEX(LINEST(Q112:Q114,O112:O114),2)</f>
        <v>8.716666666666665</v>
      </c>
      <c r="AK113" s="43">
        <f>LINEST(W112:W114,O112:O114)</f>
        <v>23.755778894472357</v>
      </c>
      <c r="AL113" s="42">
        <f>INDEX(LINEST(W112:W114,O112:O114),2)</f>
        <v>5991.7353433835879</v>
      </c>
      <c r="AM113" s="43">
        <f>AE113*O113+AF113</f>
        <v>35.666666666666664</v>
      </c>
      <c r="AN113" s="42">
        <f>AG113*O113+AH113</f>
        <v>153.5360295297705</v>
      </c>
      <c r="AO113" s="42">
        <f>AI113*O113+AJ113</f>
        <v>6.466666666666665</v>
      </c>
      <c r="AP113" s="42">
        <f>AK113*O113+AL113</f>
        <v>8129.7554438860998</v>
      </c>
      <c r="AQ113" s="76">
        <f>AP113/AN113</f>
        <v>52.950147719625299</v>
      </c>
      <c r="AR113" s="76">
        <f>AK107*AO113*AG113/AN113</f>
        <v>5.6091573697870649E-2</v>
      </c>
      <c r="AS113" s="76">
        <f>AQ113-AR113</f>
        <v>52.894056145927429</v>
      </c>
      <c r="AT113" s="76">
        <f>AS113-AM113</f>
        <v>17.227389479260765</v>
      </c>
      <c r="AU113" s="76">
        <f>AS113-AK107*AI113</f>
        <v>52.926556145927428</v>
      </c>
      <c r="AV113" s="61"/>
      <c r="AW113" s="61"/>
      <c r="BF113" s="36"/>
      <c r="BG113" s="36"/>
      <c r="BP113" s="41"/>
      <c r="BQ113" s="41"/>
      <c r="BR113" s="41"/>
      <c r="BS113" s="41"/>
      <c r="BT113" s="41"/>
    </row>
    <row r="114" spans="1:72" ht="13" customHeight="1">
      <c r="A114" s="900" t="s">
        <v>61</v>
      </c>
      <c r="B114" s="556">
        <v>50</v>
      </c>
      <c r="C114" s="879">
        <v>97</v>
      </c>
      <c r="D114" s="564"/>
      <c r="E114" s="879">
        <v>35</v>
      </c>
      <c r="F114" s="564"/>
      <c r="G114" s="564"/>
      <c r="H114" s="564"/>
      <c r="I114" s="564"/>
      <c r="J114" s="568"/>
      <c r="K114" s="564"/>
      <c r="L114" s="568"/>
      <c r="M114" s="564"/>
      <c r="N114" s="932"/>
      <c r="O114" s="324">
        <f t="shared" si="68"/>
        <v>100</v>
      </c>
      <c r="P114" s="321">
        <f t="shared" si="69"/>
        <v>102</v>
      </c>
      <c r="Q114" s="72">
        <f t="shared" si="70"/>
        <v>6.2</v>
      </c>
      <c r="R114" s="131">
        <f t="shared" si="71"/>
        <v>37</v>
      </c>
      <c r="S114" s="131">
        <f t="shared" si="72"/>
        <v>1045</v>
      </c>
      <c r="T114" s="131">
        <f>+H119</f>
        <v>2739</v>
      </c>
      <c r="U114" s="72">
        <f t="shared" si="64"/>
        <v>168.54838709677418</v>
      </c>
      <c r="V114" s="888">
        <v>1.6</v>
      </c>
      <c r="W114" s="72">
        <f t="shared" si="73"/>
        <v>8446.4991624790637</v>
      </c>
      <c r="X114" s="72">
        <f t="shared" si="65"/>
        <v>50.113200772603065</v>
      </c>
      <c r="Y114" s="72">
        <f t="shared" si="66"/>
        <v>13.113200772603065</v>
      </c>
      <c r="Z114" s="72">
        <f t="shared" si="67"/>
        <v>49.130588992748102</v>
      </c>
      <c r="AA114" s="72">
        <f>(T114/0.4-(S114))*$I115/100*10</f>
        <v>1321.9638254247218</v>
      </c>
      <c r="AB114" s="79"/>
      <c r="AC114" s="79"/>
      <c r="AD114" s="79"/>
      <c r="AE114" s="43">
        <f>LINEST(R113:R115,O113:O115)</f>
        <v>5.7142857142857134E-2</v>
      </c>
      <c r="AF114" s="43">
        <f>INDEX(LINEST(R113:R115,O113:O115),2)</f>
        <v>30.428571428571431</v>
      </c>
      <c r="AG114" s="42">
        <f>LINEST(U113:U115,O113:O115)</f>
        <v>0.75949147061201405</v>
      </c>
      <c r="AH114" s="42">
        <f>INDEX(LINEST(U113:U115,O113:O115),2)</f>
        <v>82.427156601180357</v>
      </c>
      <c r="AI114" s="43">
        <f>LINEST(Q113:Q115,O113:O115)</f>
        <v>-2.6428571428571423E-2</v>
      </c>
      <c r="AJ114" s="42">
        <f>INDEX(LINEST(Q113:Q115,O113:O115),2)</f>
        <v>8.8642857142857139</v>
      </c>
      <c r="AK114" s="43">
        <f>LINEST(W113:W115,O113:O115)</f>
        <v>13.574730796841347</v>
      </c>
      <c r="AL114" s="42">
        <f>INDEX(LINEST(W113:W115,O113:O115),2)</f>
        <v>6885.4051208423098</v>
      </c>
      <c r="AM114" s="43">
        <f>AE114*O114+AF114</f>
        <v>36.142857142857146</v>
      </c>
      <c r="AN114" s="42">
        <f>AG114*O114+AH114</f>
        <v>158.37630366238176</v>
      </c>
      <c r="AO114" s="42">
        <f>AI114*O114+AJ114</f>
        <v>6.2214285714285715</v>
      </c>
      <c r="AP114" s="42">
        <f>AK114*O114+AL114</f>
        <v>8242.8782005264438</v>
      </c>
      <c r="AQ114" s="76">
        <f>AP114/AN114</f>
        <v>52.046158484025341</v>
      </c>
      <c r="AR114" s="76">
        <f>AK107*AO114*AG114/AN114</f>
        <v>3.8785212013932646E-2</v>
      </c>
      <c r="AS114" s="76">
        <f>AQ114-AR114</f>
        <v>52.007373272011407</v>
      </c>
      <c r="AT114" s="76">
        <f>AS114-AM114</f>
        <v>15.864516129154261</v>
      </c>
      <c r="AU114" s="76">
        <f>AS114-AK107*AI114</f>
        <v>52.041730414868546</v>
      </c>
      <c r="AV114" s="61"/>
      <c r="AW114" s="61"/>
      <c r="BP114" s="41"/>
      <c r="BQ114" s="41"/>
      <c r="BR114" s="41"/>
      <c r="BS114" s="41"/>
      <c r="BT114" s="41"/>
    </row>
    <row r="115" spans="1:72" ht="13" customHeight="1" thickBot="1">
      <c r="A115" s="900" t="s">
        <v>315</v>
      </c>
      <c r="B115" s="556">
        <v>60</v>
      </c>
      <c r="C115" s="879">
        <v>107</v>
      </c>
      <c r="D115" s="564"/>
      <c r="E115" s="879">
        <v>35</v>
      </c>
      <c r="F115" s="564"/>
      <c r="G115" s="564"/>
      <c r="H115" s="564"/>
      <c r="I115" s="571">
        <f>I113/J113</f>
        <v>2.2782659636789688</v>
      </c>
      <c r="J115" s="572" t="s">
        <v>14</v>
      </c>
      <c r="K115" s="571">
        <f>K113/L113</f>
        <v>2.4780625884573051</v>
      </c>
      <c r="L115" s="572" t="s">
        <v>14</v>
      </c>
      <c r="M115" s="576"/>
      <c r="N115" s="932"/>
      <c r="O115" s="324">
        <f t="shared" ref="O115" si="74">+B121</f>
        <v>120</v>
      </c>
      <c r="P115" s="321">
        <f t="shared" ref="P115" si="75">+C121</f>
        <v>94</v>
      </c>
      <c r="Q115" s="131">
        <f t="shared" ref="Q115" si="76">+D121</f>
        <v>5.7</v>
      </c>
      <c r="R115" s="131">
        <f t="shared" ref="R115" si="77">+E121</f>
        <v>37</v>
      </c>
      <c r="S115" s="131">
        <f t="shared" ref="S115" si="78">+F121</f>
        <v>970</v>
      </c>
      <c r="T115" s="131">
        <f t="shared" ref="T115" si="79">+H121</f>
        <v>3155</v>
      </c>
      <c r="U115" s="72">
        <f t="shared" si="64"/>
        <v>170.17543859649123</v>
      </c>
      <c r="V115" s="888">
        <v>1.6</v>
      </c>
      <c r="W115" s="72">
        <f t="shared" si="73"/>
        <v>8446.4991624790637</v>
      </c>
      <c r="X115" s="72">
        <f t="shared" si="65"/>
        <v>49.63406724343367</v>
      </c>
      <c r="Y115" s="72">
        <f t="shared" si="66"/>
        <v>12.63406724343367</v>
      </c>
      <c r="Z115" s="72">
        <f t="shared" si="67"/>
        <v>52.802199195142194</v>
      </c>
      <c r="AA115" s="72">
        <f>(T115/0.4-(S115))*$I115/100*10</f>
        <v>1575.9904803749268</v>
      </c>
      <c r="AB115" s="79"/>
      <c r="AC115" s="79"/>
      <c r="AD115" s="79"/>
      <c r="AE115" s="43"/>
      <c r="AQ115" s="42"/>
      <c r="AV115" s="61"/>
      <c r="AW115" s="61"/>
      <c r="BP115" s="41"/>
      <c r="BQ115" s="41"/>
      <c r="BR115" s="41"/>
      <c r="BS115" s="41"/>
      <c r="BT115" s="41"/>
    </row>
    <row r="116" spans="1:72" ht="13" customHeight="1" thickBot="1">
      <c r="A116" s="900">
        <v>1</v>
      </c>
      <c r="B116" s="556">
        <v>70</v>
      </c>
      <c r="C116" s="879">
        <v>105</v>
      </c>
      <c r="D116" s="564"/>
      <c r="E116" s="879">
        <v>35</v>
      </c>
      <c r="F116" s="876"/>
      <c r="G116" s="564"/>
      <c r="H116" s="564"/>
      <c r="I116" s="564"/>
      <c r="J116" s="568"/>
      <c r="K116" s="564"/>
      <c r="L116" s="564"/>
      <c r="M116" s="564"/>
      <c r="N116" s="932"/>
      <c r="O116" s="325" t="s">
        <v>55</v>
      </c>
      <c r="P116" s="152">
        <f t="shared" ref="P116:Z116" si="80">AVERAGE(P112:P115)</f>
        <v>98.5</v>
      </c>
      <c r="Q116" s="154">
        <f t="shared" si="80"/>
        <v>6.2749999999999995</v>
      </c>
      <c r="R116" s="153">
        <f t="shared" si="80"/>
        <v>36</v>
      </c>
      <c r="S116" s="153">
        <f t="shared" si="80"/>
        <v>985.75</v>
      </c>
      <c r="T116" s="154">
        <f t="shared" si="80"/>
        <v>2772.5</v>
      </c>
      <c r="U116" s="153">
        <f t="shared" si="80"/>
        <v>157.69588179645069</v>
      </c>
      <c r="V116" s="1075">
        <f t="shared" si="80"/>
        <v>1.5550000000000002</v>
      </c>
      <c r="W116" s="153">
        <f t="shared" si="80"/>
        <v>8208.9413735343405</v>
      </c>
      <c r="X116" s="153">
        <f t="shared" si="80"/>
        <v>52.235770084074986</v>
      </c>
      <c r="Y116" s="153">
        <f t="shared" si="80"/>
        <v>16.235770084074993</v>
      </c>
      <c r="Z116" s="153">
        <f t="shared" si="80"/>
        <v>53.076902050697413</v>
      </c>
      <c r="AA116" s="156"/>
      <c r="AB116" s="79"/>
      <c r="AC116" s="79"/>
      <c r="AD116" s="79"/>
      <c r="AR116" s="1034" t="s">
        <v>110</v>
      </c>
      <c r="AS116" s="1034">
        <f>AVERAGE(AS113:AS114)</f>
        <v>52.450714708969414</v>
      </c>
      <c r="AT116" s="1034">
        <f>AVERAGE(AT113:AT114)</f>
        <v>16.545952804207513</v>
      </c>
      <c r="AU116" s="1034">
        <f>AVERAGE(AU113:AU114)</f>
        <v>52.484143280397987</v>
      </c>
      <c r="AV116" s="61"/>
      <c r="AW116" s="61"/>
      <c r="BP116" s="41"/>
      <c r="BQ116" s="41"/>
      <c r="BR116" s="41"/>
      <c r="BS116" s="41"/>
      <c r="BT116" s="41"/>
    </row>
    <row r="117" spans="1:72" ht="13" customHeight="1" thickBot="1">
      <c r="A117" s="1192">
        <v>44032</v>
      </c>
      <c r="B117" s="556">
        <v>80</v>
      </c>
      <c r="C117" s="879">
        <v>101</v>
      </c>
      <c r="D117" s="879">
        <v>6.7</v>
      </c>
      <c r="E117" s="879">
        <v>35</v>
      </c>
      <c r="F117" s="879">
        <v>992</v>
      </c>
      <c r="G117" s="564"/>
      <c r="H117" s="879">
        <v>2602</v>
      </c>
      <c r="I117" s="564"/>
      <c r="J117" s="573"/>
      <c r="K117" s="574"/>
      <c r="L117" s="574"/>
      <c r="M117" s="574"/>
      <c r="N117" s="932"/>
      <c r="O117" s="1026" t="s">
        <v>95</v>
      </c>
      <c r="P117" s="79">
        <f>AVERAGE(P110:P111)</f>
        <v>69.5</v>
      </c>
      <c r="Q117" s="158">
        <f>AVERAGE(P112/Q112,P113/Q113,P114/Q114,P115/Q115)</f>
        <v>15.735136190537453</v>
      </c>
      <c r="R117" s="67">
        <f>AVERAGE(P110/Q110,P111/Q111)</f>
        <v>16.345514950166113</v>
      </c>
      <c r="V117" s="1076"/>
      <c r="W117" s="79"/>
      <c r="X117" s="79"/>
      <c r="Y117" s="79"/>
      <c r="Z117" s="160"/>
      <c r="AA117" s="603" t="s">
        <v>79</v>
      </c>
      <c r="AB117" s="79"/>
      <c r="AC117" s="79"/>
      <c r="AD117" s="79"/>
      <c r="AS117" s="61"/>
      <c r="AT117" s="61"/>
      <c r="AU117" s="61"/>
      <c r="AV117" s="61"/>
      <c r="AW117" s="61"/>
      <c r="BP117" s="41"/>
      <c r="BQ117" s="41"/>
      <c r="BR117" s="41"/>
      <c r="BS117" s="41"/>
      <c r="BT117" s="41"/>
    </row>
    <row r="118" spans="1:72" ht="13" customHeight="1" thickBot="1">
      <c r="A118" s="1109" t="s">
        <v>220</v>
      </c>
      <c r="B118" s="556">
        <v>90</v>
      </c>
      <c r="C118" s="879">
        <v>97</v>
      </c>
      <c r="D118" s="879">
        <v>6.5</v>
      </c>
      <c r="E118" s="879">
        <v>35</v>
      </c>
      <c r="F118" s="879">
        <v>936</v>
      </c>
      <c r="G118" s="564"/>
      <c r="H118" s="879">
        <v>2594</v>
      </c>
      <c r="I118" s="575"/>
      <c r="J118" s="572"/>
      <c r="K118" s="576"/>
      <c r="L118" s="576"/>
      <c r="M118" s="576"/>
      <c r="N118" s="932"/>
      <c r="O118" s="1233" t="s">
        <v>83</v>
      </c>
      <c r="P118" s="1233"/>
      <c r="Q118" s="162">
        <f>STDEV(P112/Q112,P113/Q113,P114/Q114,P115/Q115)</f>
        <v>0.85258951287287721</v>
      </c>
      <c r="R118" s="163">
        <f>STDEV(P110/Q110,P111/Q111)</f>
        <v>0.89269294634846708</v>
      </c>
      <c r="V118" s="1076"/>
      <c r="W118" s="79"/>
      <c r="X118" s="79"/>
      <c r="Y118" s="79"/>
      <c r="Z118" s="164" t="s">
        <v>89</v>
      </c>
      <c r="AA118" s="165">
        <f>SLOPE(AA110:AA111,O110:O111)</f>
        <v>4.8982718219097823</v>
      </c>
      <c r="AB118" s="79"/>
      <c r="AC118" s="79"/>
      <c r="AD118" s="79"/>
      <c r="AS118" s="61"/>
      <c r="AT118" s="61"/>
      <c r="AU118" s="61"/>
      <c r="AV118" s="61"/>
      <c r="AW118" s="61"/>
      <c r="BP118" s="41"/>
      <c r="BQ118" s="41"/>
      <c r="BR118" s="41"/>
      <c r="BS118" s="41"/>
      <c r="BT118" s="41"/>
    </row>
    <row r="119" spans="1:72" ht="13" customHeight="1" thickBot="1">
      <c r="A119" s="943">
        <v>40</v>
      </c>
      <c r="B119" s="556">
        <v>100</v>
      </c>
      <c r="C119" s="879">
        <v>102</v>
      </c>
      <c r="D119" s="879">
        <v>6.2</v>
      </c>
      <c r="E119" s="879">
        <v>37</v>
      </c>
      <c r="F119" s="879">
        <v>1045</v>
      </c>
      <c r="G119" s="564"/>
      <c r="H119" s="879">
        <v>2739</v>
      </c>
      <c r="I119" s="577"/>
      <c r="J119" s="578"/>
      <c r="K119" s="564"/>
      <c r="L119" s="564"/>
      <c r="M119" s="879">
        <v>1.0051000000000001</v>
      </c>
      <c r="N119" s="1069"/>
      <c r="O119" s="35"/>
      <c r="P119" s="945"/>
      <c r="Q119" s="604" t="s">
        <v>93</v>
      </c>
      <c r="R119" s="605" t="s">
        <v>94</v>
      </c>
      <c r="V119" s="1076"/>
      <c r="W119" s="79"/>
      <c r="X119" s="79"/>
      <c r="Y119" s="79"/>
      <c r="Z119" s="167" t="s">
        <v>80</v>
      </c>
      <c r="AA119" s="168">
        <f>SLOPE(AA112:AA115,O112:O115)</f>
        <v>8.3462646246547845</v>
      </c>
      <c r="AB119" s="79"/>
      <c r="AC119" s="79"/>
      <c r="AD119" s="79"/>
      <c r="AS119" s="61"/>
      <c r="AT119" s="61"/>
      <c r="AU119" s="61"/>
      <c r="AV119" s="61"/>
      <c r="AW119" s="61"/>
      <c r="BP119" s="41"/>
      <c r="BQ119" s="41"/>
      <c r="BR119" s="41"/>
      <c r="BS119" s="41"/>
      <c r="BT119" s="41"/>
    </row>
    <row r="120" spans="1:72" ht="13" customHeight="1">
      <c r="A120" s="1109" t="s">
        <v>219</v>
      </c>
      <c r="B120" s="556">
        <v>110</v>
      </c>
      <c r="C120" s="879">
        <v>94</v>
      </c>
      <c r="D120" s="564"/>
      <c r="E120" s="879">
        <v>37</v>
      </c>
      <c r="F120" s="564"/>
      <c r="G120" s="564"/>
      <c r="H120" s="564"/>
      <c r="I120" s="579" t="s">
        <v>9</v>
      </c>
      <c r="J120" s="580"/>
      <c r="K120" s="1269"/>
      <c r="L120" s="1270"/>
      <c r="M120" s="586"/>
      <c r="N120" s="1069"/>
      <c r="V120" s="1076"/>
      <c r="AB120" s="79"/>
      <c r="AC120" s="79"/>
      <c r="AD120" s="79"/>
      <c r="AS120" s="61"/>
      <c r="AT120" s="61"/>
      <c r="AU120" s="61"/>
      <c r="AV120" s="61"/>
      <c r="AW120" s="61"/>
      <c r="BP120" s="41"/>
      <c r="BQ120" s="41"/>
      <c r="BR120" s="41"/>
      <c r="BS120" s="41"/>
      <c r="BT120" s="41"/>
    </row>
    <row r="121" spans="1:72" ht="13" customHeight="1">
      <c r="A121" s="943">
        <v>44</v>
      </c>
      <c r="B121" s="556">
        <v>120</v>
      </c>
      <c r="C121" s="879">
        <v>94</v>
      </c>
      <c r="D121" s="879">
        <v>5.7</v>
      </c>
      <c r="E121" s="879">
        <v>37</v>
      </c>
      <c r="F121" s="879">
        <v>970</v>
      </c>
      <c r="G121" s="564"/>
      <c r="H121" s="879">
        <v>3155</v>
      </c>
      <c r="I121" s="581">
        <f>((G123+G122)/2)*(B123-B122)</f>
        <v>27301.5</v>
      </c>
      <c r="J121" s="572"/>
      <c r="K121" s="1271"/>
      <c r="L121" s="1272"/>
      <c r="M121" s="879">
        <v>0.84889999999999999</v>
      </c>
      <c r="N121" s="932"/>
      <c r="V121" s="1076"/>
      <c r="AB121" s="79"/>
      <c r="AC121" s="79"/>
      <c r="AD121" s="79"/>
      <c r="AS121" s="61"/>
      <c r="AT121" s="61"/>
      <c r="AU121" s="61"/>
      <c r="AV121" s="61"/>
      <c r="AW121" s="61"/>
      <c r="BP121" s="41"/>
      <c r="BQ121" s="41"/>
      <c r="BR121" s="41"/>
      <c r="BS121" s="41"/>
      <c r="BT121" s="41"/>
    </row>
    <row r="122" spans="1:72" ht="13" customHeight="1">
      <c r="A122" s="900"/>
      <c r="B122" s="556">
        <v>2</v>
      </c>
      <c r="C122" s="879">
        <v>99</v>
      </c>
      <c r="D122" s="564"/>
      <c r="E122" s="879">
        <v>37</v>
      </c>
      <c r="F122" s="564"/>
      <c r="G122" s="879">
        <v>11525</v>
      </c>
      <c r="H122" s="564"/>
      <c r="I122" s="581">
        <f>((G124+G123)/2)*(B124-B123)</f>
        <v>25207.5</v>
      </c>
      <c r="J122" s="572"/>
      <c r="K122" s="1271"/>
      <c r="L122" s="1272"/>
      <c r="M122" s="586"/>
      <c r="N122" s="932"/>
      <c r="V122" s="1076"/>
      <c r="AB122" s="79"/>
      <c r="AC122" s="79"/>
      <c r="AD122" s="79"/>
      <c r="AS122" s="61"/>
      <c r="AT122" s="61"/>
      <c r="AU122" s="61"/>
      <c r="AV122" s="61"/>
      <c r="AW122" s="61"/>
      <c r="BP122" s="41"/>
      <c r="BQ122" s="41"/>
      <c r="BR122" s="41"/>
      <c r="BS122" s="41"/>
      <c r="BT122" s="41"/>
    </row>
    <row r="123" spans="1:72" ht="13" customHeight="1">
      <c r="A123" s="943">
        <v>23.7</v>
      </c>
      <c r="B123" s="556">
        <v>5</v>
      </c>
      <c r="C123" s="879">
        <v>104</v>
      </c>
      <c r="D123" s="564"/>
      <c r="E123" s="879">
        <v>37</v>
      </c>
      <c r="F123" s="564"/>
      <c r="G123" s="879">
        <v>6676</v>
      </c>
      <c r="H123" s="564"/>
      <c r="I123" s="581">
        <f>((G125+G124)/2)*(B125-B124)</f>
        <v>13525</v>
      </c>
      <c r="J123" s="572"/>
      <c r="K123" s="1271"/>
      <c r="L123" s="1272"/>
      <c r="M123" s="586"/>
      <c r="N123" s="932"/>
      <c r="V123" s="1076"/>
      <c r="AB123" s="79"/>
      <c r="AC123" s="79"/>
      <c r="AD123" s="79"/>
      <c r="AS123" s="61"/>
      <c r="AT123" s="36"/>
      <c r="AU123" s="61"/>
      <c r="AV123" s="61"/>
      <c r="AW123" s="61"/>
      <c r="BP123" s="41"/>
      <c r="BQ123" s="41"/>
      <c r="BR123" s="41"/>
      <c r="BS123" s="41"/>
      <c r="BT123" s="41"/>
    </row>
    <row r="124" spans="1:72" ht="13" customHeight="1">
      <c r="A124" s="1110"/>
      <c r="B124" s="556">
        <v>10</v>
      </c>
      <c r="C124" s="879">
        <v>105</v>
      </c>
      <c r="D124" s="564"/>
      <c r="E124" s="879">
        <v>37</v>
      </c>
      <c r="F124" s="564"/>
      <c r="G124" s="879">
        <v>3407</v>
      </c>
      <c r="H124" s="564"/>
      <c r="I124" s="581">
        <f>((G126+G125)/2)*(B126-B125)</f>
        <v>17140</v>
      </c>
      <c r="J124" s="572"/>
      <c r="K124" s="1271"/>
      <c r="L124" s="1272"/>
      <c r="M124" s="586"/>
      <c r="N124" s="932"/>
      <c r="V124" s="1076"/>
      <c r="AB124" s="79"/>
      <c r="AC124" s="79"/>
      <c r="AD124" s="79"/>
      <c r="AS124" s="61"/>
      <c r="AT124" s="61"/>
      <c r="AU124" s="61"/>
      <c r="AV124" s="61"/>
      <c r="AW124" s="61"/>
      <c r="BP124" s="41"/>
      <c r="BQ124" s="41"/>
      <c r="BR124" s="41"/>
      <c r="BS124" s="41"/>
      <c r="BT124" s="41"/>
    </row>
    <row r="125" spans="1:72" ht="13" customHeight="1" thickBot="1">
      <c r="A125" s="1110"/>
      <c r="B125" s="556">
        <v>15</v>
      </c>
      <c r="C125" s="879">
        <v>102</v>
      </c>
      <c r="D125" s="564"/>
      <c r="E125" s="879">
        <v>37</v>
      </c>
      <c r="F125" s="564"/>
      <c r="G125" s="879">
        <v>2003</v>
      </c>
      <c r="H125" s="564"/>
      <c r="I125" s="582">
        <f>SUM(I121:I124)/(B126-B122)*220</f>
        <v>795577.3913043479</v>
      </c>
      <c r="J125" s="583" t="s">
        <v>10</v>
      </c>
      <c r="K125" s="1273"/>
      <c r="L125" s="1274"/>
      <c r="M125" s="586"/>
      <c r="N125" s="932"/>
      <c r="V125" s="1076"/>
      <c r="W125" s="79"/>
      <c r="X125" s="79"/>
      <c r="Y125" s="79"/>
      <c r="Z125" s="79"/>
      <c r="AA125" s="79"/>
      <c r="AB125" s="79"/>
      <c r="AC125" s="79"/>
      <c r="AD125" s="79"/>
      <c r="AS125" s="61"/>
      <c r="AT125" s="61"/>
      <c r="AU125" s="61"/>
      <c r="AV125" s="61"/>
      <c r="AW125" s="61"/>
      <c r="BP125" s="41"/>
      <c r="BQ125" s="41"/>
      <c r="BR125" s="41"/>
      <c r="BS125" s="41"/>
      <c r="BT125" s="41"/>
    </row>
    <row r="126" spans="1:72" ht="13" customHeight="1" thickBot="1">
      <c r="A126" s="1110"/>
      <c r="B126" s="556">
        <v>25</v>
      </c>
      <c r="C126" s="879">
        <v>109</v>
      </c>
      <c r="D126" s="564"/>
      <c r="E126" s="879">
        <v>37</v>
      </c>
      <c r="F126" s="564"/>
      <c r="G126" s="879">
        <v>1425</v>
      </c>
      <c r="H126" s="564"/>
      <c r="I126" s="584"/>
      <c r="J126" s="585"/>
      <c r="K126" s="574"/>
      <c r="L126" s="574"/>
      <c r="M126" s="586"/>
      <c r="N126" s="932"/>
      <c r="O126" s="326"/>
      <c r="V126" s="1076"/>
      <c r="W126" s="79"/>
      <c r="X126" s="79"/>
      <c r="Y126" s="79"/>
      <c r="Z126" s="656" t="s">
        <v>14</v>
      </c>
      <c r="AA126" s="79"/>
      <c r="AB126" s="79"/>
      <c r="AC126" s="79"/>
      <c r="AD126" s="79"/>
      <c r="AS126" s="61"/>
      <c r="AT126" s="61"/>
      <c r="AU126" s="61"/>
      <c r="AV126" s="61"/>
      <c r="AW126" s="61"/>
      <c r="BP126" s="41"/>
      <c r="BQ126" s="41"/>
      <c r="BR126" s="41"/>
      <c r="BS126" s="41"/>
      <c r="BT126" s="41"/>
    </row>
    <row r="127" spans="1:72" ht="13" customHeight="1" thickBot="1">
      <c r="A127" s="1111" t="s">
        <v>218</v>
      </c>
      <c r="B127" s="557" t="s">
        <v>11</v>
      </c>
      <c r="C127" s="558">
        <f>AVERAGE(C122:C126)</f>
        <v>103.8</v>
      </c>
      <c r="D127" s="559"/>
      <c r="E127" s="558">
        <f>AVERAGE(E117:E121)</f>
        <v>36.200000000000003</v>
      </c>
      <c r="F127" s="559"/>
      <c r="G127" s="884">
        <v>48278</v>
      </c>
      <c r="H127" s="576" t="s">
        <v>8</v>
      </c>
      <c r="I127" s="560"/>
      <c r="J127" s="561"/>
      <c r="K127" s="559"/>
      <c r="L127" s="559"/>
      <c r="M127" s="562">
        <f>AVERAGE(M119:M124)</f>
        <v>0.92700000000000005</v>
      </c>
      <c r="N127" s="563" t="s">
        <v>58</v>
      </c>
      <c r="O127" s="1267" t="str">
        <f>A129</f>
        <v>MP-528-20</v>
      </c>
      <c r="P127" s="1268"/>
      <c r="Q127" s="319"/>
      <c r="S127" s="92"/>
      <c r="T127" s="92"/>
      <c r="V127" s="1076"/>
      <c r="W127" s="79"/>
      <c r="X127" s="79"/>
      <c r="Y127" s="79"/>
      <c r="Z127" s="320"/>
      <c r="AA127" s="657"/>
      <c r="AB127" s="658"/>
      <c r="AC127" s="658"/>
      <c r="AD127" s="659"/>
      <c r="AE127" s="1162" t="str">
        <f>+O127</f>
        <v>MP-528-20</v>
      </c>
      <c r="AF127" s="666" t="s">
        <v>116</v>
      </c>
      <c r="AG127" s="664"/>
      <c r="AH127" s="664"/>
      <c r="AI127" s="663" t="s">
        <v>115</v>
      </c>
      <c r="AJ127" s="664"/>
      <c r="AK127" s="665">
        <v>1.3</v>
      </c>
      <c r="AL127" s="664"/>
      <c r="AM127" s="664"/>
      <c r="AN127" s="664"/>
      <c r="AO127" s="664"/>
      <c r="AP127" s="664"/>
      <c r="AQ127" s="664"/>
      <c r="AR127" s="664"/>
      <c r="AS127" s="664"/>
      <c r="AT127" s="664"/>
      <c r="AU127" s="664"/>
      <c r="AV127" s="61"/>
      <c r="AW127" s="61"/>
      <c r="BG127" s="36"/>
      <c r="BH127" s="36"/>
      <c r="BP127" s="41"/>
      <c r="BQ127" s="41"/>
      <c r="BR127" s="41"/>
      <c r="BS127" s="41"/>
      <c r="BT127" s="41"/>
    </row>
    <row r="128" spans="1:72" ht="13" customHeight="1">
      <c r="A128" s="1112">
        <v>6</v>
      </c>
      <c r="B128" s="612">
        <v>-10</v>
      </c>
      <c r="C128" s="878">
        <v>74</v>
      </c>
      <c r="D128" s="878">
        <v>3.9</v>
      </c>
      <c r="E128" s="878">
        <v>0</v>
      </c>
      <c r="F128" s="880">
        <v>1587</v>
      </c>
      <c r="G128" s="615"/>
      <c r="H128" s="880">
        <v>1617</v>
      </c>
      <c r="I128" s="638"/>
      <c r="J128" s="639"/>
      <c r="K128" s="640"/>
      <c r="L128" s="640"/>
      <c r="M128" s="1194">
        <v>0.1676</v>
      </c>
      <c r="N128" s="934"/>
      <c r="O128" s="644" t="s">
        <v>2</v>
      </c>
      <c r="P128" s="645" t="s">
        <v>344</v>
      </c>
      <c r="Q128" s="646" t="s">
        <v>345</v>
      </c>
      <c r="R128" s="543" t="s">
        <v>46</v>
      </c>
      <c r="S128" s="646" t="s">
        <v>71</v>
      </c>
      <c r="T128" s="646" t="s">
        <v>72</v>
      </c>
      <c r="U128" s="646" t="s">
        <v>17</v>
      </c>
      <c r="V128" s="1086" t="s">
        <v>28</v>
      </c>
      <c r="W128" s="646" t="s">
        <v>25</v>
      </c>
      <c r="X128" s="543" t="s">
        <v>18</v>
      </c>
      <c r="Y128" s="647" t="s">
        <v>20</v>
      </c>
      <c r="Z128" s="544" t="s">
        <v>56</v>
      </c>
      <c r="AA128" s="648" t="s">
        <v>74</v>
      </c>
      <c r="AB128" s="545" t="s">
        <v>81</v>
      </c>
      <c r="AC128" s="545" t="s">
        <v>82</v>
      </c>
      <c r="AD128" s="649" t="s">
        <v>86</v>
      </c>
      <c r="AE128" s="667"/>
      <c r="AF128" s="667"/>
      <c r="AG128" s="667"/>
      <c r="AH128" s="667"/>
      <c r="AI128" s="667"/>
      <c r="AJ128" s="667"/>
      <c r="AK128" s="667"/>
      <c r="AL128" s="667"/>
      <c r="AM128" s="667" t="s">
        <v>117</v>
      </c>
      <c r="AN128" s="667" t="s">
        <v>117</v>
      </c>
      <c r="AO128" s="667" t="s">
        <v>117</v>
      </c>
      <c r="AP128" s="667" t="s">
        <v>117</v>
      </c>
      <c r="AQ128" s="667" t="s">
        <v>118</v>
      </c>
      <c r="AR128" s="667" t="s">
        <v>119</v>
      </c>
      <c r="AS128" s="667" t="s">
        <v>120</v>
      </c>
      <c r="AT128" s="667" t="s">
        <v>121</v>
      </c>
      <c r="AU128" s="667"/>
      <c r="AV128" s="61"/>
      <c r="AW128" s="61"/>
      <c r="BP128" s="41"/>
      <c r="BQ128" s="41"/>
      <c r="BR128" s="41"/>
      <c r="BS128" s="41"/>
      <c r="BT128" s="41"/>
    </row>
    <row r="129" spans="1:72" ht="13" customHeight="1" thickBot="1">
      <c r="A129" s="911" t="s">
        <v>379</v>
      </c>
      <c r="B129" s="613">
        <v>0</v>
      </c>
      <c r="C129" s="879">
        <v>73</v>
      </c>
      <c r="D129" s="879">
        <v>4.8</v>
      </c>
      <c r="E129" s="879">
        <v>0</v>
      </c>
      <c r="F129" s="879">
        <v>1674</v>
      </c>
      <c r="G129" s="615"/>
      <c r="H129" s="879">
        <v>1683</v>
      </c>
      <c r="I129" s="879">
        <v>2707</v>
      </c>
      <c r="J129" s="883">
        <v>1055</v>
      </c>
      <c r="K129" s="879">
        <v>5105</v>
      </c>
      <c r="L129" s="879">
        <v>2423</v>
      </c>
      <c r="M129" s="615"/>
      <c r="N129" s="935"/>
      <c r="O129" s="650" t="s">
        <v>26</v>
      </c>
      <c r="P129" s="651" t="s">
        <v>99</v>
      </c>
      <c r="Q129" s="546" t="s">
        <v>99</v>
      </c>
      <c r="R129" s="546" t="s">
        <v>16</v>
      </c>
      <c r="S129" s="546" t="s">
        <v>70</v>
      </c>
      <c r="T129" s="546" t="s">
        <v>73</v>
      </c>
      <c r="U129" s="652" t="s">
        <v>84</v>
      </c>
      <c r="V129" s="1087" t="s">
        <v>350</v>
      </c>
      <c r="W129" s="546" t="s">
        <v>88</v>
      </c>
      <c r="X129" s="546" t="s">
        <v>16</v>
      </c>
      <c r="Y129" s="653" t="s">
        <v>16</v>
      </c>
      <c r="Z129" s="654"/>
      <c r="AA129" s="547" t="s">
        <v>75</v>
      </c>
      <c r="AB129" s="548"/>
      <c r="AC129" s="548"/>
      <c r="AD129" s="655"/>
      <c r="AE129" s="667" t="s">
        <v>122</v>
      </c>
      <c r="AF129" s="667" t="s">
        <v>123</v>
      </c>
      <c r="AG129" s="667" t="s">
        <v>124</v>
      </c>
      <c r="AH129" s="667" t="s">
        <v>125</v>
      </c>
      <c r="AI129" s="667" t="s">
        <v>341</v>
      </c>
      <c r="AJ129" s="667" t="s">
        <v>346</v>
      </c>
      <c r="AK129" s="667" t="s">
        <v>339</v>
      </c>
      <c r="AL129" s="667" t="s">
        <v>340</v>
      </c>
      <c r="AM129" s="667" t="s">
        <v>46</v>
      </c>
      <c r="AN129" s="667" t="s">
        <v>17</v>
      </c>
      <c r="AO129" s="667" t="s">
        <v>343</v>
      </c>
      <c r="AP129" s="667" t="s">
        <v>25</v>
      </c>
      <c r="AQ129" s="667" t="s">
        <v>127</v>
      </c>
      <c r="AR129" s="667" t="s">
        <v>127</v>
      </c>
      <c r="AS129" s="667" t="s">
        <v>127</v>
      </c>
      <c r="AT129" s="667" t="s">
        <v>127</v>
      </c>
      <c r="AU129" s="667" t="s">
        <v>128</v>
      </c>
      <c r="AV129" s="61"/>
      <c r="AW129" s="61"/>
      <c r="BP129" s="41"/>
      <c r="BQ129" s="41"/>
      <c r="BR129" s="41"/>
      <c r="BS129" s="41"/>
      <c r="BT129" s="41"/>
    </row>
    <row r="130" spans="1:72" ht="13" customHeight="1">
      <c r="A130" s="901">
        <v>21.5</v>
      </c>
      <c r="B130" s="613">
        <v>10</v>
      </c>
      <c r="C130" s="879">
        <v>120</v>
      </c>
      <c r="D130" s="615"/>
      <c r="E130" s="879">
        <v>25</v>
      </c>
      <c r="F130" s="615"/>
      <c r="G130" s="615"/>
      <c r="H130" s="615"/>
      <c r="I130" s="879">
        <v>2664</v>
      </c>
      <c r="J130" s="883">
        <v>1157</v>
      </c>
      <c r="K130" s="879">
        <v>5223</v>
      </c>
      <c r="L130" s="879">
        <v>2369</v>
      </c>
      <c r="M130" s="615"/>
      <c r="N130" s="936"/>
      <c r="O130" s="322">
        <f t="shared" ref="O130:O131" si="81">+B128</f>
        <v>-10</v>
      </c>
      <c r="P130" s="323">
        <f t="shared" ref="P130:P131" si="82">+C128</f>
        <v>74</v>
      </c>
      <c r="Q130" s="244">
        <f t="shared" ref="Q130:Q131" si="83">+D128</f>
        <v>3.9</v>
      </c>
      <c r="R130" s="66">
        <f t="shared" ref="R130:R131" si="84">+E128</f>
        <v>0</v>
      </c>
      <c r="S130" s="66">
        <f t="shared" ref="S130:S131" si="85">+F128</f>
        <v>1587</v>
      </c>
      <c r="T130" s="66">
        <f>+H128</f>
        <v>1617</v>
      </c>
      <c r="U130" s="65">
        <f t="shared" ref="U130:U135" si="86">S130/Q130</f>
        <v>406.92307692307691</v>
      </c>
      <c r="V130" s="887">
        <v>3</v>
      </c>
      <c r="W130" s="65">
        <f>V131*I133*200/10/(A130)</f>
        <v>7509.7674418604647</v>
      </c>
      <c r="X130" s="65">
        <f t="shared" ref="X130:X135" si="87">W130/U130</f>
        <v>18.455005055611728</v>
      </c>
      <c r="Y130" s="65">
        <f t="shared" ref="Y130:Y135" si="88">X130-R130</f>
        <v>18.455005055611728</v>
      </c>
      <c r="Z130" s="65">
        <f t="shared" ref="Z130:Z135" si="89">(X130/P130)*100</f>
        <v>24.939196021096929</v>
      </c>
      <c r="AA130" s="65">
        <f>(T130/0.4-(S130))*I135/100*10</f>
        <v>603.08036203224833</v>
      </c>
      <c r="AB130" s="64">
        <f>700*AA138/AVERAGE(U130:U131)</f>
        <v>3.5491465896898289</v>
      </c>
      <c r="AC130" s="65">
        <f>AVERAGE(X130:X131)-AB130</f>
        <v>16.445047611034266</v>
      </c>
      <c r="AD130" s="65">
        <f>AC130/AVERAGE(X130:X131)*100</f>
        <v>82.249114147539402</v>
      </c>
      <c r="AE130" s="43">
        <f>LINEST(R130:R131,O130:O131)</f>
        <v>0</v>
      </c>
      <c r="AF130" s="43">
        <f>INDEX(LINEST(R130:R131,O130:O131),2)</f>
        <v>0</v>
      </c>
      <c r="AG130" s="42">
        <f>LINEST(U130:U131,O130:O131)</f>
        <v>-5.8173076923076898</v>
      </c>
      <c r="AH130" s="42">
        <f>INDEX(LINEST(U130:U131,O130:O131),2)</f>
        <v>348.75</v>
      </c>
      <c r="AI130" s="43">
        <f>LINEST(Q130:Q131,O130:O131)</f>
        <v>8.9999999999999955E-2</v>
      </c>
      <c r="AJ130" s="42">
        <f>INDEX(LINEST(Q130:Q131,O130:O131),2)</f>
        <v>4.8</v>
      </c>
      <c r="AK130" s="43">
        <f>LINEST(W130:W131,O130:O131)</f>
        <v>0</v>
      </c>
      <c r="AL130" s="42">
        <f>INDEX(LINEST(W130:W131,O130:O131),2)</f>
        <v>7509.7674418604647</v>
      </c>
      <c r="AM130" s="43">
        <f>AE130*AVERAGE(O130:O131)+AF130</f>
        <v>0</v>
      </c>
      <c r="AN130" s="42">
        <f>AG130*AVERAGE(O130:O131)+AH130</f>
        <v>377.83653846153845</v>
      </c>
      <c r="AO130" s="42">
        <f>AI130*AVERAGE(O130:O131)+AJ130</f>
        <v>4.3499999999999996</v>
      </c>
      <c r="AP130" s="42">
        <f>AK130*AVERAGE(O130:O131)+AL130</f>
        <v>7509.7674418604647</v>
      </c>
      <c r="AQ130" s="76">
        <f>AP130/AN130</f>
        <v>19.875704643173137</v>
      </c>
      <c r="AR130" s="76">
        <f>AK127*AO130*AG130/AN130</f>
        <v>-8.7066420664206598E-2</v>
      </c>
      <c r="AS130" s="1034">
        <f>AQ130-AR130</f>
        <v>19.962771063837344</v>
      </c>
      <c r="AT130" s="1034">
        <f>AS130-AM130</f>
        <v>19.962771063837344</v>
      </c>
      <c r="AU130" s="1034">
        <f>AS130-AK127*AI130</f>
        <v>19.845771063837343</v>
      </c>
      <c r="AV130" s="36" t="s">
        <v>97</v>
      </c>
      <c r="AW130" s="61"/>
      <c r="BP130" s="41"/>
      <c r="BQ130" s="41"/>
      <c r="BR130" s="41"/>
      <c r="BS130" s="41"/>
      <c r="BT130" s="41"/>
    </row>
    <row r="131" spans="1:72" ht="13" customHeight="1">
      <c r="A131" s="901" t="str">
        <f>A111</f>
        <v>Lipid#3</v>
      </c>
      <c r="B131" s="613">
        <v>20</v>
      </c>
      <c r="C131" s="879">
        <v>107</v>
      </c>
      <c r="D131" s="615"/>
      <c r="E131" s="879">
        <v>25</v>
      </c>
      <c r="F131" s="615"/>
      <c r="G131" s="615"/>
      <c r="H131" s="615"/>
      <c r="I131" s="879">
        <v>2702</v>
      </c>
      <c r="J131" s="883">
        <v>1075</v>
      </c>
      <c r="K131" s="879">
        <v>5366</v>
      </c>
      <c r="L131" s="879"/>
      <c r="M131" s="615"/>
      <c r="N131" s="935"/>
      <c r="O131" s="324">
        <f t="shared" si="81"/>
        <v>0</v>
      </c>
      <c r="P131" s="321">
        <f t="shared" si="82"/>
        <v>73</v>
      </c>
      <c r="Q131" s="245">
        <f t="shared" si="83"/>
        <v>4.8</v>
      </c>
      <c r="R131" s="131">
        <f t="shared" si="84"/>
        <v>0</v>
      </c>
      <c r="S131" s="131">
        <f t="shared" si="85"/>
        <v>1674</v>
      </c>
      <c r="T131" s="131">
        <f>+H129</f>
        <v>1683</v>
      </c>
      <c r="U131" s="72">
        <f t="shared" si="86"/>
        <v>348.75</v>
      </c>
      <c r="V131" s="888">
        <v>3</v>
      </c>
      <c r="W131" s="72">
        <f>V131*I133*200/10/(A130)</f>
        <v>7509.7674418604647</v>
      </c>
      <c r="X131" s="72">
        <f t="shared" si="87"/>
        <v>21.533383345836459</v>
      </c>
      <c r="Y131" s="72">
        <f t="shared" si="88"/>
        <v>21.533383345836459</v>
      </c>
      <c r="Z131" s="72">
        <f t="shared" si="89"/>
        <v>29.497785405255421</v>
      </c>
      <c r="AA131" s="72">
        <f>(T131/0.4-(S131))*$I135/100*10</f>
        <v>622.23746577426232</v>
      </c>
      <c r="AB131" s="250">
        <f>700*AA139/AVERAGE(U132:U135)</f>
        <v>22.835889933296016</v>
      </c>
      <c r="AC131" s="72">
        <f>X136-AB131</f>
        <v>30.578103823637406</v>
      </c>
      <c r="AD131" s="65">
        <f>AC131/AVERAGE(X132:X135)*100</f>
        <v>57.247364731397198</v>
      </c>
      <c r="AE131" s="43"/>
      <c r="AF131" s="43"/>
      <c r="AG131" s="42"/>
      <c r="AH131" s="42"/>
      <c r="AI131" s="43"/>
      <c r="AJ131" s="42"/>
      <c r="AK131" s="42"/>
      <c r="AL131" s="42"/>
      <c r="AM131" s="43"/>
      <c r="AN131" s="42"/>
      <c r="AO131" s="42"/>
      <c r="AP131" s="42"/>
      <c r="AQ131" s="76"/>
      <c r="AR131" s="76"/>
      <c r="AS131" s="76"/>
      <c r="AT131" s="42"/>
      <c r="AU131" s="42"/>
      <c r="AV131" s="61"/>
      <c r="AW131" s="61"/>
      <c r="BP131" s="41"/>
      <c r="BQ131" s="41"/>
      <c r="BR131" s="41"/>
      <c r="BS131" s="41"/>
      <c r="BT131" s="41"/>
    </row>
    <row r="132" spans="1:72" ht="13" customHeight="1">
      <c r="A132" s="901" t="str">
        <f>A112</f>
        <v>[diet C]</v>
      </c>
      <c r="B132" s="613">
        <v>30</v>
      </c>
      <c r="C132" s="879">
        <v>107</v>
      </c>
      <c r="D132" s="615"/>
      <c r="E132" s="879">
        <v>30</v>
      </c>
      <c r="F132" s="615"/>
      <c r="G132" s="615"/>
      <c r="H132" s="615"/>
      <c r="I132" s="615"/>
      <c r="J132" s="616"/>
      <c r="K132" s="615"/>
      <c r="L132" s="615"/>
      <c r="M132" s="615"/>
      <c r="N132" s="935"/>
      <c r="O132" s="324">
        <f t="shared" ref="O132:O134" si="90">+B137</f>
        <v>80</v>
      </c>
      <c r="P132" s="321">
        <f t="shared" ref="P132:P134" si="91">+C137</f>
        <v>89</v>
      </c>
      <c r="Q132" s="131">
        <f t="shared" ref="Q132:Q134" si="92">+D137</f>
        <v>5</v>
      </c>
      <c r="R132" s="131">
        <f t="shared" ref="R132:R134" si="93">+E137</f>
        <v>36</v>
      </c>
      <c r="S132" s="131">
        <f t="shared" ref="S132:S134" si="94">+F137</f>
        <v>741</v>
      </c>
      <c r="T132" s="131">
        <f>+H137</f>
        <v>2374</v>
      </c>
      <c r="U132" s="72">
        <f t="shared" si="86"/>
        <v>148.19999999999999</v>
      </c>
      <c r="V132" s="888">
        <v>1.68</v>
      </c>
      <c r="W132" s="72">
        <f>V132*K133*200/10/(A130)</f>
        <v>8175.4790697674416</v>
      </c>
      <c r="X132" s="72">
        <f t="shared" si="87"/>
        <v>55.165175909361956</v>
      </c>
      <c r="Y132" s="72">
        <f t="shared" si="88"/>
        <v>19.165175909361956</v>
      </c>
      <c r="Z132" s="72">
        <f t="shared" si="89"/>
        <v>61.983343718384219</v>
      </c>
      <c r="AA132" s="72">
        <f>(T132/0.4-(S132))*$I135/100*10</f>
        <v>1275.6666261028292</v>
      </c>
      <c r="AB132" s="79"/>
      <c r="AC132" s="79"/>
      <c r="AD132" s="79"/>
      <c r="AE132" s="43"/>
      <c r="AF132" s="43"/>
      <c r="AG132" s="42"/>
      <c r="AH132" s="42"/>
      <c r="AI132" s="43"/>
      <c r="AJ132" s="42"/>
      <c r="AK132" s="42"/>
      <c r="AL132" s="42"/>
      <c r="AM132" s="43"/>
      <c r="AN132" s="42"/>
      <c r="AO132" s="42"/>
      <c r="AP132" s="42"/>
      <c r="AQ132" s="76"/>
      <c r="AR132" s="76"/>
      <c r="AS132" s="76"/>
      <c r="AT132" s="42"/>
      <c r="AU132" s="42"/>
      <c r="AV132" s="61"/>
      <c r="AW132" s="61"/>
      <c r="BP132" s="41"/>
      <c r="BQ132" s="41"/>
      <c r="BR132" s="41"/>
      <c r="BS132" s="41"/>
      <c r="BT132" s="41"/>
    </row>
    <row r="133" spans="1:72" ht="13" customHeight="1">
      <c r="A133" s="901" t="str">
        <f>A113</f>
        <v>[treatment C]</v>
      </c>
      <c r="B133" s="613">
        <v>40</v>
      </c>
      <c r="C133" s="879">
        <v>108</v>
      </c>
      <c r="D133" s="615"/>
      <c r="E133" s="879">
        <v>30</v>
      </c>
      <c r="F133" s="615"/>
      <c r="G133" s="615"/>
      <c r="H133" s="615"/>
      <c r="I133" s="617">
        <f>AVERAGE(I129:I131)</f>
        <v>2691</v>
      </c>
      <c r="J133" s="618">
        <f>AVERAGE(J129:J131)</f>
        <v>1095.6666666666667</v>
      </c>
      <c r="K133" s="617">
        <f>AVERAGE(K129:K131)</f>
        <v>5231.333333333333</v>
      </c>
      <c r="L133" s="618">
        <f>AVERAGE(L129:L131)</f>
        <v>2396</v>
      </c>
      <c r="M133" s="615"/>
      <c r="N133" s="935"/>
      <c r="O133" s="355">
        <f t="shared" si="90"/>
        <v>90</v>
      </c>
      <c r="P133" s="321">
        <f t="shared" si="91"/>
        <v>112</v>
      </c>
      <c r="Q133" s="131">
        <f t="shared" si="92"/>
        <v>6.1</v>
      </c>
      <c r="R133" s="131">
        <f t="shared" si="93"/>
        <v>36</v>
      </c>
      <c r="S133" s="131">
        <f t="shared" si="94"/>
        <v>845</v>
      </c>
      <c r="T133" s="131">
        <f>+H138</f>
        <v>2581</v>
      </c>
      <c r="U133" s="72">
        <f t="shared" si="86"/>
        <v>138.52459016393445</v>
      </c>
      <c r="V133" s="888">
        <v>1.68</v>
      </c>
      <c r="W133" s="72">
        <f t="shared" ref="W133:W135" si="95">W132*V133/V132</f>
        <v>8175.4790697674416</v>
      </c>
      <c r="X133" s="72">
        <f t="shared" si="87"/>
        <v>59.018251272877379</v>
      </c>
      <c r="Y133" s="72">
        <f t="shared" si="88"/>
        <v>23.018251272877379</v>
      </c>
      <c r="Z133" s="72">
        <f t="shared" si="89"/>
        <v>52.694867207926229</v>
      </c>
      <c r="AA133" s="72">
        <f>(T133/0.4-(S133))*$I135/100*10</f>
        <v>1377.2238363249164</v>
      </c>
      <c r="AB133" s="79"/>
      <c r="AC133" s="79"/>
      <c r="AD133" s="79"/>
      <c r="AE133" s="43">
        <f>LINEST(R132:R134,O132:O134)</f>
        <v>0</v>
      </c>
      <c r="AF133" s="43">
        <f>INDEX(LINEST(R132:R134,O132:O134),2)</f>
        <v>36</v>
      </c>
      <c r="AG133" s="42">
        <f>LINEST(U132:U134,O132:O134)</f>
        <v>0.31222222222222201</v>
      </c>
      <c r="AH133" s="42">
        <f>INDEX(LINEST(U132:U134,O132:O134),2)</f>
        <v>118.95634486945964</v>
      </c>
      <c r="AI133" s="43">
        <f>LINEST(Q132:Q134,O132:O134)</f>
        <v>0.11000000000000001</v>
      </c>
      <c r="AJ133" s="42">
        <f>INDEX(LINEST(Q132:Q134,O132:O134),2)</f>
        <v>-3.8000000000000016</v>
      </c>
      <c r="AK133" s="43">
        <f>LINEST(W132:W134,O132:O134)</f>
        <v>0</v>
      </c>
      <c r="AL133" s="42">
        <f>INDEX(LINEST(W132:W134,O132:O134),2)</f>
        <v>8175.4790697674425</v>
      </c>
      <c r="AM133" s="43">
        <f>AE133*O133+AF133</f>
        <v>36</v>
      </c>
      <c r="AN133" s="42">
        <f>AG133*O133+AH133</f>
        <v>147.05634486945962</v>
      </c>
      <c r="AO133" s="42">
        <f>AI133*O133+AJ133</f>
        <v>6.1000000000000005</v>
      </c>
      <c r="AP133" s="42">
        <f>AK133*O133+AL133</f>
        <v>8175.4790697674425</v>
      </c>
      <c r="AQ133" s="76">
        <f>AP133/AN133</f>
        <v>55.594194708325773</v>
      </c>
      <c r="AR133" s="76">
        <f>AK127*AO133*AG133/AN133</f>
        <v>1.6836554889352588E-2</v>
      </c>
      <c r="AS133" s="76">
        <f>AQ133-AR133</f>
        <v>55.577358153436421</v>
      </c>
      <c r="AT133" s="76">
        <f>AS133-AM133</f>
        <v>19.577358153436421</v>
      </c>
      <c r="AU133" s="76">
        <f>AS133-AK127*AI133</f>
        <v>55.43435815343642</v>
      </c>
      <c r="AV133" s="61"/>
      <c r="AW133" s="61"/>
      <c r="BP133" s="41"/>
      <c r="BQ133" s="41"/>
      <c r="BR133" s="41"/>
      <c r="BS133" s="41"/>
      <c r="BT133" s="41"/>
    </row>
    <row r="134" spans="1:72" ht="13" customHeight="1">
      <c r="A134" s="901" t="s">
        <v>61</v>
      </c>
      <c r="B134" s="613">
        <v>50</v>
      </c>
      <c r="C134" s="879">
        <v>96</v>
      </c>
      <c r="D134" s="615"/>
      <c r="E134" s="879">
        <v>30</v>
      </c>
      <c r="F134" s="615"/>
      <c r="G134" s="615"/>
      <c r="H134" s="615"/>
      <c r="I134" s="615"/>
      <c r="J134" s="616"/>
      <c r="K134" s="615"/>
      <c r="L134" s="616"/>
      <c r="M134" s="615"/>
      <c r="N134" s="935"/>
      <c r="O134" s="355">
        <f t="shared" si="90"/>
        <v>100</v>
      </c>
      <c r="P134" s="321">
        <f t="shared" si="91"/>
        <v>131</v>
      </c>
      <c r="Q134" s="131">
        <f t="shared" si="92"/>
        <v>7.2</v>
      </c>
      <c r="R134" s="131">
        <f t="shared" si="93"/>
        <v>36</v>
      </c>
      <c r="S134" s="131">
        <f t="shared" si="94"/>
        <v>1112</v>
      </c>
      <c r="T134" s="131">
        <f>+H139</f>
        <v>2706</v>
      </c>
      <c r="U134" s="72">
        <f t="shared" si="86"/>
        <v>154.44444444444443</v>
      </c>
      <c r="V134" s="888">
        <v>1.68</v>
      </c>
      <c r="W134" s="72">
        <f t="shared" si="95"/>
        <v>8175.4790697674416</v>
      </c>
      <c r="X134" s="72">
        <f t="shared" si="87"/>
        <v>52.934756566839553</v>
      </c>
      <c r="Y134" s="72">
        <f t="shared" si="88"/>
        <v>16.934756566839553</v>
      </c>
      <c r="Z134" s="72">
        <f t="shared" si="89"/>
        <v>40.408211119724854</v>
      </c>
      <c r="AA134" s="72">
        <f>(T134/0.4-(S134))*$I135/100*10</f>
        <v>1388.3988135077579</v>
      </c>
      <c r="AB134" s="79"/>
      <c r="AC134" s="79"/>
      <c r="AD134" s="79"/>
      <c r="AE134" s="43">
        <f>LINEST(R133:R135,O133:O135)</f>
        <v>-0.10714285714285718</v>
      </c>
      <c r="AF134" s="43">
        <f>INDEX(LINEST(R133:R135,O133:O135),2)</f>
        <v>46.071428571428577</v>
      </c>
      <c r="AG134" s="42">
        <f>LINEST(U133:U135,O133:O135)</f>
        <v>0.69021149066372345</v>
      </c>
      <c r="AH134" s="42">
        <f>INDEX(LINEST(U133:U135,O133:O135),2)</f>
        <v>80.012651753748429</v>
      </c>
      <c r="AI134" s="43">
        <f>LINEST(Q133:Q135,O133:O135)</f>
        <v>-1.8571428571428582E-2</v>
      </c>
      <c r="AJ134" s="42">
        <f>INDEX(LINEST(Q133:Q135,O133:O135),2)</f>
        <v>8.2857142857142865</v>
      </c>
      <c r="AK134" s="43">
        <f>LINEST(W133:W135,O133:O135)</f>
        <v>-24.331782945736421</v>
      </c>
      <c r="AL134" s="42">
        <f>INDEX(LINEST(W133:W135,O133:O135),2)</f>
        <v>10462.666666666664</v>
      </c>
      <c r="AM134" s="43">
        <f>AE134*O134+AF134</f>
        <v>35.357142857142861</v>
      </c>
      <c r="AN134" s="42">
        <f>AG134*O134+AH134</f>
        <v>149.03380082012077</v>
      </c>
      <c r="AO134" s="42">
        <f>AI134*O134+AJ134</f>
        <v>6.4285714285714279</v>
      </c>
      <c r="AP134" s="42">
        <f>AK134*O134+AL134</f>
        <v>8029.488372093022</v>
      </c>
      <c r="AQ134" s="76">
        <f>AP134/AN134</f>
        <v>53.876961655056817</v>
      </c>
      <c r="AR134" s="76">
        <f>AK127*AO134*AG134/AN134</f>
        <v>3.8703944993527306E-2</v>
      </c>
      <c r="AS134" s="76">
        <f>AQ134-AR134</f>
        <v>53.838257710063289</v>
      </c>
      <c r="AT134" s="76">
        <f>AS134-AM134</f>
        <v>18.481114852920427</v>
      </c>
      <c r="AU134" s="76">
        <f>AS134-AK127*AI134</f>
        <v>53.862400567206144</v>
      </c>
      <c r="AV134" s="61"/>
      <c r="AW134" s="61"/>
      <c r="BP134" s="41"/>
      <c r="BQ134" s="41"/>
      <c r="BR134" s="41"/>
      <c r="BS134" s="41"/>
      <c r="BT134" s="41"/>
    </row>
    <row r="135" spans="1:72" ht="13" customHeight="1" thickBot="1">
      <c r="A135" s="901" t="s">
        <v>315</v>
      </c>
      <c r="B135" s="613">
        <v>60</v>
      </c>
      <c r="C135" s="879">
        <v>115</v>
      </c>
      <c r="D135" s="615"/>
      <c r="E135" s="879">
        <v>33</v>
      </c>
      <c r="F135" s="615"/>
      <c r="G135" s="615"/>
      <c r="H135" s="615"/>
      <c r="I135" s="619">
        <f>I133/J133</f>
        <v>2.4560389412838455</v>
      </c>
      <c r="J135" s="620" t="s">
        <v>14</v>
      </c>
      <c r="K135" s="619">
        <f>K133/L133</f>
        <v>2.1833611574846965</v>
      </c>
      <c r="L135" s="620" t="s">
        <v>14</v>
      </c>
      <c r="M135" s="624"/>
      <c r="N135" s="935"/>
      <c r="O135" s="355">
        <f t="shared" ref="O135" si="96">+B141</f>
        <v>120</v>
      </c>
      <c r="P135" s="321">
        <f>+C141</f>
        <v>112</v>
      </c>
      <c r="Q135" s="131">
        <f t="shared" ref="Q135" si="97">+D141</f>
        <v>5.8</v>
      </c>
      <c r="R135" s="131">
        <f t="shared" ref="R135" si="98">+E141</f>
        <v>33</v>
      </c>
      <c r="S135" s="131">
        <f t="shared" ref="S135" si="99">+F141</f>
        <v>934</v>
      </c>
      <c r="T135" s="131">
        <f t="shared" ref="T135" si="100">+H141</f>
        <v>2797</v>
      </c>
      <c r="U135" s="72">
        <f t="shared" si="86"/>
        <v>161.0344827586207</v>
      </c>
      <c r="V135" s="888">
        <v>1.54</v>
      </c>
      <c r="W135" s="72">
        <f t="shared" si="95"/>
        <v>7494.1891472868219</v>
      </c>
      <c r="X135" s="72">
        <f t="shared" si="87"/>
        <v>46.53779127865478</v>
      </c>
      <c r="Y135" s="72">
        <f t="shared" si="88"/>
        <v>13.53779127865478</v>
      </c>
      <c r="Z135" s="72">
        <f t="shared" si="89"/>
        <v>41.551599355941768</v>
      </c>
      <c r="AA135" s="72">
        <f>(T135/0.4-(S135))*$I135/100*10</f>
        <v>1487.9911925768179</v>
      </c>
      <c r="AB135" s="79"/>
      <c r="AC135" s="79"/>
      <c r="AD135" s="79"/>
      <c r="AE135" s="43"/>
      <c r="AQ135" s="42"/>
      <c r="AV135" s="61"/>
      <c r="AW135" s="61"/>
      <c r="BP135" s="41"/>
      <c r="BQ135" s="41"/>
      <c r="BR135" s="41"/>
      <c r="BS135" s="41"/>
      <c r="BT135" s="41"/>
    </row>
    <row r="136" spans="1:72" ht="13" customHeight="1" thickBot="1">
      <c r="A136" s="901">
        <v>1</v>
      </c>
      <c r="B136" s="613">
        <v>70</v>
      </c>
      <c r="C136" s="879">
        <v>85</v>
      </c>
      <c r="D136" s="615"/>
      <c r="E136" s="879">
        <v>33</v>
      </c>
      <c r="F136" s="615"/>
      <c r="G136" s="615"/>
      <c r="H136" s="615"/>
      <c r="I136" s="615"/>
      <c r="J136" s="616"/>
      <c r="K136" s="615"/>
      <c r="L136" s="615"/>
      <c r="M136" s="615"/>
      <c r="N136" s="935"/>
      <c r="O136" s="325" t="s">
        <v>55</v>
      </c>
      <c r="P136" s="152">
        <f t="shared" ref="P136:Z136" si="101">AVERAGE(P132:P135)</f>
        <v>111</v>
      </c>
      <c r="Q136" s="252">
        <f t="shared" si="101"/>
        <v>6.0250000000000004</v>
      </c>
      <c r="R136" s="153">
        <f t="shared" si="101"/>
        <v>35.25</v>
      </c>
      <c r="S136" s="153">
        <f t="shared" si="101"/>
        <v>908</v>
      </c>
      <c r="T136" s="153">
        <f t="shared" si="101"/>
        <v>2614.5</v>
      </c>
      <c r="U136" s="153">
        <f t="shared" si="101"/>
        <v>150.55087934174989</v>
      </c>
      <c r="V136" s="1075">
        <f t="shared" si="101"/>
        <v>1.645</v>
      </c>
      <c r="W136" s="153">
        <f t="shared" si="101"/>
        <v>8005.1565891472874</v>
      </c>
      <c r="X136" s="153">
        <f t="shared" si="101"/>
        <v>53.413993756933422</v>
      </c>
      <c r="Y136" s="153">
        <f t="shared" si="101"/>
        <v>18.163993756933415</v>
      </c>
      <c r="Z136" s="153">
        <f t="shared" si="101"/>
        <v>49.159505350494264</v>
      </c>
      <c r="AA136" s="156"/>
      <c r="AB136" s="79"/>
      <c r="AC136" s="79"/>
      <c r="AD136" s="79"/>
      <c r="AR136" s="1034" t="s">
        <v>110</v>
      </c>
      <c r="AS136" s="1034">
        <f>AVERAGE(AS133:AS134)</f>
        <v>54.707807931749855</v>
      </c>
      <c r="AT136" s="1034">
        <f>AVERAGE(AT133:AT134)</f>
        <v>19.029236503178424</v>
      </c>
      <c r="AU136" s="1034">
        <f>AVERAGE(AU133:AU134)</f>
        <v>54.648379360321286</v>
      </c>
      <c r="AV136" s="61"/>
      <c r="AW136" s="61"/>
      <c r="BP136" s="41"/>
      <c r="BQ136" s="41"/>
      <c r="BR136" s="41"/>
      <c r="BS136" s="41"/>
      <c r="BT136" s="41"/>
    </row>
    <row r="137" spans="1:72" ht="13" customHeight="1" thickBot="1">
      <c r="A137" s="1193">
        <v>44032</v>
      </c>
      <c r="B137" s="613">
        <v>80</v>
      </c>
      <c r="C137" s="879">
        <v>89</v>
      </c>
      <c r="D137" s="879">
        <v>5</v>
      </c>
      <c r="E137" s="879">
        <v>36</v>
      </c>
      <c r="F137" s="879">
        <v>741</v>
      </c>
      <c r="G137" s="615"/>
      <c r="H137" s="879">
        <v>2374</v>
      </c>
      <c r="I137" s="615"/>
      <c r="J137" s="621"/>
      <c r="K137" s="622"/>
      <c r="L137" s="622"/>
      <c r="M137" s="622"/>
      <c r="N137" s="935"/>
      <c r="O137" s="1026" t="s">
        <v>95</v>
      </c>
      <c r="P137" s="79">
        <f>AVERAGE(P130:P131)</f>
        <v>73.5</v>
      </c>
      <c r="Q137" s="158">
        <f>AVERAGE(P132/Q132,P133/Q133,P134/Q134,P135/Q135)</f>
        <v>18.416361252433894</v>
      </c>
      <c r="R137" s="328">
        <f>AVERAGE(P130/Q130,P131/Q131)</f>
        <v>17.091346153846153</v>
      </c>
      <c r="V137" s="1076"/>
      <c r="W137" s="79"/>
      <c r="X137" s="79"/>
      <c r="Y137" s="79"/>
      <c r="Z137" s="160"/>
      <c r="AA137" s="662" t="s">
        <v>79</v>
      </c>
      <c r="AB137" s="79"/>
      <c r="AC137" s="79"/>
      <c r="AD137" s="79"/>
      <c r="AS137" s="61"/>
      <c r="AT137" s="61"/>
      <c r="AU137" s="61"/>
      <c r="AV137" s="61"/>
      <c r="AW137" s="61"/>
      <c r="BP137" s="41"/>
      <c r="BQ137" s="41"/>
      <c r="BR137" s="41"/>
      <c r="BS137" s="41"/>
      <c r="BT137" s="41"/>
    </row>
    <row r="138" spans="1:72" ht="13" customHeight="1" thickBot="1">
      <c r="A138" s="1113" t="s">
        <v>220</v>
      </c>
      <c r="B138" s="613">
        <v>90</v>
      </c>
      <c r="C138" s="879">
        <v>112</v>
      </c>
      <c r="D138" s="879">
        <v>6.1</v>
      </c>
      <c r="E138" s="879">
        <v>36</v>
      </c>
      <c r="F138" s="879">
        <v>845</v>
      </c>
      <c r="G138" s="615"/>
      <c r="H138" s="879">
        <v>2581</v>
      </c>
      <c r="I138" s="623"/>
      <c r="J138" s="620"/>
      <c r="K138" s="624"/>
      <c r="L138" s="624"/>
      <c r="M138" s="624"/>
      <c r="N138" s="935"/>
      <c r="O138" s="1233" t="s">
        <v>83</v>
      </c>
      <c r="P138" s="1243"/>
      <c r="Q138" s="162">
        <f>STDEV(P132/Q132,P133/Q133,P134/Q134,P135/Q135)</f>
        <v>0.64069181363674754</v>
      </c>
      <c r="R138" s="163">
        <f>STDEV(P130/Q130,P131/Q131)</f>
        <v>2.6629822688916533</v>
      </c>
      <c r="V138" s="1076"/>
      <c r="W138" s="79"/>
      <c r="X138" s="79"/>
      <c r="Y138" s="79"/>
      <c r="Z138" s="164" t="s">
        <v>92</v>
      </c>
      <c r="AA138" s="165">
        <f>SLOPE(AA130:AA131,O130:O131)</f>
        <v>1.9157103742013988</v>
      </c>
      <c r="AB138" s="79"/>
      <c r="AC138" s="79"/>
      <c r="AD138" s="79"/>
      <c r="AS138" s="61"/>
      <c r="AT138" s="61"/>
      <c r="AU138" s="61"/>
      <c r="AV138" s="61"/>
      <c r="AW138" s="61"/>
      <c r="BP138" s="41"/>
      <c r="BQ138" s="41"/>
      <c r="BR138" s="41"/>
      <c r="BS138" s="41"/>
      <c r="BT138" s="41"/>
    </row>
    <row r="139" spans="1:72" ht="13" customHeight="1" thickBot="1">
      <c r="A139" s="943">
        <v>33</v>
      </c>
      <c r="B139" s="613">
        <v>100</v>
      </c>
      <c r="C139" s="879">
        <v>131</v>
      </c>
      <c r="D139" s="879">
        <v>7.2</v>
      </c>
      <c r="E139" s="879">
        <v>36</v>
      </c>
      <c r="F139" s="879">
        <v>1112</v>
      </c>
      <c r="G139" s="615"/>
      <c r="H139" s="879">
        <v>2706</v>
      </c>
      <c r="I139" s="625"/>
      <c r="J139" s="626"/>
      <c r="K139" s="615"/>
      <c r="L139" s="615"/>
      <c r="M139" s="879">
        <v>1.6698999999999999</v>
      </c>
      <c r="N139" s="1070"/>
      <c r="O139" s="35"/>
      <c r="P139" s="945"/>
      <c r="Q139" s="660" t="s">
        <v>93</v>
      </c>
      <c r="R139" s="661" t="s">
        <v>94</v>
      </c>
      <c r="V139" s="1076"/>
      <c r="W139" s="79"/>
      <c r="X139" s="79"/>
      <c r="Y139" s="79"/>
      <c r="Z139" s="167" t="s">
        <v>80</v>
      </c>
      <c r="AA139" s="168">
        <f>SLOPE(AA132:AA135,O132:O135)</f>
        <v>4.9113761571558996</v>
      </c>
      <c r="AB139" s="79"/>
      <c r="AC139" s="79"/>
      <c r="AD139" s="79"/>
      <c r="AS139" s="61"/>
      <c r="AT139" s="61"/>
      <c r="AU139" s="61"/>
      <c r="AV139" s="61"/>
      <c r="AW139" s="61"/>
      <c r="BP139" s="41"/>
      <c r="BQ139" s="41"/>
      <c r="BR139" s="41"/>
      <c r="BS139" s="41"/>
      <c r="BT139" s="41"/>
    </row>
    <row r="140" spans="1:72" ht="13" customHeight="1">
      <c r="A140" s="1113" t="s">
        <v>219</v>
      </c>
      <c r="B140" s="613">
        <v>110</v>
      </c>
      <c r="C140" s="879">
        <v>106</v>
      </c>
      <c r="D140" s="615"/>
      <c r="E140" s="879">
        <v>33</v>
      </c>
      <c r="F140" s="615"/>
      <c r="G140" s="615"/>
      <c r="H140" s="615"/>
      <c r="I140" s="627" t="s">
        <v>9</v>
      </c>
      <c r="J140" s="628"/>
      <c r="K140" s="1275"/>
      <c r="L140" s="1276"/>
      <c r="M140" s="641"/>
      <c r="N140" s="1070"/>
      <c r="V140" s="1076"/>
      <c r="AB140" s="79"/>
      <c r="AC140" s="79"/>
      <c r="AD140" s="79"/>
      <c r="AS140" s="61"/>
      <c r="AT140" s="61"/>
      <c r="AU140" s="61"/>
      <c r="AV140" s="61"/>
      <c r="AW140" s="61"/>
      <c r="BP140" s="41"/>
      <c r="BQ140" s="41"/>
      <c r="BR140" s="41"/>
      <c r="BS140" s="41"/>
      <c r="BT140" s="41"/>
    </row>
    <row r="141" spans="1:72" ht="13" customHeight="1">
      <c r="A141" s="943">
        <v>33</v>
      </c>
      <c r="B141" s="613">
        <v>120</v>
      </c>
      <c r="C141" s="879">
        <v>112</v>
      </c>
      <c r="D141" s="879">
        <v>5.8</v>
      </c>
      <c r="E141" s="879">
        <v>33</v>
      </c>
      <c r="F141" s="879">
        <v>934</v>
      </c>
      <c r="G141" s="615"/>
      <c r="H141" s="879">
        <v>2797</v>
      </c>
      <c r="I141" s="629">
        <f>((G143+G142)/2)*(B143-B142)</f>
        <v>24124.5</v>
      </c>
      <c r="J141" s="620"/>
      <c r="K141" s="1277"/>
      <c r="L141" s="1278"/>
      <c r="M141" s="879">
        <v>0.85270000000000001</v>
      </c>
      <c r="N141" s="935"/>
      <c r="V141" s="1076"/>
      <c r="AB141" s="79"/>
      <c r="AC141" s="79"/>
      <c r="AD141" s="79"/>
      <c r="AS141" s="61"/>
      <c r="AT141" s="61"/>
      <c r="AU141" s="61"/>
      <c r="AV141" s="61"/>
      <c r="AW141" s="61"/>
      <c r="BP141" s="41"/>
      <c r="BQ141" s="41"/>
      <c r="BR141" s="41"/>
      <c r="BS141" s="41"/>
      <c r="BT141" s="41"/>
    </row>
    <row r="142" spans="1:72" ht="13" customHeight="1">
      <c r="A142" s="901"/>
      <c r="B142" s="613">
        <v>2</v>
      </c>
      <c r="C142" s="879">
        <v>100</v>
      </c>
      <c r="D142" s="615"/>
      <c r="E142" s="879">
        <v>33</v>
      </c>
      <c r="F142" s="615"/>
      <c r="G142" s="879">
        <v>10909</v>
      </c>
      <c r="H142" s="615"/>
      <c r="I142" s="629">
        <f>((G144+G143)/2)*(B144-B143)</f>
        <v>20755</v>
      </c>
      <c r="J142" s="620"/>
      <c r="K142" s="1277"/>
      <c r="L142" s="1278"/>
      <c r="M142" s="641"/>
      <c r="N142" s="935"/>
      <c r="V142" s="1076"/>
      <c r="AB142" s="79"/>
      <c r="AC142" s="79"/>
      <c r="AD142" s="79"/>
      <c r="AS142" s="61"/>
      <c r="AT142" s="61"/>
      <c r="AU142" s="61"/>
      <c r="AV142" s="61"/>
      <c r="AW142" s="61"/>
      <c r="BP142" s="41"/>
      <c r="BQ142" s="41"/>
      <c r="BR142" s="41"/>
      <c r="BS142" s="41"/>
      <c r="BT142" s="41"/>
    </row>
    <row r="143" spans="1:72" ht="13" customHeight="1">
      <c r="A143" s="943">
        <v>24.9</v>
      </c>
      <c r="B143" s="613">
        <v>5</v>
      </c>
      <c r="C143" s="879">
        <v>97</v>
      </c>
      <c r="D143" s="615"/>
      <c r="E143" s="879">
        <v>33</v>
      </c>
      <c r="F143" s="615"/>
      <c r="G143" s="879">
        <v>5174</v>
      </c>
      <c r="H143" s="615"/>
      <c r="I143" s="629">
        <f>((G145+G144)/2)*(B145-B144)</f>
        <v>11920</v>
      </c>
      <c r="J143" s="620"/>
      <c r="K143" s="1277"/>
      <c r="L143" s="1278"/>
      <c r="M143" s="641"/>
      <c r="N143" s="935"/>
      <c r="V143" s="1076"/>
      <c r="AB143" s="79"/>
      <c r="AC143" s="79"/>
      <c r="AD143" s="79"/>
      <c r="AS143" s="61"/>
      <c r="AT143" s="61"/>
      <c r="AU143" s="61"/>
      <c r="AV143" s="61"/>
      <c r="AW143" s="61"/>
      <c r="BP143" s="41"/>
      <c r="BQ143" s="41"/>
      <c r="BR143" s="41"/>
      <c r="BS143" s="41"/>
      <c r="BT143" s="41"/>
    </row>
    <row r="144" spans="1:72" ht="13" customHeight="1">
      <c r="A144" s="1114"/>
      <c r="B144" s="613">
        <v>10</v>
      </c>
      <c r="C144" s="879">
        <v>103</v>
      </c>
      <c r="D144" s="615"/>
      <c r="E144" s="879">
        <v>33</v>
      </c>
      <c r="F144" s="615"/>
      <c r="G144" s="879">
        <v>3128</v>
      </c>
      <c r="H144" s="615"/>
      <c r="I144" s="629">
        <f>((G146+G145)/2)*(B146-B145)</f>
        <v>14460</v>
      </c>
      <c r="J144" s="620"/>
      <c r="K144" s="1277"/>
      <c r="L144" s="1278"/>
      <c r="M144" s="641"/>
      <c r="N144" s="935"/>
      <c r="V144" s="1076"/>
      <c r="AB144" s="79"/>
      <c r="AC144" s="79"/>
      <c r="AD144" s="79"/>
      <c r="AS144" s="61"/>
      <c r="AT144" s="61"/>
      <c r="AU144" s="61"/>
      <c r="AV144" s="61"/>
      <c r="AW144" s="61"/>
      <c r="BP144" s="41"/>
      <c r="BQ144" s="41"/>
      <c r="BR144" s="41"/>
      <c r="BS144" s="41"/>
      <c r="BT144" s="41"/>
    </row>
    <row r="145" spans="1:72" ht="13" customHeight="1" thickBot="1">
      <c r="A145" s="1114"/>
      <c r="B145" s="613">
        <v>15</v>
      </c>
      <c r="C145" s="879">
        <v>102</v>
      </c>
      <c r="D145" s="615"/>
      <c r="E145" s="879">
        <v>33</v>
      </c>
      <c r="F145" s="615"/>
      <c r="G145" s="879">
        <v>1640</v>
      </c>
      <c r="H145" s="615"/>
      <c r="I145" s="630">
        <f>SUM(I141:I144)/(B146-B142)*220</f>
        <v>681612.6086956521</v>
      </c>
      <c r="J145" s="630" t="s">
        <v>10</v>
      </c>
      <c r="K145" s="1279"/>
      <c r="L145" s="1280"/>
      <c r="M145" s="641"/>
      <c r="N145" s="935"/>
      <c r="V145" s="1076"/>
      <c r="W145" s="79"/>
      <c r="X145" s="79"/>
      <c r="Y145" s="79"/>
      <c r="Z145" s="79"/>
      <c r="AA145" s="79"/>
      <c r="AB145" s="79"/>
      <c r="AC145" s="79"/>
      <c r="AD145" s="79"/>
      <c r="AS145" s="61"/>
      <c r="AT145" s="61"/>
      <c r="AU145" s="61"/>
      <c r="AV145" s="61"/>
      <c r="AW145" s="61"/>
      <c r="BP145" s="41"/>
      <c r="BQ145" s="41"/>
      <c r="BR145" s="41"/>
      <c r="BS145" s="41"/>
      <c r="BT145" s="41"/>
    </row>
    <row r="146" spans="1:72" ht="13" customHeight="1" thickBot="1">
      <c r="A146" s="1114"/>
      <c r="B146" s="613">
        <v>25</v>
      </c>
      <c r="C146" s="879">
        <v>161</v>
      </c>
      <c r="D146" s="615"/>
      <c r="E146" s="879">
        <v>33</v>
      </c>
      <c r="F146" s="615"/>
      <c r="G146" s="879">
        <v>1252</v>
      </c>
      <c r="H146" s="615"/>
      <c r="I146" s="631"/>
      <c r="J146" s="632"/>
      <c r="K146" s="622"/>
      <c r="L146" s="622"/>
      <c r="M146" s="641"/>
      <c r="N146" s="935"/>
      <c r="V146" s="1076"/>
      <c r="W146" s="79"/>
      <c r="X146" s="79"/>
      <c r="Y146" s="79"/>
      <c r="Z146" s="602" t="s">
        <v>14</v>
      </c>
      <c r="AA146" s="79"/>
      <c r="AB146" s="79"/>
      <c r="AC146" s="79"/>
      <c r="AD146" s="79"/>
      <c r="AS146" s="61"/>
      <c r="AT146" s="61"/>
      <c r="AU146" s="61"/>
      <c r="AV146" s="61"/>
      <c r="AW146" s="61"/>
      <c r="BP146" s="41"/>
      <c r="BQ146" s="41"/>
      <c r="BR146" s="41"/>
      <c r="BS146" s="41"/>
      <c r="BT146" s="41"/>
    </row>
    <row r="147" spans="1:72" ht="13" customHeight="1" thickBot="1">
      <c r="A147" s="1115" t="s">
        <v>218</v>
      </c>
      <c r="B147" s="614" t="s">
        <v>11</v>
      </c>
      <c r="C147" s="636">
        <f>AVERAGE(C142:C146)</f>
        <v>112.6</v>
      </c>
      <c r="D147" s="635"/>
      <c r="E147" s="636">
        <f>AVERAGE(E137:E141)</f>
        <v>34.799999999999997</v>
      </c>
      <c r="F147" s="635"/>
      <c r="G147" s="884">
        <v>47324</v>
      </c>
      <c r="H147" s="637" t="s">
        <v>8</v>
      </c>
      <c r="I147" s="633"/>
      <c r="J147" s="634"/>
      <c r="K147" s="635"/>
      <c r="L147" s="635"/>
      <c r="M147" s="642">
        <f>AVERAGE(M139:M144)</f>
        <v>1.2612999999999999</v>
      </c>
      <c r="N147" s="643" t="s">
        <v>58</v>
      </c>
      <c r="O147" s="1265" t="str">
        <f>A149</f>
        <v>MP-534-20</v>
      </c>
      <c r="P147" s="1266"/>
      <c r="Q147" s="319"/>
      <c r="S147" s="92"/>
      <c r="T147" s="92"/>
      <c r="V147" s="1076"/>
      <c r="W147" s="79"/>
      <c r="X147" s="79"/>
      <c r="Y147" s="79"/>
      <c r="Z147" s="320"/>
      <c r="AA147" s="599"/>
      <c r="AB147" s="600"/>
      <c r="AC147" s="600"/>
      <c r="AD147" s="601"/>
      <c r="AE147" s="610" t="str">
        <f>+O147</f>
        <v>MP-534-20</v>
      </c>
      <c r="AF147" s="609" t="s">
        <v>116</v>
      </c>
      <c r="AG147" s="607"/>
      <c r="AH147" s="607"/>
      <c r="AI147" s="606" t="s">
        <v>115</v>
      </c>
      <c r="AJ147" s="607"/>
      <c r="AK147" s="608">
        <v>1.3</v>
      </c>
      <c r="AL147" s="607"/>
      <c r="AM147" s="607"/>
      <c r="AN147" s="607"/>
      <c r="AO147" s="607"/>
      <c r="AP147" s="607"/>
      <c r="AQ147" s="607"/>
      <c r="AR147" s="607"/>
      <c r="AS147" s="607"/>
      <c r="AT147" s="607"/>
      <c r="AU147" s="607"/>
      <c r="AV147" s="61"/>
      <c r="AW147" s="61"/>
      <c r="BP147" s="41"/>
      <c r="BQ147" s="41"/>
      <c r="BR147" s="41"/>
      <c r="BS147" s="41"/>
      <c r="BT147" s="41"/>
    </row>
    <row r="148" spans="1:72" ht="13" customHeight="1">
      <c r="A148" s="1108">
        <v>7</v>
      </c>
      <c r="B148" s="555">
        <v>-10</v>
      </c>
      <c r="C148" s="878">
        <v>100</v>
      </c>
      <c r="D148" s="878">
        <v>5.8</v>
      </c>
      <c r="E148" s="878">
        <v>0</v>
      </c>
      <c r="F148" s="880">
        <v>2046</v>
      </c>
      <c r="G148" s="564"/>
      <c r="H148" s="880">
        <v>1710</v>
      </c>
      <c r="I148" s="565"/>
      <c r="J148" s="566"/>
      <c r="K148" s="567"/>
      <c r="L148" s="567"/>
      <c r="M148" s="1194">
        <v>2.6200000000000001E-2</v>
      </c>
      <c r="N148" s="931"/>
      <c r="O148" s="587" t="s">
        <v>2</v>
      </c>
      <c r="P148" s="588" t="s">
        <v>344</v>
      </c>
      <c r="Q148" s="589" t="s">
        <v>345</v>
      </c>
      <c r="R148" s="549" t="s">
        <v>46</v>
      </c>
      <c r="S148" s="589" t="s">
        <v>71</v>
      </c>
      <c r="T148" s="589" t="s">
        <v>72</v>
      </c>
      <c r="U148" s="589" t="s">
        <v>17</v>
      </c>
      <c r="V148" s="1084" t="s">
        <v>28</v>
      </c>
      <c r="W148" s="589" t="s">
        <v>25</v>
      </c>
      <c r="X148" s="549" t="s">
        <v>18</v>
      </c>
      <c r="Y148" s="590" t="s">
        <v>20</v>
      </c>
      <c r="Z148" s="550" t="s">
        <v>56</v>
      </c>
      <c r="AA148" s="591" t="s">
        <v>74</v>
      </c>
      <c r="AB148" s="551" t="s">
        <v>81</v>
      </c>
      <c r="AC148" s="551" t="s">
        <v>82</v>
      </c>
      <c r="AD148" s="592" t="s">
        <v>86</v>
      </c>
      <c r="AE148" s="611"/>
      <c r="AF148" s="611"/>
      <c r="AG148" s="611"/>
      <c r="AH148" s="611"/>
      <c r="AI148" s="611"/>
      <c r="AJ148" s="611"/>
      <c r="AK148" s="611"/>
      <c r="AL148" s="611"/>
      <c r="AM148" s="611" t="s">
        <v>117</v>
      </c>
      <c r="AN148" s="611" t="s">
        <v>117</v>
      </c>
      <c r="AO148" s="611" t="s">
        <v>117</v>
      </c>
      <c r="AP148" s="611" t="s">
        <v>117</v>
      </c>
      <c r="AQ148" s="611" t="s">
        <v>118</v>
      </c>
      <c r="AR148" s="611" t="s">
        <v>119</v>
      </c>
      <c r="AS148" s="611" t="s">
        <v>120</v>
      </c>
      <c r="AT148" s="611" t="s">
        <v>121</v>
      </c>
      <c r="AU148" s="611"/>
      <c r="AV148" s="61"/>
      <c r="AW148" s="61"/>
      <c r="BP148" s="41"/>
      <c r="BQ148" s="41"/>
      <c r="BR148" s="41"/>
      <c r="BS148" s="41"/>
      <c r="BT148" s="41"/>
    </row>
    <row r="149" spans="1:72" ht="13" customHeight="1" thickBot="1">
      <c r="A149" s="907" t="s">
        <v>380</v>
      </c>
      <c r="B149" s="556">
        <v>0</v>
      </c>
      <c r="C149" s="879">
        <v>105</v>
      </c>
      <c r="D149" s="879">
        <v>5.9</v>
      </c>
      <c r="E149" s="879">
        <v>0</v>
      </c>
      <c r="F149" s="879">
        <v>2042</v>
      </c>
      <c r="G149" s="564"/>
      <c r="H149" s="879">
        <v>1833</v>
      </c>
      <c r="I149" s="879">
        <v>3009</v>
      </c>
      <c r="J149" s="883">
        <v>1330</v>
      </c>
      <c r="K149" s="879">
        <v>5199</v>
      </c>
      <c r="L149" s="879">
        <v>1922</v>
      </c>
      <c r="M149" s="564"/>
      <c r="N149" s="932"/>
      <c r="O149" s="593" t="s">
        <v>26</v>
      </c>
      <c r="P149" s="594" t="s">
        <v>99</v>
      </c>
      <c r="Q149" s="552" t="s">
        <v>99</v>
      </c>
      <c r="R149" s="552" t="s">
        <v>16</v>
      </c>
      <c r="S149" s="552" t="s">
        <v>70</v>
      </c>
      <c r="T149" s="552" t="s">
        <v>73</v>
      </c>
      <c r="U149" s="595" t="s">
        <v>84</v>
      </c>
      <c r="V149" s="1085" t="s">
        <v>350</v>
      </c>
      <c r="W149" s="552" t="s">
        <v>88</v>
      </c>
      <c r="X149" s="552" t="s">
        <v>16</v>
      </c>
      <c r="Y149" s="596" t="s">
        <v>16</v>
      </c>
      <c r="Z149" s="597"/>
      <c r="AA149" s="553" t="s">
        <v>75</v>
      </c>
      <c r="AB149" s="554"/>
      <c r="AC149" s="554"/>
      <c r="AD149" s="598"/>
      <c r="AE149" s="611" t="s">
        <v>122</v>
      </c>
      <c r="AF149" s="611" t="s">
        <v>123</v>
      </c>
      <c r="AG149" s="611" t="s">
        <v>124</v>
      </c>
      <c r="AH149" s="611" t="s">
        <v>125</v>
      </c>
      <c r="AI149" s="611" t="s">
        <v>341</v>
      </c>
      <c r="AJ149" s="611" t="s">
        <v>346</v>
      </c>
      <c r="AK149" s="611" t="s">
        <v>339</v>
      </c>
      <c r="AL149" s="611" t="s">
        <v>340</v>
      </c>
      <c r="AM149" s="611" t="s">
        <v>46</v>
      </c>
      <c r="AN149" s="611" t="s">
        <v>17</v>
      </c>
      <c r="AO149" s="611" t="s">
        <v>343</v>
      </c>
      <c r="AP149" s="611" t="s">
        <v>25</v>
      </c>
      <c r="AQ149" s="611" t="s">
        <v>127</v>
      </c>
      <c r="AR149" s="611" t="s">
        <v>127</v>
      </c>
      <c r="AS149" s="611" t="s">
        <v>127</v>
      </c>
      <c r="AT149" s="611" t="s">
        <v>127</v>
      </c>
      <c r="AU149" s="611" t="s">
        <v>128</v>
      </c>
      <c r="AV149" s="61"/>
      <c r="AW149" s="61"/>
      <c r="BP149" s="41"/>
      <c r="BQ149" s="41"/>
      <c r="BR149" s="41"/>
      <c r="BS149" s="41"/>
      <c r="BT149" s="41"/>
    </row>
    <row r="150" spans="1:72" ht="13" customHeight="1">
      <c r="A150" s="900">
        <v>23</v>
      </c>
      <c r="B150" s="556">
        <v>10</v>
      </c>
      <c r="C150" s="879">
        <v>130</v>
      </c>
      <c r="D150" s="893"/>
      <c r="E150" s="879">
        <v>25</v>
      </c>
      <c r="F150" s="564"/>
      <c r="G150" s="564"/>
      <c r="H150" s="564"/>
      <c r="I150" s="879">
        <v>3027</v>
      </c>
      <c r="J150" s="883">
        <v>1349</v>
      </c>
      <c r="K150" s="879">
        <v>5087</v>
      </c>
      <c r="L150" s="879">
        <v>2039</v>
      </c>
      <c r="M150" s="564"/>
      <c r="N150" s="933"/>
      <c r="O150" s="322">
        <f t="shared" ref="O150:O151" si="102">+B148</f>
        <v>-10</v>
      </c>
      <c r="P150" s="323">
        <f t="shared" ref="P150:P151" si="103">+C148</f>
        <v>100</v>
      </c>
      <c r="Q150" s="131">
        <f t="shared" ref="Q150:Q151" si="104">+D148</f>
        <v>5.8</v>
      </c>
      <c r="R150" s="66">
        <f t="shared" ref="R150:R151" si="105">+E148</f>
        <v>0</v>
      </c>
      <c r="S150" s="244">
        <f t="shared" ref="S150:S151" si="106">+F148</f>
        <v>2046</v>
      </c>
      <c r="T150" s="66">
        <f>+H148</f>
        <v>1710</v>
      </c>
      <c r="U150" s="65">
        <f t="shared" ref="U150:U155" si="107">S150/Q150</f>
        <v>352.75862068965517</v>
      </c>
      <c r="V150" s="887">
        <v>3</v>
      </c>
      <c r="W150" s="65">
        <f>V151*I153*200/10/(A150)</f>
        <v>8079.130434782609</v>
      </c>
      <c r="X150" s="65">
        <f t="shared" ref="X150:X155" si="108">W150/U150</f>
        <v>22.902715797526458</v>
      </c>
      <c r="Y150" s="65">
        <f t="shared" ref="Y150:Y155" si="109">X150-R150</f>
        <v>22.902715797526458</v>
      </c>
      <c r="Z150" s="65">
        <f t="shared" ref="Z150:Z155" si="110">(X150/P150)*100</f>
        <v>22.902715797526458</v>
      </c>
      <c r="AA150" s="65">
        <f>(T150/0.4-(S150))*I155/100*10</f>
        <v>526.56086956521744</v>
      </c>
      <c r="AB150" s="64">
        <f>700*AA158/AVERAGE(U150:U151)</f>
        <v>14.741246904041184</v>
      </c>
      <c r="AC150" s="65">
        <f>AVERAGE(X150:X151)-AB150</f>
        <v>8.3817245023658771</v>
      </c>
      <c r="AD150" s="65">
        <f>AC150/AVERAGE(X150:X151)*100</f>
        <v>36.248474969109793</v>
      </c>
      <c r="AE150" s="43">
        <f>LINEST(R150:R151,O150:O151)</f>
        <v>0</v>
      </c>
      <c r="AF150" s="43">
        <f>INDEX(LINEST(R150:R151,O150:O151),2)</f>
        <v>0</v>
      </c>
      <c r="AG150" s="42">
        <f>LINEST(U150:U151,O150:O151)</f>
        <v>-0.66569257744009736</v>
      </c>
      <c r="AH150" s="42">
        <f>INDEX(LINEST(U150:U151,O150:O151),2)</f>
        <v>346.1016949152542</v>
      </c>
      <c r="AI150" s="43">
        <f>LINEST(Q150:Q151,O150:O151)</f>
        <v>1.0000000000000052E-2</v>
      </c>
      <c r="AJ150" s="42">
        <f>INDEX(LINEST(Q150:Q151,O150:O151),2)</f>
        <v>5.8999999999999995</v>
      </c>
      <c r="AK150" s="43">
        <f>LINEST(W150:W151,O150:O151)</f>
        <v>0</v>
      </c>
      <c r="AL150" s="42">
        <f>INDEX(LINEST(W150:W151,O150:O151),2)</f>
        <v>8079.130434782609</v>
      </c>
      <c r="AM150" s="43">
        <f>AE150*AVERAGE(O150:O151)+AF150</f>
        <v>0</v>
      </c>
      <c r="AN150" s="42">
        <f>AG150*AVERAGE(O150:O151)+AH150</f>
        <v>349.43015780245469</v>
      </c>
      <c r="AO150" s="42">
        <f>AI150*AVERAGE(O150:O151)+AJ150</f>
        <v>5.85</v>
      </c>
      <c r="AP150" s="42">
        <f>AK150*AVERAGE(O150:O151)+AL150</f>
        <v>8079.130434782609</v>
      </c>
      <c r="AQ150" s="76">
        <f>AP150/AN150</f>
        <v>23.120873383086842</v>
      </c>
      <c r="AR150" s="76">
        <f>AK147*AO150*AG150/AN150</f>
        <v>-1.4488137152414886E-2</v>
      </c>
      <c r="AS150" s="1034">
        <f>AQ150-AR150</f>
        <v>23.135361520239258</v>
      </c>
      <c r="AT150" s="1034">
        <f>AS150-AM150</f>
        <v>23.135361520239258</v>
      </c>
      <c r="AU150" s="1034">
        <f>AS150-AK147*AI150</f>
        <v>23.122361520239256</v>
      </c>
      <c r="AV150" s="36" t="s">
        <v>97</v>
      </c>
      <c r="AW150" s="61"/>
      <c r="BP150" s="41"/>
      <c r="BQ150" s="41"/>
      <c r="BR150" s="41"/>
      <c r="BS150" s="41"/>
      <c r="BT150" s="41"/>
    </row>
    <row r="151" spans="1:72" ht="13" customHeight="1">
      <c r="A151" s="900" t="str">
        <f>A131</f>
        <v>Lipid#3</v>
      </c>
      <c r="B151" s="556">
        <v>20</v>
      </c>
      <c r="C151" s="879">
        <v>104</v>
      </c>
      <c r="D151" s="564"/>
      <c r="E151" s="879">
        <v>25</v>
      </c>
      <c r="F151" s="564"/>
      <c r="G151" s="564"/>
      <c r="H151" s="564"/>
      <c r="I151" s="879">
        <v>3255</v>
      </c>
      <c r="J151" s="883">
        <v>1254</v>
      </c>
      <c r="K151" s="879">
        <v>5018</v>
      </c>
      <c r="L151" s="879">
        <v>1925</v>
      </c>
      <c r="M151" s="564"/>
      <c r="N151" s="932"/>
      <c r="O151" s="324">
        <f t="shared" si="102"/>
        <v>0</v>
      </c>
      <c r="P151" s="321">
        <f t="shared" si="103"/>
        <v>105</v>
      </c>
      <c r="Q151" s="131">
        <f t="shared" si="104"/>
        <v>5.9</v>
      </c>
      <c r="R151" s="131">
        <f t="shared" si="105"/>
        <v>0</v>
      </c>
      <c r="S151" s="245">
        <f t="shared" si="106"/>
        <v>2042</v>
      </c>
      <c r="T151" s="131">
        <f>+H149</f>
        <v>1833</v>
      </c>
      <c r="U151" s="72">
        <f t="shared" si="107"/>
        <v>346.1016949152542</v>
      </c>
      <c r="V151" s="888">
        <v>3</v>
      </c>
      <c r="W151" s="72">
        <f>V151*I153*200/10/(A150)</f>
        <v>8079.130434782609</v>
      </c>
      <c r="X151" s="72">
        <f t="shared" si="108"/>
        <v>23.34322701528766</v>
      </c>
      <c r="Y151" s="72">
        <f t="shared" si="109"/>
        <v>23.34322701528766</v>
      </c>
      <c r="Z151" s="72">
        <f t="shared" si="110"/>
        <v>22.231644776464439</v>
      </c>
      <c r="AA151" s="72">
        <f>(T151/0.4-(S151))*$I155/100*10</f>
        <v>600.1471014492754</v>
      </c>
      <c r="AB151" s="250">
        <f>700*AA159/AVERAGE(U152:U155)</f>
        <v>26.35897450014582</v>
      </c>
      <c r="AC151" s="72">
        <f>X156-AB151</f>
        <v>32.94227397065994</v>
      </c>
      <c r="AD151" s="65">
        <f>AC151/AVERAGE(X152:X155)*100</f>
        <v>55.55072586182996</v>
      </c>
      <c r="AE151" s="43"/>
      <c r="AF151" s="43"/>
      <c r="AG151" s="42"/>
      <c r="AH151" s="42"/>
      <c r="AI151" s="43"/>
      <c r="AJ151" s="42"/>
      <c r="AK151" s="42"/>
      <c r="AL151" s="42"/>
      <c r="AM151" s="43"/>
      <c r="AN151" s="42"/>
      <c r="AO151" s="42"/>
      <c r="AP151" s="42"/>
      <c r="AQ151" s="76"/>
      <c r="AR151" s="76"/>
      <c r="AS151" s="76"/>
      <c r="AT151" s="42"/>
      <c r="AU151" s="42"/>
      <c r="AV151" s="61"/>
      <c r="AW151" s="61"/>
      <c r="BP151" s="41"/>
      <c r="BQ151" s="41"/>
      <c r="BR151" s="41"/>
      <c r="BS151" s="41"/>
      <c r="BT151" s="41"/>
    </row>
    <row r="152" spans="1:72" ht="13" customHeight="1">
      <c r="A152" s="900" t="str">
        <f>A132</f>
        <v>[diet C]</v>
      </c>
      <c r="B152" s="556">
        <v>30</v>
      </c>
      <c r="C152" s="879">
        <v>93</v>
      </c>
      <c r="D152" s="564"/>
      <c r="E152" s="879">
        <v>30</v>
      </c>
      <c r="F152" s="564"/>
      <c r="G152" s="564"/>
      <c r="H152" s="564"/>
      <c r="I152" s="564"/>
      <c r="J152" s="568"/>
      <c r="K152" s="564"/>
      <c r="L152" s="564"/>
      <c r="M152" s="564"/>
      <c r="N152" s="932"/>
      <c r="O152" s="324">
        <f t="shared" ref="O152:O154" si="111">+B157</f>
        <v>80</v>
      </c>
      <c r="P152" s="321">
        <f t="shared" ref="P152:P154" si="112">+C157</f>
        <v>92</v>
      </c>
      <c r="Q152" s="131">
        <f t="shared" ref="Q152:Q154" si="113">+D157</f>
        <v>5.9</v>
      </c>
      <c r="R152" s="131">
        <f t="shared" ref="R152:R154" si="114">+E157</f>
        <v>44</v>
      </c>
      <c r="S152" s="131">
        <f t="shared" ref="S152:S154" si="115">+F157</f>
        <v>912</v>
      </c>
      <c r="T152" s="131">
        <f>+H157</f>
        <v>2656</v>
      </c>
      <c r="U152" s="72">
        <f t="shared" si="107"/>
        <v>154.57627118644066</v>
      </c>
      <c r="V152" s="888">
        <v>2.2000000000000002</v>
      </c>
      <c r="W152" s="72">
        <f>V152*K153*200/10/(A150)</f>
        <v>9759.072463768116</v>
      </c>
      <c r="X152" s="72">
        <f t="shared" si="108"/>
        <v>63.134350368675321</v>
      </c>
      <c r="Y152" s="72">
        <f t="shared" si="109"/>
        <v>19.134350368675321</v>
      </c>
      <c r="Z152" s="72">
        <f t="shared" si="110"/>
        <v>68.624293878994919</v>
      </c>
      <c r="AA152" s="72">
        <f>(T152/0.4-(S152))*$I155/100*10</f>
        <v>1353.1362318840579</v>
      </c>
      <c r="AB152" s="79"/>
      <c r="AC152" s="79"/>
      <c r="AD152" s="79"/>
      <c r="AE152" s="43"/>
      <c r="AF152" s="43"/>
      <c r="AG152" s="42"/>
      <c r="AH152" s="42"/>
      <c r="AI152" s="43"/>
      <c r="AJ152" s="42"/>
      <c r="AK152" s="42"/>
      <c r="AL152" s="42"/>
      <c r="AM152" s="43"/>
      <c r="AN152" s="42"/>
      <c r="AO152" s="42"/>
      <c r="AP152" s="42"/>
      <c r="AQ152" s="76"/>
      <c r="AR152" s="76"/>
      <c r="AS152" s="76"/>
      <c r="AT152" s="42"/>
      <c r="AU152" s="42"/>
      <c r="AV152" s="61"/>
      <c r="AW152" s="61"/>
      <c r="BP152" s="41"/>
      <c r="BQ152" s="41"/>
      <c r="BR152" s="41"/>
      <c r="BS152" s="41"/>
      <c r="BT152" s="41"/>
    </row>
    <row r="153" spans="1:72" ht="13" customHeight="1">
      <c r="A153" s="900" t="str">
        <f>A133</f>
        <v>[treatment C]</v>
      </c>
      <c r="B153" s="556">
        <v>40</v>
      </c>
      <c r="C153" s="879">
        <v>106</v>
      </c>
      <c r="D153" s="564"/>
      <c r="E153" s="879">
        <v>36</v>
      </c>
      <c r="F153" s="564"/>
      <c r="G153" s="564"/>
      <c r="H153" s="564"/>
      <c r="I153" s="569">
        <f>AVERAGE(I149:I151)</f>
        <v>3097</v>
      </c>
      <c r="J153" s="570">
        <f>AVERAGE(J149:J151)</f>
        <v>1311</v>
      </c>
      <c r="K153" s="569">
        <f>AVERAGE(K149:K151)</f>
        <v>5101.333333333333</v>
      </c>
      <c r="L153" s="570">
        <f>AVERAGE(L149:L151)</f>
        <v>1962</v>
      </c>
      <c r="M153" s="564"/>
      <c r="N153" s="932"/>
      <c r="O153" s="324">
        <f t="shared" si="111"/>
        <v>90</v>
      </c>
      <c r="P153" s="321">
        <f t="shared" si="112"/>
        <v>120</v>
      </c>
      <c r="Q153" s="131">
        <f t="shared" si="113"/>
        <v>7.6</v>
      </c>
      <c r="R153" s="131">
        <f t="shared" si="114"/>
        <v>44</v>
      </c>
      <c r="S153" s="131">
        <f t="shared" si="115"/>
        <v>1090</v>
      </c>
      <c r="T153" s="131">
        <f>+H158</f>
        <v>2696</v>
      </c>
      <c r="U153" s="72">
        <f t="shared" si="107"/>
        <v>143.42105263157896</v>
      </c>
      <c r="V153" s="888">
        <v>2.2000000000000002</v>
      </c>
      <c r="W153" s="72">
        <f t="shared" ref="W153:W155" si="116">W152*V153/V152</f>
        <v>9759.072463768116</v>
      </c>
      <c r="X153" s="72">
        <f t="shared" si="108"/>
        <v>68.044908921685945</v>
      </c>
      <c r="Y153" s="72">
        <f t="shared" si="109"/>
        <v>24.044908921685945</v>
      </c>
      <c r="Z153" s="72">
        <f t="shared" si="110"/>
        <v>56.704090768071623</v>
      </c>
      <c r="AA153" s="72">
        <f>(T153/0.4-(S153))*$I155/100*10</f>
        <v>1334.7101449275362</v>
      </c>
      <c r="AB153" s="79"/>
      <c r="AC153" s="79"/>
      <c r="AD153" s="79"/>
      <c r="AE153" s="43">
        <f>LINEST(R152:R154,O152:O154)</f>
        <v>-0.2</v>
      </c>
      <c r="AF153" s="43">
        <f>INDEX(LINEST(R152:R154,O152:O154),2)</f>
        <v>60.666666666666664</v>
      </c>
      <c r="AG153" s="42">
        <f>LINEST(U152:U154,O152:O154)</f>
        <v>1.2038787483702749</v>
      </c>
      <c r="AH153" s="42">
        <f>INDEX(LINEST(U152:U154,O152:O154),2)</f>
        <v>50.534635970630518</v>
      </c>
      <c r="AI153" s="43">
        <f>LINEST(Q152:Q154,O152:O154)</f>
        <v>-3.500000000000001E-2</v>
      </c>
      <c r="AJ153" s="42">
        <f>INDEX(LINEST(Q152:Q154,O152:O154),2)</f>
        <v>9.3833333333333346</v>
      </c>
      <c r="AK153" s="43">
        <f>LINEST(W152:W154,O152:O154)</f>
        <v>-44.359420289855102</v>
      </c>
      <c r="AL153" s="42">
        <f>INDEX(LINEST(W152:W154,O152:O154),2)</f>
        <v>13455.690821256043</v>
      </c>
      <c r="AM153" s="43">
        <f>AE153*O153+AF153</f>
        <v>42.666666666666664</v>
      </c>
      <c r="AN153" s="42">
        <f>AG153*O153+AH153</f>
        <v>158.88372332395525</v>
      </c>
      <c r="AO153" s="42">
        <f>AI153*O153+AJ153</f>
        <v>6.2333333333333343</v>
      </c>
      <c r="AP153" s="42">
        <f>AK153*O153+AL153</f>
        <v>9463.3429951690832</v>
      </c>
      <c r="AQ153" s="76">
        <f>AP153/AN153</f>
        <v>59.561437743209495</v>
      </c>
      <c r="AR153" s="76">
        <f>AK147*AO153*AG153/AN153</f>
        <v>6.1399812308462032E-2</v>
      </c>
      <c r="AS153" s="76">
        <f>AQ153-AR153</f>
        <v>59.50003793090103</v>
      </c>
      <c r="AT153" s="76">
        <f>AS153-AM153</f>
        <v>16.833371264234366</v>
      </c>
      <c r="AU153" s="76">
        <f>AS153-AK147*AI153</f>
        <v>59.545537930901027</v>
      </c>
      <c r="AV153" s="61"/>
      <c r="AW153" s="61"/>
      <c r="BP153" s="41"/>
      <c r="BQ153" s="41"/>
      <c r="BR153" s="41"/>
      <c r="BS153" s="41"/>
      <c r="BT153" s="41"/>
    </row>
    <row r="154" spans="1:72" ht="13" customHeight="1">
      <c r="A154" s="900" t="s">
        <v>61</v>
      </c>
      <c r="B154" s="556">
        <v>50</v>
      </c>
      <c r="C154" s="879">
        <v>110</v>
      </c>
      <c r="D154" s="564"/>
      <c r="E154" s="879">
        <v>36</v>
      </c>
      <c r="F154" s="564"/>
      <c r="G154" s="564"/>
      <c r="H154" s="564"/>
      <c r="I154" s="564"/>
      <c r="J154" s="568"/>
      <c r="K154" s="564"/>
      <c r="L154" s="568"/>
      <c r="M154" s="564"/>
      <c r="N154" s="932"/>
      <c r="O154" s="324">
        <f t="shared" si="111"/>
        <v>100</v>
      </c>
      <c r="P154" s="321">
        <f t="shared" si="112"/>
        <v>93</v>
      </c>
      <c r="Q154" s="72">
        <f t="shared" si="113"/>
        <v>5.2</v>
      </c>
      <c r="R154" s="131">
        <f t="shared" si="114"/>
        <v>40</v>
      </c>
      <c r="S154" s="131">
        <f t="shared" si="115"/>
        <v>929</v>
      </c>
      <c r="T154" s="131">
        <f>+H159</f>
        <v>2769</v>
      </c>
      <c r="U154" s="72">
        <f t="shared" si="107"/>
        <v>178.65384615384616</v>
      </c>
      <c r="V154" s="888">
        <v>2</v>
      </c>
      <c r="W154" s="72">
        <f t="shared" si="116"/>
        <v>8871.884057971014</v>
      </c>
      <c r="X154" s="72">
        <f t="shared" si="108"/>
        <v>49.659630894993832</v>
      </c>
      <c r="Y154" s="72">
        <f t="shared" si="109"/>
        <v>9.6596308949938319</v>
      </c>
      <c r="Z154" s="72">
        <f t="shared" si="110"/>
        <v>53.397452575262186</v>
      </c>
      <c r="AA154" s="72">
        <f>(T154/0.4-(S154))*$I155/100*10</f>
        <v>1415.8557971014491</v>
      </c>
      <c r="AB154" s="79"/>
      <c r="AC154" s="79"/>
      <c r="AD154" s="79"/>
      <c r="AE154" s="43">
        <f>LINEST(R153:R155,O153:O155)</f>
        <v>2.8571428571428598E-2</v>
      </c>
      <c r="AF154" s="43">
        <f>INDEX(LINEST(R153:R155,O153:O155),2)</f>
        <v>39.714285714285708</v>
      </c>
      <c r="AG154" s="42">
        <f>LINEST(U153:U155,O153:O155)</f>
        <v>0.80963012735458595</v>
      </c>
      <c r="AH154" s="42">
        <f>INDEX(LINEST(U153:U155,O153:O155),2)</f>
        <v>81.408938069154757</v>
      </c>
      <c r="AI154" s="43">
        <f>LINEST(Q153:Q155,O153:O155)</f>
        <v>-7.2142857142857147E-2</v>
      </c>
      <c r="AJ154" s="42">
        <f>INDEX(LINEST(Q153:Q155,O153:O155),2)</f>
        <v>13.421428571428571</v>
      </c>
      <c r="AK154" s="43">
        <f>LINEST(W153:W155,O153:O155)</f>
        <v>6.3370600414078773</v>
      </c>
      <c r="AL154" s="42">
        <f>INDEX(LINEST(W153:W155,O153:O155),2)</f>
        <v>8808.5134575569336</v>
      </c>
      <c r="AM154" s="43">
        <f>AE154*O154+AF154</f>
        <v>42.571428571428569</v>
      </c>
      <c r="AN154" s="42">
        <f>AG154*O154+AH154</f>
        <v>162.37195080461333</v>
      </c>
      <c r="AO154" s="42">
        <f>AI154*O154+AJ154</f>
        <v>6.2071428571428564</v>
      </c>
      <c r="AP154" s="42">
        <f>AK154*O154+AL154</f>
        <v>9442.2194616977213</v>
      </c>
      <c r="AQ154" s="76">
        <f>AP154/AN154</f>
        <v>58.151789240124394</v>
      </c>
      <c r="AR154" s="76">
        <f>AK147*AO154*AG154/AN154</f>
        <v>4.023562436827028E-2</v>
      </c>
      <c r="AS154" s="76">
        <f>AQ154-AR154</f>
        <v>58.111553615756122</v>
      </c>
      <c r="AT154" s="76">
        <f>AS154-AM154</f>
        <v>15.540125044327553</v>
      </c>
      <c r="AU154" s="76">
        <f>AS154-AK147*AI154</f>
        <v>58.205339330041838</v>
      </c>
      <c r="AV154" s="61"/>
      <c r="AW154" s="61"/>
      <c r="BP154" s="41"/>
      <c r="BQ154" s="41"/>
      <c r="BR154" s="41"/>
      <c r="BS154" s="41"/>
      <c r="BT154" s="41"/>
    </row>
    <row r="155" spans="1:72" ht="13" customHeight="1" thickBot="1">
      <c r="A155" s="900" t="s">
        <v>315</v>
      </c>
      <c r="B155" s="556">
        <v>60</v>
      </c>
      <c r="C155" s="879">
        <v>88</v>
      </c>
      <c r="D155" s="564"/>
      <c r="E155" s="879">
        <v>36</v>
      </c>
      <c r="F155" s="564"/>
      <c r="G155" s="564"/>
      <c r="H155" s="564"/>
      <c r="I155" s="571">
        <f>I153/J153</f>
        <v>2.36231884057971</v>
      </c>
      <c r="J155" s="572" t="s">
        <v>14</v>
      </c>
      <c r="K155" s="571">
        <f>K153/L153</f>
        <v>2.600067957866123</v>
      </c>
      <c r="L155" s="572" t="s">
        <v>14</v>
      </c>
      <c r="M155" s="576"/>
      <c r="N155" s="932"/>
      <c r="O155" s="324">
        <f t="shared" ref="O155" si="117">+B161</f>
        <v>120</v>
      </c>
      <c r="P155" s="321">
        <f t="shared" ref="P155" si="118">+C161</f>
        <v>83</v>
      </c>
      <c r="Q155" s="131">
        <f t="shared" ref="Q155" si="119">+D161</f>
        <v>5.0999999999999996</v>
      </c>
      <c r="R155" s="131">
        <f t="shared" ref="R155" si="120">+E161</f>
        <v>44</v>
      </c>
      <c r="S155" s="131">
        <f t="shared" ref="S155" si="121">+F161</f>
        <v>883</v>
      </c>
      <c r="T155" s="131">
        <f t="shared" ref="T155" si="122">+H161</f>
        <v>3025</v>
      </c>
      <c r="U155" s="72">
        <f t="shared" si="107"/>
        <v>173.1372549019608</v>
      </c>
      <c r="V155" s="888">
        <v>2.2000000000000002</v>
      </c>
      <c r="W155" s="72">
        <f t="shared" si="116"/>
        <v>9759.072463768116</v>
      </c>
      <c r="X155" s="72">
        <f t="shared" si="108"/>
        <v>56.366103697867935</v>
      </c>
      <c r="Y155" s="72">
        <f t="shared" si="109"/>
        <v>12.366103697867935</v>
      </c>
      <c r="Z155" s="72">
        <f t="shared" si="110"/>
        <v>67.910968310684268</v>
      </c>
      <c r="AA155" s="72">
        <f>(T155/0.4-(S155))*$I155/100*10</f>
        <v>1577.9108695652171</v>
      </c>
      <c r="AB155" s="79"/>
      <c r="AC155" s="79"/>
      <c r="AD155" s="79"/>
      <c r="AE155" s="43"/>
      <c r="AQ155" s="42"/>
      <c r="AV155" s="61"/>
      <c r="AW155" s="61"/>
      <c r="BP155" s="41"/>
      <c r="BQ155" s="41"/>
      <c r="BR155" s="41"/>
      <c r="BS155" s="41"/>
      <c r="BT155" s="41"/>
    </row>
    <row r="156" spans="1:72" ht="13" customHeight="1" thickBot="1">
      <c r="A156" s="900">
        <v>1</v>
      </c>
      <c r="B156" s="556">
        <v>70</v>
      </c>
      <c r="C156" s="879">
        <v>86</v>
      </c>
      <c r="D156" s="564"/>
      <c r="E156" s="879">
        <v>40</v>
      </c>
      <c r="F156" s="876"/>
      <c r="G156" s="564"/>
      <c r="H156" s="564"/>
      <c r="I156" s="564"/>
      <c r="J156" s="568"/>
      <c r="K156" s="564"/>
      <c r="L156" s="564"/>
      <c r="M156" s="564"/>
      <c r="N156" s="932"/>
      <c r="O156" s="325" t="s">
        <v>55</v>
      </c>
      <c r="P156" s="152">
        <f t="shared" ref="P156:Z156" si="123">AVERAGE(P152:P155)</f>
        <v>97</v>
      </c>
      <c r="Q156" s="154">
        <f t="shared" si="123"/>
        <v>5.9499999999999993</v>
      </c>
      <c r="R156" s="153">
        <f t="shared" si="123"/>
        <v>43</v>
      </c>
      <c r="S156" s="153">
        <f t="shared" si="123"/>
        <v>953.5</v>
      </c>
      <c r="T156" s="154">
        <f t="shared" si="123"/>
        <v>2786.5</v>
      </c>
      <c r="U156" s="153">
        <f t="shared" si="123"/>
        <v>162.44710621845664</v>
      </c>
      <c r="V156" s="1075">
        <f t="shared" si="123"/>
        <v>2.1500000000000004</v>
      </c>
      <c r="W156" s="153">
        <f t="shared" si="123"/>
        <v>9537.2753623188401</v>
      </c>
      <c r="X156" s="153">
        <f t="shared" si="123"/>
        <v>59.30124847080576</v>
      </c>
      <c r="Y156" s="153">
        <f t="shared" si="123"/>
        <v>16.30124847080576</v>
      </c>
      <c r="Z156" s="153">
        <f t="shared" si="123"/>
        <v>61.659201383253247</v>
      </c>
      <c r="AA156" s="156"/>
      <c r="AB156" s="79"/>
      <c r="AC156" s="79"/>
      <c r="AD156" s="79"/>
      <c r="AR156" s="1034" t="s">
        <v>110</v>
      </c>
      <c r="AS156" s="1034">
        <f>AVERAGE(AS153:AS154)</f>
        <v>58.805795773328576</v>
      </c>
      <c r="AT156" s="1034">
        <f>AVERAGE(AT153:AT154)</f>
        <v>16.186748154280959</v>
      </c>
      <c r="AU156" s="1034">
        <f>AVERAGE(AU153:AU154)</f>
        <v>58.875438630471436</v>
      </c>
      <c r="AV156" s="61"/>
      <c r="AW156" s="61"/>
      <c r="BP156" s="41"/>
      <c r="BQ156" s="41"/>
      <c r="BR156" s="41"/>
      <c r="BS156" s="41"/>
      <c r="BT156" s="41"/>
    </row>
    <row r="157" spans="1:72" ht="13" customHeight="1" thickBot="1">
      <c r="A157" s="1192">
        <v>44033</v>
      </c>
      <c r="B157" s="556">
        <v>80</v>
      </c>
      <c r="C157" s="879">
        <v>92</v>
      </c>
      <c r="D157" s="879">
        <v>5.9</v>
      </c>
      <c r="E157" s="879">
        <v>44</v>
      </c>
      <c r="F157" s="879">
        <v>912</v>
      </c>
      <c r="G157" s="564"/>
      <c r="H157" s="879">
        <v>2656</v>
      </c>
      <c r="I157" s="564"/>
      <c r="J157" s="573"/>
      <c r="K157" s="574"/>
      <c r="L157" s="574"/>
      <c r="M157" s="574"/>
      <c r="N157" s="932"/>
      <c r="O157" s="1026" t="s">
        <v>95</v>
      </c>
      <c r="P157" s="79">
        <f>AVERAGE(P150:P151)</f>
        <v>102.5</v>
      </c>
      <c r="Q157" s="158">
        <f>AVERAGE(P152/Q152,P153/Q153,P154/Q154,P155/Q155)</f>
        <v>16.385454802932635</v>
      </c>
      <c r="R157" s="67">
        <f>AVERAGE(P150/Q150,P151/Q151)</f>
        <v>17.518994739918178</v>
      </c>
      <c r="V157" s="1076"/>
      <c r="W157" s="79"/>
      <c r="X157" s="79"/>
      <c r="Y157" s="79"/>
      <c r="Z157" s="160"/>
      <c r="AA157" s="603" t="s">
        <v>79</v>
      </c>
      <c r="AB157" s="79"/>
      <c r="AC157" s="79"/>
      <c r="AD157" s="79"/>
      <c r="AS157" s="61"/>
      <c r="AT157" s="61"/>
      <c r="AU157" s="61"/>
      <c r="AV157" s="61"/>
      <c r="AW157" s="61"/>
      <c r="BP157" s="41"/>
      <c r="BQ157" s="41"/>
      <c r="BR157" s="41"/>
      <c r="BS157" s="41"/>
      <c r="BT157" s="41"/>
    </row>
    <row r="158" spans="1:72" ht="13" customHeight="1" thickBot="1">
      <c r="A158" s="1109" t="s">
        <v>220</v>
      </c>
      <c r="B158" s="556">
        <v>90</v>
      </c>
      <c r="C158" s="879">
        <v>120</v>
      </c>
      <c r="D158" s="879">
        <v>7.6</v>
      </c>
      <c r="E158" s="879">
        <v>44</v>
      </c>
      <c r="F158" s="879">
        <v>1090</v>
      </c>
      <c r="G158" s="564"/>
      <c r="H158" s="879">
        <v>2696</v>
      </c>
      <c r="I158" s="575"/>
      <c r="J158" s="572"/>
      <c r="K158" s="576"/>
      <c r="L158" s="576"/>
      <c r="M158" s="576"/>
      <c r="N158" s="932"/>
      <c r="O158" s="1233" t="s">
        <v>83</v>
      </c>
      <c r="P158" s="1233"/>
      <c r="Q158" s="162">
        <f>STDEV(P152/Q152,P153/Q153,P154/Q154,P155/Q155)</f>
        <v>1.0396506115389057</v>
      </c>
      <c r="R158" s="163">
        <f>STDEV(P150/Q150,P151/Q151)</f>
        <v>0.39260750562666208</v>
      </c>
      <c r="V158" s="1076"/>
      <c r="W158" s="79"/>
      <c r="X158" s="79"/>
      <c r="Y158" s="79"/>
      <c r="Z158" s="164" t="s">
        <v>89</v>
      </c>
      <c r="AA158" s="165">
        <f>SLOPE(AA150:AA151,O150:O151)</f>
        <v>7.3586231884057955</v>
      </c>
      <c r="AB158" s="79"/>
      <c r="AC158" s="79"/>
      <c r="AD158" s="79"/>
      <c r="AS158" s="61"/>
      <c r="AT158" s="61"/>
      <c r="AU158" s="61"/>
      <c r="AV158" s="61"/>
      <c r="AW158" s="61"/>
      <c r="BP158" s="41"/>
      <c r="BQ158" s="41"/>
      <c r="BR158" s="41"/>
      <c r="BS158" s="41"/>
      <c r="BT158" s="41"/>
    </row>
    <row r="159" spans="1:72" ht="13" customHeight="1" thickBot="1">
      <c r="A159" s="943">
        <v>38</v>
      </c>
      <c r="B159" s="556">
        <v>100</v>
      </c>
      <c r="C159" s="879">
        <v>93</v>
      </c>
      <c r="D159" s="879">
        <v>5.2</v>
      </c>
      <c r="E159" s="879">
        <v>40</v>
      </c>
      <c r="F159" s="879">
        <v>929</v>
      </c>
      <c r="G159" s="564"/>
      <c r="H159" s="879">
        <v>2769</v>
      </c>
      <c r="I159" s="577"/>
      <c r="J159" s="578"/>
      <c r="K159" s="564"/>
      <c r="L159" s="564"/>
      <c r="M159" s="879">
        <v>1.0425</v>
      </c>
      <c r="N159" s="1069"/>
      <c r="O159" s="35"/>
      <c r="P159" s="945"/>
      <c r="Q159" s="604" t="s">
        <v>93</v>
      </c>
      <c r="R159" s="605" t="s">
        <v>94</v>
      </c>
      <c r="V159" s="1076"/>
      <c r="W159" s="79"/>
      <c r="X159" s="79"/>
      <c r="Y159" s="79"/>
      <c r="Z159" s="167" t="s">
        <v>80</v>
      </c>
      <c r="AA159" s="168">
        <f>SLOPE(AA152:AA155,O152:O155)</f>
        <v>6.1170559006211116</v>
      </c>
      <c r="AB159" s="79"/>
      <c r="AC159" s="79"/>
      <c r="AD159" s="79"/>
      <c r="AS159" s="61"/>
      <c r="AT159" s="61"/>
      <c r="AU159" s="61"/>
      <c r="AV159" s="61"/>
      <c r="AW159" s="61"/>
      <c r="BP159" s="41"/>
      <c r="BQ159" s="41"/>
      <c r="BR159" s="41"/>
      <c r="BS159" s="41"/>
      <c r="BT159" s="41"/>
    </row>
    <row r="160" spans="1:72" ht="13" customHeight="1">
      <c r="A160" s="1109" t="s">
        <v>219</v>
      </c>
      <c r="B160" s="556">
        <v>110</v>
      </c>
      <c r="C160" s="879">
        <v>78</v>
      </c>
      <c r="D160" s="564"/>
      <c r="E160" s="879">
        <v>40</v>
      </c>
      <c r="F160" s="564"/>
      <c r="G160" s="564"/>
      <c r="H160" s="564"/>
      <c r="I160" s="579" t="s">
        <v>9</v>
      </c>
      <c r="J160" s="580"/>
      <c r="K160" s="1269"/>
      <c r="L160" s="1270"/>
      <c r="M160" s="586"/>
      <c r="N160" s="1069"/>
      <c r="V160" s="1076"/>
      <c r="AB160" s="79"/>
      <c r="AC160" s="79"/>
      <c r="AD160" s="79"/>
      <c r="AS160" s="61"/>
      <c r="AT160" s="61"/>
      <c r="AU160" s="61"/>
      <c r="AV160" s="61"/>
      <c r="AW160" s="61"/>
      <c r="BP160" s="41"/>
      <c r="BQ160" s="41"/>
      <c r="BR160" s="41"/>
      <c r="BS160" s="41"/>
      <c r="BT160" s="41"/>
    </row>
    <row r="161" spans="1:72" ht="13" customHeight="1">
      <c r="A161" s="943">
        <v>39</v>
      </c>
      <c r="B161" s="556">
        <v>120</v>
      </c>
      <c r="C161" s="879">
        <v>83</v>
      </c>
      <c r="D161" s="879">
        <v>5.0999999999999996</v>
      </c>
      <c r="E161" s="879">
        <v>44</v>
      </c>
      <c r="F161" s="879">
        <v>883</v>
      </c>
      <c r="G161" s="564"/>
      <c r="H161" s="879">
        <v>3025</v>
      </c>
      <c r="I161" s="581">
        <f>((G163+G162)/2)*(B163-B162)</f>
        <v>17229</v>
      </c>
      <c r="J161" s="572"/>
      <c r="K161" s="1271"/>
      <c r="L161" s="1272"/>
      <c r="M161" s="879">
        <v>0.98250000000000004</v>
      </c>
      <c r="N161" s="932"/>
      <c r="V161" s="1076"/>
      <c r="AB161" s="79"/>
      <c r="AC161" s="79"/>
      <c r="AD161" s="79"/>
      <c r="AS161" s="61"/>
      <c r="AT161" s="61"/>
      <c r="AU161" s="61"/>
      <c r="AV161" s="61"/>
      <c r="AW161" s="61"/>
      <c r="BP161" s="41"/>
      <c r="BQ161" s="41"/>
      <c r="BR161" s="41"/>
      <c r="BS161" s="41"/>
      <c r="BT161" s="41"/>
    </row>
    <row r="162" spans="1:72" ht="13" customHeight="1">
      <c r="A162" s="900"/>
      <c r="B162" s="556">
        <v>2</v>
      </c>
      <c r="C162" s="879">
        <v>88</v>
      </c>
      <c r="D162" s="564"/>
      <c r="E162" s="879">
        <v>46</v>
      </c>
      <c r="F162" s="564"/>
      <c r="G162" s="879">
        <v>7585</v>
      </c>
      <c r="H162" s="564"/>
      <c r="I162" s="581">
        <f>((G164+G163)/2)*(B164-B163)</f>
        <v>14847.5</v>
      </c>
      <c r="J162" s="572"/>
      <c r="K162" s="1271"/>
      <c r="L162" s="1272"/>
      <c r="M162" s="586"/>
      <c r="N162" s="932"/>
      <c r="V162" s="1076"/>
      <c r="AB162" s="79"/>
      <c r="AC162" s="79"/>
      <c r="AD162" s="79"/>
      <c r="AS162" s="61"/>
      <c r="AT162" s="61"/>
      <c r="AU162" s="61"/>
      <c r="AV162" s="61"/>
      <c r="AW162" s="61"/>
      <c r="BP162" s="41"/>
      <c r="BQ162" s="41"/>
      <c r="BR162" s="41"/>
      <c r="BS162" s="41"/>
      <c r="BT162" s="41"/>
    </row>
    <row r="163" spans="1:72" ht="13" customHeight="1">
      <c r="A163" s="943">
        <v>27.9</v>
      </c>
      <c r="B163" s="556">
        <v>5</v>
      </c>
      <c r="C163" s="879">
        <v>97</v>
      </c>
      <c r="D163" s="564"/>
      <c r="E163" s="879">
        <v>46</v>
      </c>
      <c r="F163" s="564"/>
      <c r="G163" s="879">
        <v>3901</v>
      </c>
      <c r="H163" s="564"/>
      <c r="I163" s="581">
        <f>((G165+G164)/2)*(B165-B164)</f>
        <v>8785</v>
      </c>
      <c r="J163" s="572"/>
      <c r="K163" s="1271"/>
      <c r="L163" s="1272"/>
      <c r="M163" s="586"/>
      <c r="N163" s="932"/>
      <c r="V163" s="1076"/>
      <c r="AB163" s="79"/>
      <c r="AC163" s="79"/>
      <c r="AD163" s="79"/>
      <c r="AS163" s="61"/>
      <c r="AT163" s="61"/>
      <c r="AU163" s="61"/>
      <c r="AV163" s="61"/>
      <c r="AW163" s="61"/>
      <c r="BP163" s="41"/>
      <c r="BQ163" s="41"/>
      <c r="BR163" s="41"/>
      <c r="BS163" s="41"/>
      <c r="BT163" s="41"/>
    </row>
    <row r="164" spans="1:72" ht="13" customHeight="1">
      <c r="A164" s="1110"/>
      <c r="B164" s="556">
        <v>10</v>
      </c>
      <c r="C164" s="879">
        <v>117</v>
      </c>
      <c r="D164" s="564"/>
      <c r="E164" s="879">
        <v>46</v>
      </c>
      <c r="F164" s="564"/>
      <c r="G164" s="879">
        <v>2038</v>
      </c>
      <c r="H164" s="564"/>
      <c r="I164" s="581">
        <f>((G166+G165)/2)*(B166-B165)</f>
        <v>12750</v>
      </c>
      <c r="J164" s="572"/>
      <c r="K164" s="1271"/>
      <c r="L164" s="1272"/>
      <c r="M164" s="586"/>
      <c r="N164" s="932"/>
      <c r="V164" s="1076"/>
      <c r="AB164" s="79"/>
      <c r="AC164" s="79"/>
      <c r="AD164" s="79"/>
      <c r="AS164" s="61"/>
      <c r="AT164" s="61"/>
      <c r="AU164" s="61"/>
      <c r="AV164" s="61"/>
      <c r="AW164" s="61"/>
      <c r="BP164" s="41"/>
      <c r="BQ164" s="41"/>
      <c r="BR164" s="41"/>
      <c r="BS164" s="41"/>
      <c r="BT164" s="41"/>
    </row>
    <row r="165" spans="1:72" ht="13" customHeight="1" thickBot="1">
      <c r="A165" s="1110"/>
      <c r="B165" s="556">
        <v>15</v>
      </c>
      <c r="C165" s="879">
        <v>129</v>
      </c>
      <c r="D165" s="564"/>
      <c r="E165" s="879">
        <v>44</v>
      </c>
      <c r="F165" s="564"/>
      <c r="G165" s="879">
        <v>1476</v>
      </c>
      <c r="H165" s="564"/>
      <c r="I165" s="582">
        <f>SUM(I161:I164)/(B166-B162)*220</f>
        <v>512805.65217391303</v>
      </c>
      <c r="J165" s="583" t="s">
        <v>10</v>
      </c>
      <c r="K165" s="1273"/>
      <c r="L165" s="1274"/>
      <c r="M165" s="586"/>
      <c r="N165" s="932"/>
      <c r="V165" s="1076"/>
      <c r="W165" s="79"/>
      <c r="X165" s="79"/>
      <c r="Y165" s="79"/>
      <c r="Z165" s="79"/>
      <c r="AA165" s="79"/>
      <c r="AB165" s="79"/>
      <c r="AC165" s="79"/>
      <c r="AD165" s="79"/>
      <c r="AS165" s="61"/>
      <c r="AT165" s="61"/>
      <c r="AU165" s="61"/>
      <c r="AV165" s="61"/>
      <c r="AW165" s="61"/>
      <c r="BP165" s="41"/>
      <c r="BQ165" s="41"/>
      <c r="BR165" s="41"/>
      <c r="BS165" s="41"/>
      <c r="BT165" s="41"/>
    </row>
    <row r="166" spans="1:72" ht="13" customHeight="1" thickBot="1">
      <c r="A166" s="1110"/>
      <c r="B166" s="556">
        <v>25</v>
      </c>
      <c r="C166" s="879">
        <v>124</v>
      </c>
      <c r="D166" s="564"/>
      <c r="E166" s="879">
        <v>44</v>
      </c>
      <c r="F166" s="564"/>
      <c r="G166" s="879">
        <v>1074</v>
      </c>
      <c r="H166" s="564"/>
      <c r="I166" s="584"/>
      <c r="J166" s="585"/>
      <c r="K166" s="574"/>
      <c r="L166" s="574"/>
      <c r="M166" s="586"/>
      <c r="N166" s="932"/>
      <c r="O166" s="326"/>
      <c r="V166" s="1076"/>
      <c r="W166" s="79"/>
      <c r="X166" s="79"/>
      <c r="Y166" s="79"/>
      <c r="Z166" s="656" t="s">
        <v>14</v>
      </c>
      <c r="AA166" s="79"/>
      <c r="AB166" s="79"/>
      <c r="AC166" s="79"/>
      <c r="AD166" s="79"/>
      <c r="AS166" s="61"/>
      <c r="AT166" s="61"/>
      <c r="AU166" s="61"/>
      <c r="AV166" s="61"/>
      <c r="AW166" s="61"/>
      <c r="BP166" s="41"/>
      <c r="BQ166" s="41"/>
      <c r="BR166" s="41"/>
      <c r="BS166" s="41"/>
      <c r="BT166" s="41"/>
    </row>
    <row r="167" spans="1:72" ht="13" customHeight="1" thickBot="1">
      <c r="A167" s="1111" t="s">
        <v>218</v>
      </c>
      <c r="B167" s="557" t="s">
        <v>11</v>
      </c>
      <c r="C167" s="558">
        <f>AVERAGE(C162:C166)</f>
        <v>111</v>
      </c>
      <c r="D167" s="559"/>
      <c r="E167" s="558">
        <f>AVERAGE(E157:E161)</f>
        <v>42.4</v>
      </c>
      <c r="F167" s="559"/>
      <c r="G167" s="884">
        <v>45829</v>
      </c>
      <c r="H167" s="576" t="s">
        <v>8</v>
      </c>
      <c r="I167" s="560"/>
      <c r="J167" s="561"/>
      <c r="K167" s="559"/>
      <c r="L167" s="559"/>
      <c r="M167" s="562">
        <f>AVERAGE(M159:M164)</f>
        <v>1.0125</v>
      </c>
      <c r="N167" s="563" t="s">
        <v>58</v>
      </c>
      <c r="O167" s="1267" t="str">
        <f>A169</f>
        <v>MP-8</v>
      </c>
      <c r="P167" s="1268"/>
      <c r="Q167" s="319"/>
      <c r="S167" s="92"/>
      <c r="T167" s="92"/>
      <c r="V167" s="1076"/>
      <c r="W167" s="79"/>
      <c r="X167" s="79"/>
      <c r="Y167" s="79"/>
      <c r="Z167" s="320"/>
      <c r="AA167" s="657"/>
      <c r="AB167" s="658"/>
      <c r="AC167" s="658"/>
      <c r="AD167" s="659"/>
      <c r="AE167" s="1162" t="str">
        <f>+O167</f>
        <v>MP-8</v>
      </c>
      <c r="AF167" s="666" t="s">
        <v>116</v>
      </c>
      <c r="AG167" s="664"/>
      <c r="AH167" s="664"/>
      <c r="AI167" s="663" t="s">
        <v>115</v>
      </c>
      <c r="AJ167" s="664"/>
      <c r="AK167" s="665">
        <v>1.3</v>
      </c>
      <c r="AL167" s="664"/>
      <c r="AM167" s="664"/>
      <c r="AN167" s="664"/>
      <c r="AO167" s="664"/>
      <c r="AP167" s="664"/>
      <c r="AQ167" s="664"/>
      <c r="AR167" s="664"/>
      <c r="AS167" s="664"/>
      <c r="AT167" s="664"/>
      <c r="AU167" s="664"/>
      <c r="AV167" s="61"/>
      <c r="AW167" s="61"/>
      <c r="BP167" s="41"/>
      <c r="BQ167" s="41"/>
      <c r="BR167" s="41"/>
      <c r="BS167" s="41"/>
      <c r="BT167" s="41"/>
    </row>
    <row r="168" spans="1:72" ht="13" customHeight="1">
      <c r="A168" s="1112">
        <v>8</v>
      </c>
      <c r="B168" s="612">
        <v>-10</v>
      </c>
      <c r="C168" s="878" t="s">
        <v>168</v>
      </c>
      <c r="D168" s="878" t="s">
        <v>186</v>
      </c>
      <c r="E168" s="878" t="s">
        <v>192</v>
      </c>
      <c r="F168" s="880" t="s">
        <v>156</v>
      </c>
      <c r="G168" s="615"/>
      <c r="H168" s="880" t="s">
        <v>158</v>
      </c>
      <c r="I168" s="638"/>
      <c r="J168" s="639"/>
      <c r="K168" s="640"/>
      <c r="L168" s="640"/>
      <c r="M168" s="941" t="s">
        <v>210</v>
      </c>
      <c r="N168" s="934"/>
      <c r="O168" s="644" t="s">
        <v>2</v>
      </c>
      <c r="P168" s="645" t="s">
        <v>344</v>
      </c>
      <c r="Q168" s="646" t="s">
        <v>345</v>
      </c>
      <c r="R168" s="543" t="s">
        <v>46</v>
      </c>
      <c r="S168" s="646" t="s">
        <v>71</v>
      </c>
      <c r="T168" s="646" t="s">
        <v>72</v>
      </c>
      <c r="U168" s="646" t="s">
        <v>17</v>
      </c>
      <c r="V168" s="1086" t="s">
        <v>28</v>
      </c>
      <c r="W168" s="646" t="s">
        <v>25</v>
      </c>
      <c r="X168" s="543" t="s">
        <v>18</v>
      </c>
      <c r="Y168" s="647" t="s">
        <v>20</v>
      </c>
      <c r="Z168" s="544" t="s">
        <v>56</v>
      </c>
      <c r="AA168" s="648" t="s">
        <v>74</v>
      </c>
      <c r="AB168" s="545" t="s">
        <v>81</v>
      </c>
      <c r="AC168" s="545" t="s">
        <v>82</v>
      </c>
      <c r="AD168" s="649" t="s">
        <v>86</v>
      </c>
      <c r="AE168" s="667"/>
      <c r="AF168" s="667"/>
      <c r="AG168" s="667"/>
      <c r="AH168" s="667"/>
      <c r="AI168" s="667"/>
      <c r="AJ168" s="667"/>
      <c r="AK168" s="667"/>
      <c r="AL168" s="667"/>
      <c r="AM168" s="667" t="s">
        <v>117</v>
      </c>
      <c r="AN168" s="667" t="s">
        <v>117</v>
      </c>
      <c r="AO168" s="667" t="s">
        <v>117</v>
      </c>
      <c r="AP168" s="667" t="s">
        <v>117</v>
      </c>
      <c r="AQ168" s="667" t="s">
        <v>118</v>
      </c>
      <c r="AR168" s="667" t="s">
        <v>119</v>
      </c>
      <c r="AS168" s="667" t="s">
        <v>120</v>
      </c>
      <c r="AT168" s="667" t="s">
        <v>121</v>
      </c>
      <c r="AU168" s="667"/>
      <c r="AV168" s="61"/>
      <c r="AW168" s="61"/>
      <c r="BP168" s="41"/>
      <c r="BQ168" s="41"/>
      <c r="BR168" s="41"/>
      <c r="BS168" s="41"/>
      <c r="BT168" s="41"/>
    </row>
    <row r="169" spans="1:72" ht="13" customHeight="1" thickBot="1">
      <c r="A169" s="911" t="s">
        <v>144</v>
      </c>
      <c r="B169" s="613">
        <v>0</v>
      </c>
      <c r="C169" s="879" t="s">
        <v>169</v>
      </c>
      <c r="D169" s="879" t="s">
        <v>187</v>
      </c>
      <c r="E169" s="879" t="s">
        <v>193</v>
      </c>
      <c r="F169" s="879" t="s">
        <v>156</v>
      </c>
      <c r="G169" s="615"/>
      <c r="H169" s="879" t="s">
        <v>158</v>
      </c>
      <c r="I169" s="879"/>
      <c r="J169" s="883"/>
      <c r="K169" s="879"/>
      <c r="L169" s="879"/>
      <c r="M169" s="615"/>
      <c r="N169" s="935"/>
      <c r="O169" s="650" t="s">
        <v>26</v>
      </c>
      <c r="P169" s="651" t="s">
        <v>99</v>
      </c>
      <c r="Q169" s="546" t="s">
        <v>99</v>
      </c>
      <c r="R169" s="546" t="s">
        <v>16</v>
      </c>
      <c r="S169" s="546" t="s">
        <v>70</v>
      </c>
      <c r="T169" s="546" t="s">
        <v>73</v>
      </c>
      <c r="U169" s="652" t="s">
        <v>84</v>
      </c>
      <c r="V169" s="1087" t="s">
        <v>350</v>
      </c>
      <c r="W169" s="546" t="s">
        <v>88</v>
      </c>
      <c r="X169" s="546" t="s">
        <v>16</v>
      </c>
      <c r="Y169" s="653" t="s">
        <v>16</v>
      </c>
      <c r="Z169" s="654"/>
      <c r="AA169" s="547" t="s">
        <v>75</v>
      </c>
      <c r="AB169" s="548"/>
      <c r="AC169" s="548"/>
      <c r="AD169" s="655"/>
      <c r="AE169" s="667" t="s">
        <v>122</v>
      </c>
      <c r="AF169" s="667" t="s">
        <v>123</v>
      </c>
      <c r="AG169" s="667" t="s">
        <v>124</v>
      </c>
      <c r="AH169" s="667" t="s">
        <v>125</v>
      </c>
      <c r="AI169" s="667" t="s">
        <v>341</v>
      </c>
      <c r="AJ169" s="667" t="s">
        <v>346</v>
      </c>
      <c r="AK169" s="667" t="s">
        <v>339</v>
      </c>
      <c r="AL169" s="667" t="s">
        <v>340</v>
      </c>
      <c r="AM169" s="667" t="s">
        <v>46</v>
      </c>
      <c r="AN169" s="667" t="s">
        <v>17</v>
      </c>
      <c r="AO169" s="667" t="s">
        <v>343</v>
      </c>
      <c r="AP169" s="667" t="s">
        <v>25</v>
      </c>
      <c r="AQ169" s="667" t="s">
        <v>127</v>
      </c>
      <c r="AR169" s="667" t="s">
        <v>127</v>
      </c>
      <c r="AS169" s="667" t="s">
        <v>127</v>
      </c>
      <c r="AT169" s="667" t="s">
        <v>127</v>
      </c>
      <c r="AU169" s="667" t="s">
        <v>128</v>
      </c>
      <c r="AV169" s="61"/>
      <c r="AW169" s="61"/>
      <c r="BP169" s="41"/>
      <c r="BQ169" s="41"/>
      <c r="BR169" s="41"/>
      <c r="BS169" s="41"/>
      <c r="BT169" s="41"/>
    </row>
    <row r="170" spans="1:72" ht="13" customHeight="1">
      <c r="A170" s="901" t="s">
        <v>151</v>
      </c>
      <c r="B170" s="613">
        <v>10</v>
      </c>
      <c r="C170" s="879" t="s">
        <v>170</v>
      </c>
      <c r="D170" s="615"/>
      <c r="E170" s="879" t="s">
        <v>194</v>
      </c>
      <c r="F170" s="615"/>
      <c r="G170" s="615"/>
      <c r="H170" s="615"/>
      <c r="I170" s="879"/>
      <c r="J170" s="883"/>
      <c r="K170" s="879"/>
      <c r="L170" s="879"/>
      <c r="M170" s="615"/>
      <c r="N170" s="936"/>
      <c r="O170" s="322">
        <f t="shared" ref="O170:O171" si="124">+B168</f>
        <v>-10</v>
      </c>
      <c r="P170" s="323" t="str">
        <f t="shared" ref="P170:P171" si="125">+C168</f>
        <v>bg -10</v>
      </c>
      <c r="Q170" s="244" t="str">
        <f t="shared" ref="Q170:Q171" si="126">+D168</f>
        <v>glu -10</v>
      </c>
      <c r="R170" s="66" t="str">
        <f t="shared" ref="R170:R171" si="127">+E168</f>
        <v>gir -10</v>
      </c>
      <c r="S170" s="66" t="str">
        <f t="shared" ref="S170:S171" si="128">+F168</f>
        <v>[3H dry]</v>
      </c>
      <c r="T170" s="66" t="str">
        <f>+H168</f>
        <v>[3H wet]</v>
      </c>
      <c r="U170" s="65" t="e">
        <f t="shared" ref="U170:U175" si="129">S170/Q170</f>
        <v>#VALUE!</v>
      </c>
      <c r="V170" s="887">
        <v>3</v>
      </c>
      <c r="W170" s="65" t="e">
        <f>V171*I173*200/10/(A170)</f>
        <v>#DIV/0!</v>
      </c>
      <c r="X170" s="65" t="e">
        <f t="shared" ref="X170:X175" si="130">W170/U170</f>
        <v>#DIV/0!</v>
      </c>
      <c r="Y170" s="65" t="e">
        <f t="shared" ref="Y170:Y175" si="131">X170-R170</f>
        <v>#DIV/0!</v>
      </c>
      <c r="Z170" s="65" t="e">
        <f t="shared" ref="Z170:Z175" si="132">(X170/P170)*100</f>
        <v>#DIV/0!</v>
      </c>
      <c r="AA170" s="65" t="e">
        <f>(T170/0.4-(S170))*I175/100*10</f>
        <v>#VALUE!</v>
      </c>
      <c r="AB170" s="64" t="e">
        <f>700*AA178/AVERAGE(U170:U171)</f>
        <v>#VALUE!</v>
      </c>
      <c r="AC170" s="65" t="e">
        <f>AVERAGE(X170:X171)-AB170</f>
        <v>#DIV/0!</v>
      </c>
      <c r="AD170" s="65" t="e">
        <f>AC170/AVERAGE(X170:X171)*100</f>
        <v>#DIV/0!</v>
      </c>
      <c r="AE170" s="43" t="e">
        <f>LINEST(R170:R171,O170:O171)</f>
        <v>#VALUE!</v>
      </c>
      <c r="AF170" s="43" t="e">
        <f>INDEX(LINEST(R170:R171,O170:O171),2)</f>
        <v>#VALUE!</v>
      </c>
      <c r="AG170" s="42" t="e">
        <f>LINEST(U170:U171,O170:O171)</f>
        <v>#VALUE!</v>
      </c>
      <c r="AH170" s="42" t="e">
        <f>INDEX(LINEST(U170:U171,O170:O171),2)</f>
        <v>#VALUE!</v>
      </c>
      <c r="AI170" s="43" t="e">
        <f>LINEST(Q170:Q171,O170:O171)</f>
        <v>#VALUE!</v>
      </c>
      <c r="AJ170" s="42" t="e">
        <f>INDEX(LINEST(Q170:Q171,O170:O171),2)</f>
        <v>#VALUE!</v>
      </c>
      <c r="AK170" s="43" t="e">
        <f>LINEST(W170:W171,O170:O171)</f>
        <v>#VALUE!</v>
      </c>
      <c r="AL170" s="42" t="e">
        <f>INDEX(LINEST(W170:W171,O170:O171),2)</f>
        <v>#VALUE!</v>
      </c>
      <c r="AM170" s="43" t="e">
        <f>AE170*AVERAGE(O170:O171)+AF170</f>
        <v>#VALUE!</v>
      </c>
      <c r="AN170" s="42" t="e">
        <f>AG170*AVERAGE(O170:O171)+AH170</f>
        <v>#VALUE!</v>
      </c>
      <c r="AO170" s="42" t="e">
        <f>AI170*AVERAGE(O170:O171)+AJ170</f>
        <v>#VALUE!</v>
      </c>
      <c r="AP170" s="42" t="e">
        <f>AK170*AVERAGE(O170:O171)+AL170</f>
        <v>#VALUE!</v>
      </c>
      <c r="AQ170" s="76" t="e">
        <f>AP170/AN170</f>
        <v>#VALUE!</v>
      </c>
      <c r="AR170" s="76" t="e">
        <f>AK167*AO170*AG170/AN170</f>
        <v>#VALUE!</v>
      </c>
      <c r="AS170" s="1034" t="e">
        <f>AQ170-AR170</f>
        <v>#VALUE!</v>
      </c>
      <c r="AT170" s="1034" t="e">
        <f>AS170-AM170</f>
        <v>#VALUE!</v>
      </c>
      <c r="AU170" s="1034" t="e">
        <f>AS170-AK167*AI170</f>
        <v>#VALUE!</v>
      </c>
      <c r="AV170" s="36" t="s">
        <v>97</v>
      </c>
      <c r="AW170" s="61"/>
      <c r="BP170" s="41"/>
      <c r="BQ170" s="41"/>
      <c r="BR170" s="41"/>
      <c r="BS170" s="41"/>
      <c r="BT170" s="41"/>
    </row>
    <row r="171" spans="1:72" ht="13" customHeight="1">
      <c r="A171" s="901" t="str">
        <f>A151</f>
        <v>Lipid#3</v>
      </c>
      <c r="B171" s="613">
        <v>20</v>
      </c>
      <c r="C171" s="879" t="s">
        <v>171</v>
      </c>
      <c r="D171" s="615"/>
      <c r="E171" s="879" t="s">
        <v>195</v>
      </c>
      <c r="F171" s="615"/>
      <c r="G171" s="615"/>
      <c r="H171" s="615"/>
      <c r="I171" s="879"/>
      <c r="J171" s="883"/>
      <c r="K171" s="879"/>
      <c r="L171" s="879"/>
      <c r="M171" s="615"/>
      <c r="N171" s="935"/>
      <c r="O171" s="324">
        <f t="shared" si="124"/>
        <v>0</v>
      </c>
      <c r="P171" s="321" t="str">
        <f t="shared" si="125"/>
        <v>bg 0</v>
      </c>
      <c r="Q171" s="245" t="str">
        <f t="shared" si="126"/>
        <v>glu 0</v>
      </c>
      <c r="R171" s="131" t="str">
        <f t="shared" si="127"/>
        <v>gir 0</v>
      </c>
      <c r="S171" s="131" t="str">
        <f t="shared" si="128"/>
        <v>[3H dry]</v>
      </c>
      <c r="T171" s="131" t="str">
        <f>+H169</f>
        <v>[3H wet]</v>
      </c>
      <c r="U171" s="72" t="e">
        <f t="shared" si="129"/>
        <v>#VALUE!</v>
      </c>
      <c r="V171" s="888">
        <v>3</v>
      </c>
      <c r="W171" s="72" t="e">
        <f>V171*I173*200/10/(A170)</f>
        <v>#DIV/0!</v>
      </c>
      <c r="X171" s="72" t="e">
        <f t="shared" si="130"/>
        <v>#DIV/0!</v>
      </c>
      <c r="Y171" s="72" t="e">
        <f t="shared" si="131"/>
        <v>#DIV/0!</v>
      </c>
      <c r="Z171" s="72" t="e">
        <f t="shared" si="132"/>
        <v>#DIV/0!</v>
      </c>
      <c r="AA171" s="72" t="e">
        <f>(T171/0.4-(S171))*$I175/100*10</f>
        <v>#VALUE!</v>
      </c>
      <c r="AB171" s="250" t="e">
        <f>700*AA179/AVERAGE(U172:U175)</f>
        <v>#VALUE!</v>
      </c>
      <c r="AC171" s="72" t="e">
        <f>X176-AB171</f>
        <v>#DIV/0!</v>
      </c>
      <c r="AD171" s="65" t="e">
        <f>AC171/AVERAGE(X172:X175)*100</f>
        <v>#DIV/0!</v>
      </c>
      <c r="AE171" s="43"/>
      <c r="AF171" s="43"/>
      <c r="AG171" s="42"/>
      <c r="AH171" s="42"/>
      <c r="AI171" s="43"/>
      <c r="AJ171" s="42"/>
      <c r="AK171" s="42"/>
      <c r="AL171" s="42"/>
      <c r="AM171" s="43"/>
      <c r="AN171" s="42"/>
      <c r="AO171" s="42"/>
      <c r="AP171" s="42"/>
      <c r="AQ171" s="76"/>
      <c r="AR171" s="76"/>
      <c r="AS171" s="76"/>
      <c r="AT171" s="42"/>
      <c r="AU171" s="42"/>
      <c r="AV171" s="61"/>
      <c r="AW171" s="61"/>
      <c r="BP171" s="41"/>
      <c r="BQ171" s="41"/>
      <c r="BR171" s="41"/>
      <c r="BS171" s="41"/>
      <c r="BT171" s="41"/>
    </row>
    <row r="172" spans="1:72" ht="13" customHeight="1">
      <c r="A172" s="901" t="str">
        <f>A152</f>
        <v>[diet C]</v>
      </c>
      <c r="B172" s="613">
        <v>30</v>
      </c>
      <c r="C172" s="879" t="s">
        <v>172</v>
      </c>
      <c r="D172" s="615"/>
      <c r="E172" s="879" t="s">
        <v>196</v>
      </c>
      <c r="F172" s="615"/>
      <c r="G172" s="615"/>
      <c r="H172" s="615"/>
      <c r="I172" s="615"/>
      <c r="J172" s="616"/>
      <c r="K172" s="615"/>
      <c r="L172" s="615"/>
      <c r="M172" s="615"/>
      <c r="N172" s="935"/>
      <c r="O172" s="324">
        <f t="shared" ref="O172:O174" si="133">+B177</f>
        <v>80</v>
      </c>
      <c r="P172" s="321" t="str">
        <f t="shared" ref="P172:P174" si="134">+C177</f>
        <v>bg 80</v>
      </c>
      <c r="Q172" s="131" t="str">
        <f t="shared" ref="Q172:Q174" si="135">+D177</f>
        <v>glu 80</v>
      </c>
      <c r="R172" s="131" t="str">
        <f t="shared" ref="R172:R174" si="136">+E177</f>
        <v>gir 80</v>
      </c>
      <c r="S172" s="131" t="str">
        <f t="shared" ref="S172:S174" si="137">+F177</f>
        <v>[3H dry]</v>
      </c>
      <c r="T172" s="131" t="str">
        <f>+H177</f>
        <v>[3H wet]</v>
      </c>
      <c r="U172" s="72" t="e">
        <f t="shared" si="129"/>
        <v>#VALUE!</v>
      </c>
      <c r="V172" s="888"/>
      <c r="W172" s="72" t="e">
        <f>V172*K173*200/10/(A170)</f>
        <v>#DIV/0!</v>
      </c>
      <c r="X172" s="72" t="e">
        <f t="shared" si="130"/>
        <v>#DIV/0!</v>
      </c>
      <c r="Y172" s="72" t="e">
        <f t="shared" si="131"/>
        <v>#DIV/0!</v>
      </c>
      <c r="Z172" s="72" t="e">
        <f t="shared" si="132"/>
        <v>#DIV/0!</v>
      </c>
      <c r="AA172" s="72" t="e">
        <f>(T172/0.4-(S172))*$I175/100*10</f>
        <v>#VALUE!</v>
      </c>
      <c r="AB172" s="79"/>
      <c r="AC172" s="79"/>
      <c r="AD172" s="79"/>
      <c r="AE172" s="43"/>
      <c r="AF172" s="43"/>
      <c r="AG172" s="42"/>
      <c r="AH172" s="42"/>
      <c r="AI172" s="43"/>
      <c r="AJ172" s="42"/>
      <c r="AK172" s="42"/>
      <c r="AL172" s="42"/>
      <c r="AM172" s="43"/>
      <c r="AN172" s="42"/>
      <c r="AO172" s="42"/>
      <c r="AP172" s="42"/>
      <c r="AQ172" s="76"/>
      <c r="AR172" s="76"/>
      <c r="AS172" s="76"/>
      <c r="AT172" s="42"/>
      <c r="AU172" s="42"/>
      <c r="AV172" s="61"/>
      <c r="AW172" s="61"/>
      <c r="BP172" s="41"/>
      <c r="BQ172" s="41"/>
      <c r="BR172" s="41"/>
      <c r="BS172" s="41"/>
      <c r="BT172" s="41"/>
    </row>
    <row r="173" spans="1:72" ht="13" customHeight="1">
      <c r="A173" s="901" t="str">
        <f>A153</f>
        <v>[treatment C]</v>
      </c>
      <c r="B173" s="613">
        <v>40</v>
      </c>
      <c r="C173" s="879" t="s">
        <v>173</v>
      </c>
      <c r="D173" s="615"/>
      <c r="E173" s="879" t="s">
        <v>197</v>
      </c>
      <c r="F173" s="615"/>
      <c r="G173" s="615"/>
      <c r="H173" s="615"/>
      <c r="I173" s="617" t="e">
        <f>AVERAGE(I169:I171)</f>
        <v>#DIV/0!</v>
      </c>
      <c r="J173" s="618" t="e">
        <f>AVERAGE(J169:J171)</f>
        <v>#DIV/0!</v>
      </c>
      <c r="K173" s="617" t="e">
        <f>AVERAGE(K169:K171)</f>
        <v>#DIV/0!</v>
      </c>
      <c r="L173" s="618" t="e">
        <f>AVERAGE(L169:L171)</f>
        <v>#DIV/0!</v>
      </c>
      <c r="M173" s="615"/>
      <c r="N173" s="935"/>
      <c r="O173" s="355">
        <f t="shared" si="133"/>
        <v>90</v>
      </c>
      <c r="P173" s="321" t="str">
        <f t="shared" si="134"/>
        <v>bg 90</v>
      </c>
      <c r="Q173" s="131" t="str">
        <f t="shared" si="135"/>
        <v>glu 90</v>
      </c>
      <c r="R173" s="131" t="str">
        <f t="shared" si="136"/>
        <v>gir 90</v>
      </c>
      <c r="S173" s="131" t="str">
        <f t="shared" si="137"/>
        <v>[3H dry]</v>
      </c>
      <c r="T173" s="131" t="str">
        <f>+H178</f>
        <v>[3H wet]</v>
      </c>
      <c r="U173" s="72" t="e">
        <f t="shared" si="129"/>
        <v>#VALUE!</v>
      </c>
      <c r="V173" s="888"/>
      <c r="W173" s="72" t="e">
        <f t="shared" ref="W173:W175" si="138">W172*V173/V172</f>
        <v>#DIV/0!</v>
      </c>
      <c r="X173" s="72" t="e">
        <f t="shared" si="130"/>
        <v>#DIV/0!</v>
      </c>
      <c r="Y173" s="72" t="e">
        <f t="shared" si="131"/>
        <v>#DIV/0!</v>
      </c>
      <c r="Z173" s="72" t="e">
        <f t="shared" si="132"/>
        <v>#DIV/0!</v>
      </c>
      <c r="AA173" s="72" t="e">
        <f>(T173/0.4-(S173))*$I175/100*10</f>
        <v>#VALUE!</v>
      </c>
      <c r="AB173" s="79"/>
      <c r="AC173" s="79"/>
      <c r="AD173" s="79"/>
      <c r="AE173" s="43" t="e">
        <f>LINEST(R172:R174,O172:O174)</f>
        <v>#VALUE!</v>
      </c>
      <c r="AF173" s="43" t="e">
        <f>INDEX(LINEST(R172:R174,O172:O174),2)</f>
        <v>#VALUE!</v>
      </c>
      <c r="AG173" s="42" t="e">
        <f>LINEST(U172:U174,O172:O174)</f>
        <v>#VALUE!</v>
      </c>
      <c r="AH173" s="42" t="e">
        <f>INDEX(LINEST(U172:U174,O172:O174),2)</f>
        <v>#VALUE!</v>
      </c>
      <c r="AI173" s="43" t="e">
        <f>LINEST(Q172:Q174,O172:O174)</f>
        <v>#VALUE!</v>
      </c>
      <c r="AJ173" s="42" t="e">
        <f>INDEX(LINEST(Q172:Q174,O172:O174),2)</f>
        <v>#VALUE!</v>
      </c>
      <c r="AK173" s="43" t="e">
        <f>LINEST(W172:W174,O172:O174)</f>
        <v>#VALUE!</v>
      </c>
      <c r="AL173" s="42" t="e">
        <f>INDEX(LINEST(W172:W174,O172:O174),2)</f>
        <v>#VALUE!</v>
      </c>
      <c r="AM173" s="43" t="e">
        <f>AE173*O173+AF173</f>
        <v>#VALUE!</v>
      </c>
      <c r="AN173" s="42" t="e">
        <f>AG173*O173+AH173</f>
        <v>#VALUE!</v>
      </c>
      <c r="AO173" s="42" t="e">
        <f>AI173*O173+AJ173</f>
        <v>#VALUE!</v>
      </c>
      <c r="AP173" s="42" t="e">
        <f>AK173*O173+AL173</f>
        <v>#VALUE!</v>
      </c>
      <c r="AQ173" s="76" t="e">
        <f>AP173/AN173</f>
        <v>#VALUE!</v>
      </c>
      <c r="AR173" s="76" t="e">
        <f>AK167*AO173*AG173/AN173</f>
        <v>#VALUE!</v>
      </c>
      <c r="AS173" s="76" t="e">
        <f>AQ173-AR173</f>
        <v>#VALUE!</v>
      </c>
      <c r="AT173" s="76" t="e">
        <f>AS173-AM173</f>
        <v>#VALUE!</v>
      </c>
      <c r="AU173" s="76" t="e">
        <f>AS173-AK167*AI173</f>
        <v>#VALUE!</v>
      </c>
      <c r="AV173" s="61"/>
      <c r="AW173" s="61"/>
      <c r="BP173" s="41"/>
      <c r="BQ173" s="41"/>
      <c r="BR173" s="41"/>
      <c r="BS173" s="41"/>
      <c r="BT173" s="41"/>
    </row>
    <row r="174" spans="1:72" ht="13" customHeight="1">
      <c r="A174" s="901" t="s">
        <v>61</v>
      </c>
      <c r="B174" s="613">
        <v>50</v>
      </c>
      <c r="C174" s="879" t="s">
        <v>174</v>
      </c>
      <c r="D174" s="615"/>
      <c r="E174" s="879" t="s">
        <v>198</v>
      </c>
      <c r="F174" s="615"/>
      <c r="G174" s="615"/>
      <c r="H174" s="615"/>
      <c r="I174" s="615"/>
      <c r="J174" s="616"/>
      <c r="K174" s="615"/>
      <c r="L174" s="616"/>
      <c r="M174" s="615"/>
      <c r="N174" s="935"/>
      <c r="O174" s="355">
        <f t="shared" si="133"/>
        <v>100</v>
      </c>
      <c r="P174" s="321" t="str">
        <f t="shared" si="134"/>
        <v>bg 100</v>
      </c>
      <c r="Q174" s="131" t="str">
        <f t="shared" si="135"/>
        <v>glu 100</v>
      </c>
      <c r="R174" s="131" t="str">
        <f t="shared" si="136"/>
        <v>gir 100</v>
      </c>
      <c r="S174" s="131" t="str">
        <f t="shared" si="137"/>
        <v>[3H dry]</v>
      </c>
      <c r="T174" s="131" t="str">
        <f>+H179</f>
        <v>[3H wet]</v>
      </c>
      <c r="U174" s="72" t="e">
        <f t="shared" si="129"/>
        <v>#VALUE!</v>
      </c>
      <c r="V174" s="888"/>
      <c r="W174" s="72" t="e">
        <f t="shared" si="138"/>
        <v>#DIV/0!</v>
      </c>
      <c r="X174" s="72" t="e">
        <f t="shared" si="130"/>
        <v>#DIV/0!</v>
      </c>
      <c r="Y174" s="72" t="e">
        <f t="shared" si="131"/>
        <v>#DIV/0!</v>
      </c>
      <c r="Z174" s="72" t="e">
        <f t="shared" si="132"/>
        <v>#DIV/0!</v>
      </c>
      <c r="AA174" s="72" t="e">
        <f>(T174/0.4-(S174))*$I175/100*10</f>
        <v>#VALUE!</v>
      </c>
      <c r="AB174" s="79"/>
      <c r="AC174" s="79"/>
      <c r="AD174" s="79"/>
      <c r="AE174" s="43" t="e">
        <f>LINEST(R173:R175,O173:O175)</f>
        <v>#VALUE!</v>
      </c>
      <c r="AF174" s="43" t="e">
        <f>INDEX(LINEST(R173:R175,O173:O175),2)</f>
        <v>#VALUE!</v>
      </c>
      <c r="AG174" s="42" t="e">
        <f>LINEST(U173:U175,O173:O175)</f>
        <v>#VALUE!</v>
      </c>
      <c r="AH174" s="42" t="e">
        <f>INDEX(LINEST(U173:U175,O173:O175),2)</f>
        <v>#VALUE!</v>
      </c>
      <c r="AI174" s="43" t="e">
        <f>LINEST(Q173:Q175,O173:O175)</f>
        <v>#VALUE!</v>
      </c>
      <c r="AJ174" s="42" t="e">
        <f>INDEX(LINEST(Q173:Q175,O173:O175),2)</f>
        <v>#VALUE!</v>
      </c>
      <c r="AK174" s="43" t="e">
        <f>LINEST(W173:W175,O173:O175)</f>
        <v>#VALUE!</v>
      </c>
      <c r="AL174" s="42" t="e">
        <f>INDEX(LINEST(W173:W175,O173:O175),2)</f>
        <v>#VALUE!</v>
      </c>
      <c r="AM174" s="43" t="e">
        <f>AE174*O174+AF174</f>
        <v>#VALUE!</v>
      </c>
      <c r="AN174" s="42" t="e">
        <f>AG174*O174+AH174</f>
        <v>#VALUE!</v>
      </c>
      <c r="AO174" s="42" t="e">
        <f>AI174*O174+AJ174</f>
        <v>#VALUE!</v>
      </c>
      <c r="AP174" s="42" t="e">
        <f>AK174*O174+AL174</f>
        <v>#VALUE!</v>
      </c>
      <c r="AQ174" s="76" t="e">
        <f>AP174/AN174</f>
        <v>#VALUE!</v>
      </c>
      <c r="AR174" s="76" t="e">
        <f>AK167*AO174*AG174/AN174</f>
        <v>#VALUE!</v>
      </c>
      <c r="AS174" s="76" t="e">
        <f>AQ174-AR174</f>
        <v>#VALUE!</v>
      </c>
      <c r="AT174" s="76" t="e">
        <f>AS174-AM174</f>
        <v>#VALUE!</v>
      </c>
      <c r="AU174" s="76" t="e">
        <f>AS174-AK167*AI174</f>
        <v>#VALUE!</v>
      </c>
      <c r="AV174" s="61"/>
      <c r="AW174" s="61"/>
      <c r="BP174" s="41"/>
      <c r="BQ174" s="41"/>
      <c r="BR174" s="41"/>
      <c r="BS174" s="41"/>
      <c r="BT174" s="41"/>
    </row>
    <row r="175" spans="1:72" ht="13" customHeight="1" thickBot="1">
      <c r="A175" s="901" t="s">
        <v>315</v>
      </c>
      <c r="B175" s="613">
        <v>60</v>
      </c>
      <c r="C175" s="879" t="s">
        <v>175</v>
      </c>
      <c r="D175" s="615"/>
      <c r="E175" s="879" t="s">
        <v>199</v>
      </c>
      <c r="F175" s="615"/>
      <c r="G175" s="615"/>
      <c r="H175" s="615"/>
      <c r="I175" s="619" t="e">
        <f>I173/J173</f>
        <v>#DIV/0!</v>
      </c>
      <c r="J175" s="620" t="s">
        <v>14</v>
      </c>
      <c r="K175" s="619" t="e">
        <f>K173/L173</f>
        <v>#DIV/0!</v>
      </c>
      <c r="L175" s="620" t="s">
        <v>14</v>
      </c>
      <c r="M175" s="624"/>
      <c r="N175" s="935"/>
      <c r="O175" s="355">
        <f t="shared" ref="O175" si="139">+B181</f>
        <v>120</v>
      </c>
      <c r="P175" s="321" t="str">
        <f t="shared" ref="P175" si="140">+C181</f>
        <v>bg 120</v>
      </c>
      <c r="Q175" s="131" t="str">
        <f t="shared" ref="Q175" si="141">+D181</f>
        <v>glu 120</v>
      </c>
      <c r="R175" s="131" t="str">
        <f t="shared" ref="R175" si="142">+E181</f>
        <v>gir 120</v>
      </c>
      <c r="S175" s="131" t="str">
        <f t="shared" ref="S175" si="143">+F181</f>
        <v>[3H dry]</v>
      </c>
      <c r="T175" s="131" t="str">
        <f t="shared" ref="T175" si="144">+H181</f>
        <v>[3H wet]</v>
      </c>
      <c r="U175" s="72" t="e">
        <f t="shared" si="129"/>
        <v>#VALUE!</v>
      </c>
      <c r="V175" s="888"/>
      <c r="W175" s="72" t="e">
        <f t="shared" si="138"/>
        <v>#DIV/0!</v>
      </c>
      <c r="X175" s="72" t="e">
        <f t="shared" si="130"/>
        <v>#DIV/0!</v>
      </c>
      <c r="Y175" s="72" t="e">
        <f t="shared" si="131"/>
        <v>#DIV/0!</v>
      </c>
      <c r="Z175" s="72" t="e">
        <f t="shared" si="132"/>
        <v>#DIV/0!</v>
      </c>
      <c r="AA175" s="72" t="e">
        <f>(T175/0.4-(S175))*$I175/100*10</f>
        <v>#VALUE!</v>
      </c>
      <c r="AB175" s="79"/>
      <c r="AC175" s="79"/>
      <c r="AD175" s="79"/>
      <c r="AE175" s="43"/>
      <c r="AQ175" s="42"/>
      <c r="AV175" s="61"/>
      <c r="AW175" s="61"/>
      <c r="BP175" s="41"/>
      <c r="BQ175" s="41"/>
      <c r="BR175" s="41"/>
      <c r="BS175" s="41"/>
      <c r="BT175" s="41"/>
    </row>
    <row r="176" spans="1:72" ht="13" customHeight="1" thickBot="1">
      <c r="A176" s="901">
        <v>1</v>
      </c>
      <c r="B176" s="613">
        <v>70</v>
      </c>
      <c r="C176" s="879" t="s">
        <v>176</v>
      </c>
      <c r="D176" s="615"/>
      <c r="E176" s="879" t="s">
        <v>200</v>
      </c>
      <c r="F176" s="615"/>
      <c r="G176" s="615"/>
      <c r="H176" s="615"/>
      <c r="I176" s="615"/>
      <c r="J176" s="616"/>
      <c r="K176" s="615"/>
      <c r="L176" s="615"/>
      <c r="M176" s="615"/>
      <c r="N176" s="935"/>
      <c r="O176" s="325" t="s">
        <v>55</v>
      </c>
      <c r="P176" s="152" t="e">
        <f t="shared" ref="P176:Z176" si="145">AVERAGE(P172:P175)</f>
        <v>#DIV/0!</v>
      </c>
      <c r="Q176" s="252" t="e">
        <f t="shared" si="145"/>
        <v>#DIV/0!</v>
      </c>
      <c r="R176" s="153" t="e">
        <f t="shared" si="145"/>
        <v>#DIV/0!</v>
      </c>
      <c r="S176" s="153" t="e">
        <f t="shared" si="145"/>
        <v>#DIV/0!</v>
      </c>
      <c r="T176" s="153" t="e">
        <f t="shared" si="145"/>
        <v>#DIV/0!</v>
      </c>
      <c r="U176" s="153" t="e">
        <f t="shared" si="145"/>
        <v>#VALUE!</v>
      </c>
      <c r="V176" s="1075" t="e">
        <f t="shared" si="145"/>
        <v>#DIV/0!</v>
      </c>
      <c r="W176" s="153" t="e">
        <f t="shared" si="145"/>
        <v>#DIV/0!</v>
      </c>
      <c r="X176" s="153" t="e">
        <f t="shared" si="145"/>
        <v>#DIV/0!</v>
      </c>
      <c r="Y176" s="153" t="e">
        <f t="shared" si="145"/>
        <v>#DIV/0!</v>
      </c>
      <c r="Z176" s="153" t="e">
        <f t="shared" si="145"/>
        <v>#DIV/0!</v>
      </c>
      <c r="AA176" s="156"/>
      <c r="AB176" s="79"/>
      <c r="AC176" s="79"/>
      <c r="AD176" s="79"/>
      <c r="AR176" s="1034" t="s">
        <v>110</v>
      </c>
      <c r="AS176" s="1034" t="e">
        <f>AVERAGE(AS173:AS174)</f>
        <v>#VALUE!</v>
      </c>
      <c r="AT176" s="1034" t="e">
        <f>AVERAGE(AT173:AT174)</f>
        <v>#VALUE!</v>
      </c>
      <c r="AU176" s="1034" t="e">
        <f>AVERAGE(AU173:AU174)</f>
        <v>#VALUE!</v>
      </c>
      <c r="AV176" s="61"/>
      <c r="AW176" s="61"/>
      <c r="BP176" s="41"/>
      <c r="BQ176" s="41"/>
      <c r="BR176" s="41"/>
      <c r="BS176" s="41"/>
      <c r="BT176" s="41"/>
    </row>
    <row r="177" spans="1:72" ht="13" customHeight="1" thickBot="1">
      <c r="A177" s="901" t="s">
        <v>316</v>
      </c>
      <c r="B177" s="613">
        <v>80</v>
      </c>
      <c r="C177" s="879" t="s">
        <v>177</v>
      </c>
      <c r="D177" s="879" t="s">
        <v>188</v>
      </c>
      <c r="E177" s="879" t="s">
        <v>201</v>
      </c>
      <c r="F177" s="879" t="s">
        <v>156</v>
      </c>
      <c r="G177" s="615"/>
      <c r="H177" s="879" t="s">
        <v>158</v>
      </c>
      <c r="I177" s="615"/>
      <c r="J177" s="621"/>
      <c r="K177" s="622"/>
      <c r="L177" s="622"/>
      <c r="M177" s="622"/>
      <c r="N177" s="935"/>
      <c r="O177" s="1026" t="s">
        <v>95</v>
      </c>
      <c r="P177" s="79" t="e">
        <f>AVERAGE(P170:P171)</f>
        <v>#DIV/0!</v>
      </c>
      <c r="Q177" s="158" t="e">
        <f>AVERAGE(P172/Q172,P173/Q173,P174/Q174,P175/Q175)</f>
        <v>#VALUE!</v>
      </c>
      <c r="R177" s="328" t="e">
        <f>AVERAGE(P170/Q170,P171/Q171)</f>
        <v>#VALUE!</v>
      </c>
      <c r="V177" s="1076"/>
      <c r="W177" s="79"/>
      <c r="X177" s="79"/>
      <c r="Y177" s="79"/>
      <c r="Z177" s="160"/>
      <c r="AA177" s="662" t="s">
        <v>79</v>
      </c>
      <c r="AB177" s="79"/>
      <c r="AC177" s="79"/>
      <c r="AD177" s="79"/>
      <c r="AS177" s="61"/>
      <c r="AT177" s="61"/>
      <c r="AU177" s="61"/>
      <c r="AV177" s="61"/>
      <c r="AW177" s="61"/>
      <c r="BP177" s="41"/>
      <c r="BQ177" s="41"/>
      <c r="BR177" s="41"/>
      <c r="BS177" s="41"/>
      <c r="BT177" s="41"/>
    </row>
    <row r="178" spans="1:72" ht="13" customHeight="1" thickBot="1">
      <c r="A178" s="1113" t="s">
        <v>220</v>
      </c>
      <c r="B178" s="613">
        <v>90</v>
      </c>
      <c r="C178" s="879" t="s">
        <v>178</v>
      </c>
      <c r="D178" s="879" t="s">
        <v>189</v>
      </c>
      <c r="E178" s="879" t="s">
        <v>202</v>
      </c>
      <c r="F178" s="879" t="s">
        <v>156</v>
      </c>
      <c r="G178" s="615"/>
      <c r="H178" s="879" t="s">
        <v>158</v>
      </c>
      <c r="I178" s="623"/>
      <c r="J178" s="620"/>
      <c r="K178" s="624"/>
      <c r="L178" s="624"/>
      <c r="M178" s="624"/>
      <c r="N178" s="935"/>
      <c r="O178" s="1233" t="s">
        <v>83</v>
      </c>
      <c r="P178" s="1243"/>
      <c r="Q178" s="162" t="e">
        <f>STDEV(P172/Q172,P173/Q173,P174/Q174,P175/Q175)</f>
        <v>#VALUE!</v>
      </c>
      <c r="R178" s="163" t="e">
        <f>STDEV(P170/Q170,P171/Q171)</f>
        <v>#VALUE!</v>
      </c>
      <c r="V178" s="1076"/>
      <c r="W178" s="79"/>
      <c r="X178" s="79"/>
      <c r="Y178" s="79"/>
      <c r="Z178" s="164" t="s">
        <v>92</v>
      </c>
      <c r="AA178" s="165" t="e">
        <f>SLOPE(AA170:AA171,O170:O171)</f>
        <v>#VALUE!</v>
      </c>
      <c r="AB178" s="79"/>
      <c r="AC178" s="79"/>
      <c r="AD178" s="79"/>
      <c r="AS178" s="61"/>
      <c r="AT178" s="61"/>
      <c r="AU178" s="61"/>
      <c r="AV178" s="61"/>
      <c r="AW178" s="61"/>
      <c r="BP178" s="41"/>
      <c r="BQ178" s="41"/>
      <c r="BR178" s="41"/>
      <c r="BS178" s="41"/>
      <c r="BT178" s="41"/>
    </row>
    <row r="179" spans="1:72" ht="13" customHeight="1" thickBot="1">
      <c r="A179" s="943" t="s">
        <v>337</v>
      </c>
      <c r="B179" s="613">
        <v>100</v>
      </c>
      <c r="C179" s="879" t="s">
        <v>179</v>
      </c>
      <c r="D179" s="879" t="s">
        <v>190</v>
      </c>
      <c r="E179" s="879" t="s">
        <v>203</v>
      </c>
      <c r="F179" s="879" t="s">
        <v>156</v>
      </c>
      <c r="G179" s="615"/>
      <c r="H179" s="879" t="s">
        <v>158</v>
      </c>
      <c r="I179" s="625"/>
      <c r="J179" s="626"/>
      <c r="K179" s="615"/>
      <c r="L179" s="615"/>
      <c r="M179" s="879" t="s">
        <v>211</v>
      </c>
      <c r="N179" s="1070"/>
      <c r="O179" s="35"/>
      <c r="P179" s="945"/>
      <c r="Q179" s="660" t="s">
        <v>93</v>
      </c>
      <c r="R179" s="661" t="s">
        <v>94</v>
      </c>
      <c r="V179" s="1076"/>
      <c r="W179" s="79"/>
      <c r="X179" s="79"/>
      <c r="Y179" s="79"/>
      <c r="Z179" s="167" t="s">
        <v>80</v>
      </c>
      <c r="AA179" s="168" t="e">
        <f>SLOPE(AA172:AA175,O172:O175)</f>
        <v>#VALUE!</v>
      </c>
      <c r="AB179" s="79"/>
      <c r="AC179" s="79"/>
      <c r="AD179" s="79"/>
      <c r="AS179" s="61"/>
      <c r="AT179" s="61"/>
      <c r="AU179" s="61"/>
      <c r="AV179" s="61"/>
      <c r="AW179" s="61"/>
      <c r="BP179" s="41"/>
      <c r="BQ179" s="41"/>
      <c r="BR179" s="41"/>
      <c r="BS179" s="41"/>
      <c r="BT179" s="41"/>
    </row>
    <row r="180" spans="1:72" ht="13" customHeight="1">
      <c r="A180" s="1113" t="s">
        <v>219</v>
      </c>
      <c r="B180" s="613">
        <v>110</v>
      </c>
      <c r="C180" s="879" t="s">
        <v>180</v>
      </c>
      <c r="D180" s="615"/>
      <c r="E180" s="879" t="s">
        <v>204</v>
      </c>
      <c r="F180" s="615"/>
      <c r="G180" s="615"/>
      <c r="H180" s="615"/>
      <c r="I180" s="627" t="s">
        <v>9</v>
      </c>
      <c r="J180" s="628"/>
      <c r="K180" s="1275"/>
      <c r="L180" s="1276"/>
      <c r="M180" s="641"/>
      <c r="N180" s="1070"/>
      <c r="V180" s="1076"/>
      <c r="AB180" s="79"/>
      <c r="AC180" s="79"/>
      <c r="AD180" s="79"/>
      <c r="AS180" s="61"/>
      <c r="AT180" s="61"/>
      <c r="AU180" s="61"/>
      <c r="AV180" s="61"/>
      <c r="AW180" s="61"/>
      <c r="BP180" s="41"/>
      <c r="BQ180" s="41"/>
      <c r="BR180" s="41"/>
      <c r="BS180" s="41"/>
      <c r="BT180" s="41"/>
    </row>
    <row r="181" spans="1:72" ht="13" customHeight="1">
      <c r="A181" s="943" t="s">
        <v>338</v>
      </c>
      <c r="B181" s="613">
        <v>120</v>
      </c>
      <c r="C181" s="879" t="s">
        <v>181</v>
      </c>
      <c r="D181" s="879" t="s">
        <v>191</v>
      </c>
      <c r="E181" s="879" t="s">
        <v>205</v>
      </c>
      <c r="F181" s="879" t="s">
        <v>156</v>
      </c>
      <c r="G181" s="615"/>
      <c r="H181" s="879" t="s">
        <v>158</v>
      </c>
      <c r="I181" s="629" t="e">
        <f>((G183+G182)/2)*(B183-B182)</f>
        <v>#VALUE!</v>
      </c>
      <c r="J181" s="620"/>
      <c r="K181" s="1277"/>
      <c r="L181" s="1278"/>
      <c r="M181" s="879" t="s">
        <v>212</v>
      </c>
      <c r="N181" s="935"/>
      <c r="V181" s="1076"/>
      <c r="AB181" s="79"/>
      <c r="AC181" s="79"/>
      <c r="AD181" s="79"/>
      <c r="AS181" s="61"/>
      <c r="AT181" s="61"/>
      <c r="AU181" s="61"/>
      <c r="AV181" s="61"/>
      <c r="AW181" s="61"/>
      <c r="BP181" s="41"/>
      <c r="BQ181" s="41"/>
      <c r="BR181" s="41"/>
      <c r="BS181" s="41"/>
      <c r="BT181" s="41"/>
    </row>
    <row r="182" spans="1:72" ht="13" customHeight="1">
      <c r="A182" s="901"/>
      <c r="B182" s="613">
        <v>2</v>
      </c>
      <c r="C182" s="879" t="s">
        <v>182</v>
      </c>
      <c r="D182" s="615"/>
      <c r="E182" s="879" t="s">
        <v>206</v>
      </c>
      <c r="F182" s="615"/>
      <c r="G182" s="879" t="s">
        <v>157</v>
      </c>
      <c r="H182" s="615"/>
      <c r="I182" s="629" t="e">
        <f>((G184+G183)/2)*(B184-B183)</f>
        <v>#VALUE!</v>
      </c>
      <c r="J182" s="620"/>
      <c r="K182" s="1277"/>
      <c r="L182" s="1278"/>
      <c r="M182" s="641"/>
      <c r="N182" s="935"/>
      <c r="V182" s="1076"/>
      <c r="AB182" s="79"/>
      <c r="AC182" s="79"/>
      <c r="AD182" s="79"/>
      <c r="AS182" s="61"/>
      <c r="AT182" s="61"/>
      <c r="AU182" s="61"/>
      <c r="AV182" s="61"/>
      <c r="AW182" s="61"/>
      <c r="BP182" s="41"/>
      <c r="BQ182" s="41"/>
      <c r="BR182" s="41"/>
      <c r="BS182" s="41"/>
      <c r="BT182" s="41"/>
    </row>
    <row r="183" spans="1:72" ht="13" customHeight="1">
      <c r="A183" s="943" t="s">
        <v>317</v>
      </c>
      <c r="B183" s="613">
        <v>5</v>
      </c>
      <c r="C183" s="879" t="s">
        <v>183</v>
      </c>
      <c r="D183" s="615"/>
      <c r="E183" s="879" t="s">
        <v>207</v>
      </c>
      <c r="F183" s="615"/>
      <c r="G183" s="879" t="s">
        <v>157</v>
      </c>
      <c r="H183" s="615"/>
      <c r="I183" s="629" t="e">
        <f>((G185+G184)/2)*(B185-B184)</f>
        <v>#VALUE!</v>
      </c>
      <c r="J183" s="620"/>
      <c r="K183" s="1277"/>
      <c r="L183" s="1278"/>
      <c r="M183" s="641"/>
      <c r="N183" s="935"/>
      <c r="V183" s="1076"/>
      <c r="AB183" s="79"/>
      <c r="AC183" s="79"/>
      <c r="AD183" s="79"/>
      <c r="AS183" s="61"/>
      <c r="AT183" s="61"/>
      <c r="AU183" s="61"/>
      <c r="AV183" s="61"/>
      <c r="AW183" s="61"/>
      <c r="BP183" s="41"/>
      <c r="BQ183" s="41"/>
      <c r="BR183" s="41"/>
      <c r="BS183" s="41"/>
      <c r="BT183" s="41"/>
    </row>
    <row r="184" spans="1:72" ht="13" customHeight="1">
      <c r="A184" s="1114"/>
      <c r="B184" s="613">
        <v>10</v>
      </c>
      <c r="C184" s="879" t="s">
        <v>170</v>
      </c>
      <c r="D184" s="615"/>
      <c r="E184" s="879" t="s">
        <v>194</v>
      </c>
      <c r="F184" s="615"/>
      <c r="G184" s="879" t="s">
        <v>157</v>
      </c>
      <c r="H184" s="615"/>
      <c r="I184" s="629" t="e">
        <f>((G186+G185)/2)*(B186-B185)</f>
        <v>#VALUE!</v>
      </c>
      <c r="J184" s="620"/>
      <c r="K184" s="1277"/>
      <c r="L184" s="1278"/>
      <c r="M184" s="641"/>
      <c r="N184" s="935"/>
      <c r="V184" s="1076"/>
      <c r="AB184" s="79"/>
      <c r="AC184" s="79"/>
      <c r="AD184" s="79"/>
      <c r="AS184" s="61"/>
      <c r="AT184" s="61"/>
      <c r="AU184" s="61"/>
      <c r="AV184" s="61"/>
      <c r="AW184" s="61"/>
      <c r="BP184" s="41"/>
      <c r="BQ184" s="41"/>
      <c r="BR184" s="41"/>
      <c r="BS184" s="41"/>
      <c r="BT184" s="41"/>
    </row>
    <row r="185" spans="1:72" ht="13" customHeight="1" thickBot="1">
      <c r="A185" s="1114"/>
      <c r="B185" s="613">
        <v>15</v>
      </c>
      <c r="C185" s="879" t="s">
        <v>184</v>
      </c>
      <c r="D185" s="615"/>
      <c r="E185" s="879" t="s">
        <v>208</v>
      </c>
      <c r="F185" s="615"/>
      <c r="G185" s="879" t="s">
        <v>157</v>
      </c>
      <c r="H185" s="615"/>
      <c r="I185" s="630" t="e">
        <f>SUM(I181:I184)/(B186-B182)*220</f>
        <v>#VALUE!</v>
      </c>
      <c r="J185" s="630" t="s">
        <v>10</v>
      </c>
      <c r="K185" s="1279"/>
      <c r="L185" s="1280"/>
      <c r="M185" s="641"/>
      <c r="N185" s="935"/>
      <c r="V185" s="1076"/>
      <c r="W185" s="79"/>
      <c r="X185" s="79"/>
      <c r="Y185" s="79"/>
      <c r="Z185" s="79"/>
      <c r="AA185" s="79"/>
      <c r="AB185" s="79"/>
      <c r="AC185" s="79"/>
      <c r="AD185" s="79"/>
      <c r="AS185" s="61"/>
      <c r="AT185" s="61"/>
      <c r="AU185" s="61"/>
      <c r="AV185" s="61"/>
      <c r="AW185" s="61"/>
      <c r="BP185" s="41"/>
      <c r="BQ185" s="41"/>
      <c r="BR185" s="41"/>
      <c r="BS185" s="41"/>
      <c r="BT185" s="41"/>
    </row>
    <row r="186" spans="1:72" ht="13" customHeight="1" thickBot="1">
      <c r="A186" s="1114"/>
      <c r="B186" s="613">
        <v>25</v>
      </c>
      <c r="C186" s="879" t="s">
        <v>185</v>
      </c>
      <c r="D186" s="615"/>
      <c r="E186" s="879" t="s">
        <v>209</v>
      </c>
      <c r="F186" s="615"/>
      <c r="G186" s="879" t="s">
        <v>157</v>
      </c>
      <c r="H186" s="615"/>
      <c r="I186" s="631"/>
      <c r="J186" s="632"/>
      <c r="K186" s="622"/>
      <c r="L186" s="622"/>
      <c r="M186" s="641"/>
      <c r="N186" s="935"/>
      <c r="V186" s="1076"/>
      <c r="W186" s="79"/>
      <c r="X186" s="79"/>
      <c r="Y186" s="79"/>
      <c r="Z186" s="602" t="s">
        <v>14</v>
      </c>
      <c r="AA186" s="79"/>
      <c r="AB186" s="79"/>
      <c r="AC186" s="79"/>
      <c r="AD186" s="79"/>
      <c r="AS186" s="61"/>
      <c r="AT186" s="61"/>
      <c r="AU186" s="61"/>
      <c r="AV186" s="61"/>
      <c r="AW186" s="61"/>
      <c r="BP186" s="41"/>
      <c r="BQ186" s="41"/>
      <c r="BR186" s="41"/>
      <c r="BS186" s="41"/>
      <c r="BT186" s="41"/>
    </row>
    <row r="187" spans="1:72" ht="13" customHeight="1" thickBot="1">
      <c r="A187" s="1115" t="s">
        <v>218</v>
      </c>
      <c r="B187" s="614" t="s">
        <v>11</v>
      </c>
      <c r="C187" s="636" t="e">
        <f>AVERAGE(C182:C186)</f>
        <v>#DIV/0!</v>
      </c>
      <c r="D187" s="635"/>
      <c r="E187" s="636" t="e">
        <f>AVERAGE(E177:E181)</f>
        <v>#DIV/0!</v>
      </c>
      <c r="F187" s="635"/>
      <c r="G187" s="884" t="s">
        <v>159</v>
      </c>
      <c r="H187" s="637" t="s">
        <v>8</v>
      </c>
      <c r="I187" s="633"/>
      <c r="J187" s="634"/>
      <c r="K187" s="635"/>
      <c r="L187" s="635"/>
      <c r="M187" s="642" t="e">
        <f>AVERAGE(M179:M184)</f>
        <v>#DIV/0!</v>
      </c>
      <c r="N187" s="643" t="s">
        <v>58</v>
      </c>
      <c r="O187" s="1265" t="str">
        <f>A189</f>
        <v>MP-9</v>
      </c>
      <c r="P187" s="1266"/>
      <c r="Q187" s="319"/>
      <c r="S187" s="92"/>
      <c r="T187" s="92"/>
      <c r="V187" s="1076"/>
      <c r="W187" s="79"/>
      <c r="X187" s="79"/>
      <c r="Y187" s="79"/>
      <c r="Z187" s="320"/>
      <c r="AA187" s="599"/>
      <c r="AB187" s="600"/>
      <c r="AC187" s="600"/>
      <c r="AD187" s="601"/>
      <c r="AE187" s="610" t="str">
        <f>+O187</f>
        <v>MP-9</v>
      </c>
      <c r="AF187" s="609" t="s">
        <v>116</v>
      </c>
      <c r="AG187" s="607"/>
      <c r="AH187" s="607"/>
      <c r="AI187" s="606" t="s">
        <v>115</v>
      </c>
      <c r="AJ187" s="607"/>
      <c r="AK187" s="608">
        <v>1.3</v>
      </c>
      <c r="AL187" s="607"/>
      <c r="AM187" s="607"/>
      <c r="AN187" s="607"/>
      <c r="AO187" s="607"/>
      <c r="AP187" s="607"/>
      <c r="AQ187" s="607"/>
      <c r="AR187" s="607"/>
      <c r="AS187" s="607"/>
      <c r="AT187" s="607"/>
      <c r="AU187" s="607"/>
      <c r="AV187" s="61"/>
      <c r="AW187" s="61"/>
      <c r="BP187" s="41"/>
      <c r="BQ187" s="41"/>
      <c r="BR187" s="41"/>
      <c r="BS187" s="41"/>
      <c r="BT187" s="41"/>
    </row>
    <row r="188" spans="1:72" ht="13" customHeight="1">
      <c r="A188" s="1108">
        <v>9</v>
      </c>
      <c r="B188" s="555">
        <v>-10</v>
      </c>
      <c r="C188" s="878" t="s">
        <v>168</v>
      </c>
      <c r="D188" s="878" t="s">
        <v>186</v>
      </c>
      <c r="E188" s="878" t="s">
        <v>192</v>
      </c>
      <c r="F188" s="880" t="s">
        <v>156</v>
      </c>
      <c r="G188" s="564"/>
      <c r="H188" s="880" t="s">
        <v>158</v>
      </c>
      <c r="I188" s="565"/>
      <c r="J188" s="566"/>
      <c r="K188" s="567"/>
      <c r="L188" s="567"/>
      <c r="M188" s="941" t="s">
        <v>210</v>
      </c>
      <c r="N188" s="931"/>
      <c r="O188" s="587" t="s">
        <v>2</v>
      </c>
      <c r="P188" s="588" t="s">
        <v>344</v>
      </c>
      <c r="Q188" s="589" t="s">
        <v>345</v>
      </c>
      <c r="R188" s="549" t="s">
        <v>46</v>
      </c>
      <c r="S188" s="589" t="s">
        <v>71</v>
      </c>
      <c r="T188" s="589" t="s">
        <v>72</v>
      </c>
      <c r="U188" s="589" t="s">
        <v>17</v>
      </c>
      <c r="V188" s="1084" t="s">
        <v>28</v>
      </c>
      <c r="W188" s="589" t="s">
        <v>25</v>
      </c>
      <c r="X188" s="549" t="s">
        <v>18</v>
      </c>
      <c r="Y188" s="590" t="s">
        <v>20</v>
      </c>
      <c r="Z188" s="550" t="s">
        <v>56</v>
      </c>
      <c r="AA188" s="591" t="s">
        <v>74</v>
      </c>
      <c r="AB188" s="551" t="s">
        <v>81</v>
      </c>
      <c r="AC188" s="551" t="s">
        <v>82</v>
      </c>
      <c r="AD188" s="592" t="s">
        <v>86</v>
      </c>
      <c r="AE188" s="611"/>
      <c r="AF188" s="611"/>
      <c r="AG188" s="611"/>
      <c r="AH188" s="611"/>
      <c r="AI188" s="611"/>
      <c r="AJ188" s="611"/>
      <c r="AK188" s="611"/>
      <c r="AL188" s="611"/>
      <c r="AM188" s="611" t="s">
        <v>117</v>
      </c>
      <c r="AN188" s="611" t="s">
        <v>117</v>
      </c>
      <c r="AO188" s="611" t="s">
        <v>117</v>
      </c>
      <c r="AP188" s="611" t="s">
        <v>117</v>
      </c>
      <c r="AQ188" s="611" t="s">
        <v>118</v>
      </c>
      <c r="AR188" s="611" t="s">
        <v>119</v>
      </c>
      <c r="AS188" s="611" t="s">
        <v>120</v>
      </c>
      <c r="AT188" s="611" t="s">
        <v>121</v>
      </c>
      <c r="AU188" s="611"/>
      <c r="AV188" s="61"/>
      <c r="AW188" s="61"/>
      <c r="BP188" s="41"/>
      <c r="BQ188" s="41"/>
      <c r="BR188" s="41"/>
      <c r="BS188" s="41"/>
      <c r="BT188" s="41"/>
    </row>
    <row r="189" spans="1:72" ht="13" customHeight="1" thickBot="1">
      <c r="A189" s="907" t="s">
        <v>145</v>
      </c>
      <c r="B189" s="556">
        <v>0</v>
      </c>
      <c r="C189" s="879" t="s">
        <v>169</v>
      </c>
      <c r="D189" s="879" t="s">
        <v>187</v>
      </c>
      <c r="E189" s="879" t="s">
        <v>193</v>
      </c>
      <c r="F189" s="879" t="s">
        <v>156</v>
      </c>
      <c r="G189" s="564"/>
      <c r="H189" s="879" t="s">
        <v>158</v>
      </c>
      <c r="I189" s="879"/>
      <c r="J189" s="883"/>
      <c r="K189" s="879"/>
      <c r="L189" s="879"/>
      <c r="M189" s="564"/>
      <c r="N189" s="932"/>
      <c r="O189" s="593" t="s">
        <v>26</v>
      </c>
      <c r="P189" s="594" t="s">
        <v>99</v>
      </c>
      <c r="Q189" s="552" t="s">
        <v>99</v>
      </c>
      <c r="R189" s="552" t="s">
        <v>16</v>
      </c>
      <c r="S189" s="552" t="s">
        <v>70</v>
      </c>
      <c r="T189" s="552" t="s">
        <v>73</v>
      </c>
      <c r="U189" s="595" t="s">
        <v>84</v>
      </c>
      <c r="V189" s="1085" t="s">
        <v>350</v>
      </c>
      <c r="W189" s="552" t="s">
        <v>88</v>
      </c>
      <c r="X189" s="552" t="s">
        <v>16</v>
      </c>
      <c r="Y189" s="596" t="s">
        <v>16</v>
      </c>
      <c r="Z189" s="597"/>
      <c r="AA189" s="553" t="s">
        <v>75</v>
      </c>
      <c r="AB189" s="554"/>
      <c r="AC189" s="554"/>
      <c r="AD189" s="598"/>
      <c r="AE189" s="611" t="s">
        <v>122</v>
      </c>
      <c r="AF189" s="611" t="s">
        <v>123</v>
      </c>
      <c r="AG189" s="611" t="s">
        <v>124</v>
      </c>
      <c r="AH189" s="611" t="s">
        <v>125</v>
      </c>
      <c r="AI189" s="611" t="s">
        <v>341</v>
      </c>
      <c r="AJ189" s="611" t="s">
        <v>346</v>
      </c>
      <c r="AK189" s="611" t="s">
        <v>339</v>
      </c>
      <c r="AL189" s="611" t="s">
        <v>340</v>
      </c>
      <c r="AM189" s="611" t="s">
        <v>46</v>
      </c>
      <c r="AN189" s="611" t="s">
        <v>17</v>
      </c>
      <c r="AO189" s="611" t="s">
        <v>343</v>
      </c>
      <c r="AP189" s="611" t="s">
        <v>25</v>
      </c>
      <c r="AQ189" s="611" t="s">
        <v>127</v>
      </c>
      <c r="AR189" s="611" t="s">
        <v>127</v>
      </c>
      <c r="AS189" s="611" t="s">
        <v>127</v>
      </c>
      <c r="AT189" s="611" t="s">
        <v>127</v>
      </c>
      <c r="AU189" s="611" t="s">
        <v>128</v>
      </c>
      <c r="AV189" s="61"/>
      <c r="AW189" s="61"/>
      <c r="BP189" s="41"/>
      <c r="BQ189" s="41"/>
      <c r="BR189" s="41"/>
      <c r="BS189" s="41"/>
      <c r="BT189" s="41"/>
    </row>
    <row r="190" spans="1:72" ht="13" customHeight="1">
      <c r="A190" s="900" t="s">
        <v>151</v>
      </c>
      <c r="B190" s="556">
        <v>10</v>
      </c>
      <c r="C190" s="879" t="s">
        <v>170</v>
      </c>
      <c r="D190" s="893"/>
      <c r="E190" s="879" t="s">
        <v>194</v>
      </c>
      <c r="F190" s="564"/>
      <c r="G190" s="564"/>
      <c r="H190" s="564"/>
      <c r="I190" s="879"/>
      <c r="J190" s="883"/>
      <c r="K190" s="879"/>
      <c r="L190" s="879"/>
      <c r="M190" s="564"/>
      <c r="N190" s="933"/>
      <c r="O190" s="322">
        <f t="shared" ref="O190:O191" si="146">+B188</f>
        <v>-10</v>
      </c>
      <c r="P190" s="323" t="str">
        <f t="shared" ref="P190:P191" si="147">+C188</f>
        <v>bg -10</v>
      </c>
      <c r="Q190" s="131" t="str">
        <f t="shared" ref="Q190:Q191" si="148">+D188</f>
        <v>glu -10</v>
      </c>
      <c r="R190" s="66" t="str">
        <f t="shared" ref="R190:R191" si="149">+E188</f>
        <v>gir -10</v>
      </c>
      <c r="S190" s="244" t="str">
        <f t="shared" ref="S190:S191" si="150">+F188</f>
        <v>[3H dry]</v>
      </c>
      <c r="T190" s="66" t="str">
        <f>+H188</f>
        <v>[3H wet]</v>
      </c>
      <c r="U190" s="65" t="e">
        <f t="shared" ref="U190:U195" si="151">S190/Q190</f>
        <v>#VALUE!</v>
      </c>
      <c r="V190" s="887">
        <v>3</v>
      </c>
      <c r="W190" s="65" t="e">
        <f>V191*I193*200/10/(A190)</f>
        <v>#DIV/0!</v>
      </c>
      <c r="X190" s="65" t="e">
        <f t="shared" ref="X190:X195" si="152">W190/U190</f>
        <v>#DIV/0!</v>
      </c>
      <c r="Y190" s="65" t="e">
        <f t="shared" ref="Y190:Y195" si="153">X190-R190</f>
        <v>#DIV/0!</v>
      </c>
      <c r="Z190" s="65" t="e">
        <f t="shared" ref="Z190:Z195" si="154">(X190/P190)*100</f>
        <v>#DIV/0!</v>
      </c>
      <c r="AA190" s="65" t="e">
        <f>(T190/0.4-(S190))*I195/100*10</f>
        <v>#VALUE!</v>
      </c>
      <c r="AB190" s="64" t="e">
        <f>700*AA198/AVERAGE(U190:U191)</f>
        <v>#VALUE!</v>
      </c>
      <c r="AC190" s="65" t="e">
        <f>AVERAGE(X190:X191)-AB190</f>
        <v>#DIV/0!</v>
      </c>
      <c r="AD190" s="65" t="e">
        <f>AC190/AVERAGE(X190:X191)*100</f>
        <v>#DIV/0!</v>
      </c>
      <c r="AE190" s="43" t="e">
        <f>LINEST(R190:R191,O190:O191)</f>
        <v>#VALUE!</v>
      </c>
      <c r="AF190" s="43" t="e">
        <f>INDEX(LINEST(R190:R191,O190:O191),2)</f>
        <v>#VALUE!</v>
      </c>
      <c r="AG190" s="42" t="e">
        <f>LINEST(U190:U191,O190:O191)</f>
        <v>#VALUE!</v>
      </c>
      <c r="AH190" s="42" t="e">
        <f>INDEX(LINEST(U190:U191,O190:O191),2)</f>
        <v>#VALUE!</v>
      </c>
      <c r="AI190" s="43" t="e">
        <f>LINEST(Q190:Q191,O190:O191)</f>
        <v>#VALUE!</v>
      </c>
      <c r="AJ190" s="42" t="e">
        <f>INDEX(LINEST(Q190:Q191,O190:O191),2)</f>
        <v>#VALUE!</v>
      </c>
      <c r="AK190" s="43" t="e">
        <f>LINEST(W190:W191,O190:O191)</f>
        <v>#VALUE!</v>
      </c>
      <c r="AL190" s="42" t="e">
        <f>INDEX(LINEST(W190:W191,O190:O191),2)</f>
        <v>#VALUE!</v>
      </c>
      <c r="AM190" s="43" t="e">
        <f>AE190*AVERAGE(O190:O191)+AF190</f>
        <v>#VALUE!</v>
      </c>
      <c r="AN190" s="42" t="e">
        <f>AG190*AVERAGE(O190:O191)+AH190</f>
        <v>#VALUE!</v>
      </c>
      <c r="AO190" s="42" t="e">
        <f>AI190*AVERAGE(O190:O191)+AJ190</f>
        <v>#VALUE!</v>
      </c>
      <c r="AP190" s="42" t="e">
        <f>AK190*AVERAGE(O190:O191)+AL190</f>
        <v>#VALUE!</v>
      </c>
      <c r="AQ190" s="76" t="e">
        <f>AP190/AN190</f>
        <v>#VALUE!</v>
      </c>
      <c r="AR190" s="76" t="e">
        <f>AK187*AO190*AG190/AN190</f>
        <v>#VALUE!</v>
      </c>
      <c r="AS190" s="1034" t="e">
        <f>AQ190-AR190</f>
        <v>#VALUE!</v>
      </c>
      <c r="AT190" s="1034" t="e">
        <f>AS190-AM190</f>
        <v>#VALUE!</v>
      </c>
      <c r="AU190" s="1034" t="e">
        <f>AS190-AK187*AI190</f>
        <v>#VALUE!</v>
      </c>
      <c r="AV190" s="36" t="s">
        <v>97</v>
      </c>
      <c r="AW190" s="61"/>
      <c r="BP190" s="41"/>
      <c r="BQ190" s="41"/>
      <c r="BR190" s="41"/>
      <c r="BS190" s="41"/>
      <c r="BT190" s="41"/>
    </row>
    <row r="191" spans="1:72" ht="13" customHeight="1">
      <c r="A191" s="900" t="str">
        <f>A171</f>
        <v>Lipid#3</v>
      </c>
      <c r="B191" s="556">
        <v>20</v>
      </c>
      <c r="C191" s="879" t="s">
        <v>171</v>
      </c>
      <c r="D191" s="564"/>
      <c r="E191" s="879" t="s">
        <v>195</v>
      </c>
      <c r="F191" s="564"/>
      <c r="G191" s="564"/>
      <c r="H191" s="564"/>
      <c r="I191" s="879"/>
      <c r="J191" s="883"/>
      <c r="K191" s="879"/>
      <c r="L191" s="879"/>
      <c r="M191" s="564"/>
      <c r="N191" s="932"/>
      <c r="O191" s="324">
        <f t="shared" si="146"/>
        <v>0</v>
      </c>
      <c r="P191" s="321" t="str">
        <f t="shared" si="147"/>
        <v>bg 0</v>
      </c>
      <c r="Q191" s="131" t="str">
        <f t="shared" si="148"/>
        <v>glu 0</v>
      </c>
      <c r="R191" s="131" t="str">
        <f t="shared" si="149"/>
        <v>gir 0</v>
      </c>
      <c r="S191" s="245" t="str">
        <f t="shared" si="150"/>
        <v>[3H dry]</v>
      </c>
      <c r="T191" s="131" t="str">
        <f>+H189</f>
        <v>[3H wet]</v>
      </c>
      <c r="U191" s="72" t="e">
        <f t="shared" si="151"/>
        <v>#VALUE!</v>
      </c>
      <c r="V191" s="888">
        <v>3</v>
      </c>
      <c r="W191" s="72" t="e">
        <f>V191*I193*200/10/(A190)</f>
        <v>#DIV/0!</v>
      </c>
      <c r="X191" s="72" t="e">
        <f t="shared" si="152"/>
        <v>#DIV/0!</v>
      </c>
      <c r="Y191" s="72" t="e">
        <f t="shared" si="153"/>
        <v>#DIV/0!</v>
      </c>
      <c r="Z191" s="72" t="e">
        <f t="shared" si="154"/>
        <v>#DIV/0!</v>
      </c>
      <c r="AA191" s="72" t="e">
        <f>(T191/0.4-(S191))*$I195/100*10</f>
        <v>#VALUE!</v>
      </c>
      <c r="AB191" s="250" t="e">
        <f>700*AA199/AVERAGE(U192:U195)</f>
        <v>#VALUE!</v>
      </c>
      <c r="AC191" s="72" t="e">
        <f>X196-AB191</f>
        <v>#DIV/0!</v>
      </c>
      <c r="AD191" s="65" t="e">
        <f>AC191/AVERAGE(X192:X195)*100</f>
        <v>#DIV/0!</v>
      </c>
      <c r="AE191" s="43"/>
      <c r="AF191" s="43"/>
      <c r="AG191" s="42"/>
      <c r="AH191" s="42"/>
      <c r="AI191" s="43"/>
      <c r="AJ191" s="42"/>
      <c r="AK191" s="42"/>
      <c r="AL191" s="42"/>
      <c r="AM191" s="43"/>
      <c r="AN191" s="42"/>
      <c r="AO191" s="42"/>
      <c r="AP191" s="42"/>
      <c r="AQ191" s="76"/>
      <c r="AR191" s="76"/>
      <c r="AS191" s="76"/>
      <c r="AT191" s="42"/>
      <c r="AU191" s="42"/>
      <c r="AV191" s="61"/>
      <c r="AW191" s="61"/>
      <c r="BP191" s="41"/>
      <c r="BQ191" s="41"/>
      <c r="BR191" s="41"/>
      <c r="BS191" s="41"/>
      <c r="BT191" s="41"/>
    </row>
    <row r="192" spans="1:72" ht="13" customHeight="1">
      <c r="A192" s="900" t="str">
        <f>A172</f>
        <v>[diet C]</v>
      </c>
      <c r="B192" s="556">
        <v>30</v>
      </c>
      <c r="C192" s="879" t="s">
        <v>172</v>
      </c>
      <c r="D192" s="564"/>
      <c r="E192" s="879" t="s">
        <v>196</v>
      </c>
      <c r="F192" s="564"/>
      <c r="G192" s="564"/>
      <c r="H192" s="564"/>
      <c r="I192" s="564"/>
      <c r="J192" s="568"/>
      <c r="K192" s="564"/>
      <c r="L192" s="564"/>
      <c r="M192" s="564"/>
      <c r="N192" s="932"/>
      <c r="O192" s="324">
        <f t="shared" ref="O192:O194" si="155">+B197</f>
        <v>80</v>
      </c>
      <c r="P192" s="321" t="str">
        <f t="shared" ref="P192:P194" si="156">+C197</f>
        <v>bg 80</v>
      </c>
      <c r="Q192" s="131" t="str">
        <f t="shared" ref="Q192:Q194" si="157">+D197</f>
        <v>glu 80</v>
      </c>
      <c r="R192" s="131" t="str">
        <f t="shared" ref="R192:R194" si="158">+E197</f>
        <v>gir 80</v>
      </c>
      <c r="S192" s="131" t="str">
        <f t="shared" ref="S192:S194" si="159">+F197</f>
        <v>[3H dry]</v>
      </c>
      <c r="T192" s="131" t="str">
        <f>+H197</f>
        <v>[3H wet]</v>
      </c>
      <c r="U192" s="72" t="e">
        <f t="shared" si="151"/>
        <v>#VALUE!</v>
      </c>
      <c r="V192" s="888"/>
      <c r="W192" s="72" t="e">
        <f>V192*K193*200/10/(A190)</f>
        <v>#DIV/0!</v>
      </c>
      <c r="X192" s="72" t="e">
        <f t="shared" si="152"/>
        <v>#DIV/0!</v>
      </c>
      <c r="Y192" s="72" t="e">
        <f t="shared" si="153"/>
        <v>#DIV/0!</v>
      </c>
      <c r="Z192" s="72" t="e">
        <f t="shared" si="154"/>
        <v>#DIV/0!</v>
      </c>
      <c r="AA192" s="72" t="e">
        <f>(T192/0.4-(S192))*$I195/100*10</f>
        <v>#VALUE!</v>
      </c>
      <c r="AB192" s="79"/>
      <c r="AC192" s="79"/>
      <c r="AD192" s="79"/>
      <c r="AE192" s="43"/>
      <c r="AF192" s="43"/>
      <c r="AG192" s="42"/>
      <c r="AH192" s="42"/>
      <c r="AI192" s="43"/>
      <c r="AJ192" s="42"/>
      <c r="AK192" s="42"/>
      <c r="AL192" s="42"/>
      <c r="AM192" s="43"/>
      <c r="AN192" s="42"/>
      <c r="AO192" s="42"/>
      <c r="AP192" s="42"/>
      <c r="AQ192" s="76"/>
      <c r="AR192" s="76"/>
      <c r="AS192" s="76"/>
      <c r="AT192" s="42"/>
      <c r="AU192" s="42"/>
      <c r="AV192" s="61"/>
      <c r="AW192" s="61"/>
      <c r="BP192" s="41"/>
      <c r="BQ192" s="41"/>
      <c r="BR192" s="41"/>
      <c r="BS192" s="41"/>
      <c r="BT192" s="41"/>
    </row>
    <row r="193" spans="1:72" ht="13" customHeight="1">
      <c r="A193" s="900" t="str">
        <f>A173</f>
        <v>[treatment C]</v>
      </c>
      <c r="B193" s="556">
        <v>40</v>
      </c>
      <c r="C193" s="879" t="s">
        <v>173</v>
      </c>
      <c r="D193" s="564"/>
      <c r="E193" s="879" t="s">
        <v>197</v>
      </c>
      <c r="F193" s="564"/>
      <c r="G193" s="564"/>
      <c r="H193" s="564"/>
      <c r="I193" s="569" t="e">
        <f>AVERAGE(I189:I191)</f>
        <v>#DIV/0!</v>
      </c>
      <c r="J193" s="570" t="e">
        <f>AVERAGE(J189:J191)</f>
        <v>#DIV/0!</v>
      </c>
      <c r="K193" s="569" t="e">
        <f>AVERAGE(K189:K191)</f>
        <v>#DIV/0!</v>
      </c>
      <c r="L193" s="570" t="e">
        <f>AVERAGE(L189:L191)</f>
        <v>#DIV/0!</v>
      </c>
      <c r="M193" s="564"/>
      <c r="N193" s="932"/>
      <c r="O193" s="324">
        <f t="shared" si="155"/>
        <v>90</v>
      </c>
      <c r="P193" s="321" t="str">
        <f t="shared" si="156"/>
        <v>bg 90</v>
      </c>
      <c r="Q193" s="131" t="str">
        <f t="shared" si="157"/>
        <v>glu 90</v>
      </c>
      <c r="R193" s="131" t="str">
        <f t="shared" si="158"/>
        <v>gir 90</v>
      </c>
      <c r="S193" s="131" t="str">
        <f t="shared" si="159"/>
        <v>[3H dry]</v>
      </c>
      <c r="T193" s="131" t="str">
        <f>+H198</f>
        <v>[3H wet]</v>
      </c>
      <c r="U193" s="72" t="e">
        <f t="shared" si="151"/>
        <v>#VALUE!</v>
      </c>
      <c r="V193" s="888"/>
      <c r="W193" s="72" t="e">
        <f t="shared" ref="W193:W195" si="160">W192*V193/V192</f>
        <v>#DIV/0!</v>
      </c>
      <c r="X193" s="72" t="e">
        <f t="shared" si="152"/>
        <v>#DIV/0!</v>
      </c>
      <c r="Y193" s="72" t="e">
        <f t="shared" si="153"/>
        <v>#DIV/0!</v>
      </c>
      <c r="Z193" s="72" t="e">
        <f t="shared" si="154"/>
        <v>#DIV/0!</v>
      </c>
      <c r="AA193" s="72" t="e">
        <f>(T193/0.4-(S193))*$I195/100*10</f>
        <v>#VALUE!</v>
      </c>
      <c r="AB193" s="79"/>
      <c r="AC193" s="79"/>
      <c r="AD193" s="79"/>
      <c r="AE193" s="43" t="e">
        <f>LINEST(R192:R194,O192:O194)</f>
        <v>#VALUE!</v>
      </c>
      <c r="AF193" s="43" t="e">
        <f>INDEX(LINEST(R192:R194,O192:O194),2)</f>
        <v>#VALUE!</v>
      </c>
      <c r="AG193" s="42" t="e">
        <f>LINEST(U192:U194,O192:O194)</f>
        <v>#VALUE!</v>
      </c>
      <c r="AH193" s="42" t="e">
        <f>INDEX(LINEST(U192:U194,O192:O194),2)</f>
        <v>#VALUE!</v>
      </c>
      <c r="AI193" s="43" t="e">
        <f>LINEST(Q192:Q194,O192:O194)</f>
        <v>#VALUE!</v>
      </c>
      <c r="AJ193" s="42" t="e">
        <f>INDEX(LINEST(Q192:Q194,O192:O194),2)</f>
        <v>#VALUE!</v>
      </c>
      <c r="AK193" s="43" t="e">
        <f>LINEST(W192:W194,O192:O194)</f>
        <v>#VALUE!</v>
      </c>
      <c r="AL193" s="42" t="e">
        <f>INDEX(LINEST(W192:W194,O192:O194),2)</f>
        <v>#VALUE!</v>
      </c>
      <c r="AM193" s="43" t="e">
        <f>AE193*O193+AF193</f>
        <v>#VALUE!</v>
      </c>
      <c r="AN193" s="42" t="e">
        <f>AG193*O193+AH193</f>
        <v>#VALUE!</v>
      </c>
      <c r="AO193" s="42" t="e">
        <f>AI193*O193+AJ193</f>
        <v>#VALUE!</v>
      </c>
      <c r="AP193" s="42" t="e">
        <f>AK193*O193+AL193</f>
        <v>#VALUE!</v>
      </c>
      <c r="AQ193" s="76" t="e">
        <f>AP193/AN193</f>
        <v>#VALUE!</v>
      </c>
      <c r="AR193" s="76" t="e">
        <f>AK187*AO193*AG193/AN193</f>
        <v>#VALUE!</v>
      </c>
      <c r="AS193" s="76" t="e">
        <f>AQ193-AR193</f>
        <v>#VALUE!</v>
      </c>
      <c r="AT193" s="76" t="e">
        <f>AS193-AM193</f>
        <v>#VALUE!</v>
      </c>
      <c r="AU193" s="76" t="e">
        <f>AS193-AK187*AI193</f>
        <v>#VALUE!</v>
      </c>
      <c r="AV193" s="61"/>
      <c r="AW193" s="61"/>
      <c r="BP193" s="41"/>
      <c r="BQ193" s="41"/>
      <c r="BR193" s="41"/>
      <c r="BS193" s="41"/>
      <c r="BT193" s="41"/>
    </row>
    <row r="194" spans="1:72" ht="13" customHeight="1">
      <c r="A194" s="900" t="s">
        <v>61</v>
      </c>
      <c r="B194" s="556">
        <v>50</v>
      </c>
      <c r="C194" s="879" t="s">
        <v>174</v>
      </c>
      <c r="D194" s="564"/>
      <c r="E194" s="879" t="s">
        <v>198</v>
      </c>
      <c r="F194" s="564"/>
      <c r="G194" s="564"/>
      <c r="H194" s="564"/>
      <c r="I194" s="564"/>
      <c r="J194" s="568"/>
      <c r="K194" s="564"/>
      <c r="L194" s="568"/>
      <c r="M194" s="564"/>
      <c r="N194" s="932"/>
      <c r="O194" s="324">
        <f t="shared" si="155"/>
        <v>100</v>
      </c>
      <c r="P194" s="321" t="str">
        <f t="shared" si="156"/>
        <v>bg 100</v>
      </c>
      <c r="Q194" s="72" t="str">
        <f t="shared" si="157"/>
        <v>glu 100</v>
      </c>
      <c r="R194" s="131" t="str">
        <f t="shared" si="158"/>
        <v>gir 100</v>
      </c>
      <c r="S194" s="131" t="str">
        <f t="shared" si="159"/>
        <v>[3H dry]</v>
      </c>
      <c r="T194" s="131" t="str">
        <f>+H199</f>
        <v>[3H wet]</v>
      </c>
      <c r="U194" s="72" t="e">
        <f t="shared" si="151"/>
        <v>#VALUE!</v>
      </c>
      <c r="V194" s="888"/>
      <c r="W194" s="72" t="e">
        <f t="shared" si="160"/>
        <v>#DIV/0!</v>
      </c>
      <c r="X194" s="72" t="e">
        <f t="shared" si="152"/>
        <v>#DIV/0!</v>
      </c>
      <c r="Y194" s="72" t="e">
        <f t="shared" si="153"/>
        <v>#DIV/0!</v>
      </c>
      <c r="Z194" s="72" t="e">
        <f t="shared" si="154"/>
        <v>#DIV/0!</v>
      </c>
      <c r="AA194" s="72" t="e">
        <f>(T194/0.4-(S194))*$I195/100*10</f>
        <v>#VALUE!</v>
      </c>
      <c r="AB194" s="79"/>
      <c r="AC194" s="79"/>
      <c r="AD194" s="79"/>
      <c r="AE194" s="43" t="e">
        <f>LINEST(R193:R195,O193:O195)</f>
        <v>#VALUE!</v>
      </c>
      <c r="AF194" s="43" t="e">
        <f>INDEX(LINEST(R193:R195,O193:O195),2)</f>
        <v>#VALUE!</v>
      </c>
      <c r="AG194" s="42" t="e">
        <f>LINEST(U193:U195,O193:O195)</f>
        <v>#VALUE!</v>
      </c>
      <c r="AH194" s="42" t="e">
        <f>INDEX(LINEST(U193:U195,O193:O195),2)</f>
        <v>#VALUE!</v>
      </c>
      <c r="AI194" s="43" t="e">
        <f>LINEST(Q193:Q195,O193:O195)</f>
        <v>#VALUE!</v>
      </c>
      <c r="AJ194" s="42" t="e">
        <f>INDEX(LINEST(Q193:Q195,O193:O195),2)</f>
        <v>#VALUE!</v>
      </c>
      <c r="AK194" s="43" t="e">
        <f>LINEST(W193:W195,O193:O195)</f>
        <v>#VALUE!</v>
      </c>
      <c r="AL194" s="42" t="e">
        <f>INDEX(LINEST(W193:W195,O193:O195),2)</f>
        <v>#VALUE!</v>
      </c>
      <c r="AM194" s="43" t="e">
        <f>AE194*O194+AF194</f>
        <v>#VALUE!</v>
      </c>
      <c r="AN194" s="42" t="e">
        <f>AG194*O194+AH194</f>
        <v>#VALUE!</v>
      </c>
      <c r="AO194" s="42" t="e">
        <f>AI194*O194+AJ194</f>
        <v>#VALUE!</v>
      </c>
      <c r="AP194" s="42" t="e">
        <f>AK194*O194+AL194</f>
        <v>#VALUE!</v>
      </c>
      <c r="AQ194" s="76" t="e">
        <f>AP194/AN194</f>
        <v>#VALUE!</v>
      </c>
      <c r="AR194" s="76" t="e">
        <f>AK187*AO194*AG194/AN194</f>
        <v>#VALUE!</v>
      </c>
      <c r="AS194" s="76" t="e">
        <f>AQ194-AR194</f>
        <v>#VALUE!</v>
      </c>
      <c r="AT194" s="76" t="e">
        <f>AS194-AM194</f>
        <v>#VALUE!</v>
      </c>
      <c r="AU194" s="76" t="e">
        <f>AS194-AK187*AI194</f>
        <v>#VALUE!</v>
      </c>
      <c r="AV194" s="61"/>
      <c r="AW194" s="61"/>
      <c r="BP194" s="41"/>
      <c r="BQ194" s="41"/>
      <c r="BR194" s="41"/>
      <c r="BS194" s="41"/>
      <c r="BT194" s="41"/>
    </row>
    <row r="195" spans="1:72" ht="13" customHeight="1" thickBot="1">
      <c r="A195" s="900" t="s">
        <v>315</v>
      </c>
      <c r="B195" s="556">
        <v>60</v>
      </c>
      <c r="C195" s="879" t="s">
        <v>175</v>
      </c>
      <c r="D195" s="564"/>
      <c r="E195" s="879" t="s">
        <v>199</v>
      </c>
      <c r="F195" s="564"/>
      <c r="G195" s="564"/>
      <c r="H195" s="564"/>
      <c r="I195" s="571" t="e">
        <f>I193/J193</f>
        <v>#DIV/0!</v>
      </c>
      <c r="J195" s="572" t="s">
        <v>14</v>
      </c>
      <c r="K195" s="571" t="e">
        <f>K193/L193</f>
        <v>#DIV/0!</v>
      </c>
      <c r="L195" s="572" t="s">
        <v>14</v>
      </c>
      <c r="M195" s="576"/>
      <c r="N195" s="932"/>
      <c r="O195" s="324">
        <f t="shared" ref="O195" si="161">+B201</f>
        <v>120</v>
      </c>
      <c r="P195" s="321" t="str">
        <f t="shared" ref="P195" si="162">+C201</f>
        <v>bg 120</v>
      </c>
      <c r="Q195" s="131" t="str">
        <f t="shared" ref="Q195" si="163">+D201</f>
        <v>glu 120</v>
      </c>
      <c r="R195" s="131" t="str">
        <f t="shared" ref="R195" si="164">+E201</f>
        <v>gir 120</v>
      </c>
      <c r="S195" s="131" t="str">
        <f t="shared" ref="S195" si="165">+F201</f>
        <v>[3H dry]</v>
      </c>
      <c r="T195" s="131" t="str">
        <f t="shared" ref="T195" si="166">+H201</f>
        <v>[3H wet]</v>
      </c>
      <c r="U195" s="72" t="e">
        <f t="shared" si="151"/>
        <v>#VALUE!</v>
      </c>
      <c r="V195" s="888"/>
      <c r="W195" s="72" t="e">
        <f t="shared" si="160"/>
        <v>#DIV/0!</v>
      </c>
      <c r="X195" s="72" t="e">
        <f t="shared" si="152"/>
        <v>#DIV/0!</v>
      </c>
      <c r="Y195" s="72" t="e">
        <f t="shared" si="153"/>
        <v>#DIV/0!</v>
      </c>
      <c r="Z195" s="72" t="e">
        <f t="shared" si="154"/>
        <v>#DIV/0!</v>
      </c>
      <c r="AA195" s="72" t="e">
        <f>(T195/0.4-(S195))*$I195/100*10</f>
        <v>#VALUE!</v>
      </c>
      <c r="AB195" s="79"/>
      <c r="AC195" s="79"/>
      <c r="AD195" s="79"/>
      <c r="AE195" s="43"/>
      <c r="AQ195" s="42"/>
      <c r="AV195" s="61"/>
      <c r="AW195" s="61"/>
      <c r="BP195" s="41"/>
      <c r="BQ195" s="41"/>
      <c r="BR195" s="41"/>
      <c r="BS195" s="41"/>
      <c r="BT195" s="41"/>
    </row>
    <row r="196" spans="1:72" ht="13" customHeight="1" thickBot="1">
      <c r="A196" s="900">
        <v>1</v>
      </c>
      <c r="B196" s="556">
        <v>70</v>
      </c>
      <c r="C196" s="879" t="s">
        <v>176</v>
      </c>
      <c r="D196" s="564"/>
      <c r="E196" s="879" t="s">
        <v>200</v>
      </c>
      <c r="F196" s="876"/>
      <c r="G196" s="564"/>
      <c r="H196" s="564"/>
      <c r="I196" s="564"/>
      <c r="J196" s="568"/>
      <c r="K196" s="564"/>
      <c r="L196" s="564"/>
      <c r="M196" s="564"/>
      <c r="N196" s="932"/>
      <c r="O196" s="325" t="s">
        <v>55</v>
      </c>
      <c r="P196" s="152" t="e">
        <f t="shared" ref="P196:Z196" si="167">AVERAGE(P192:P195)</f>
        <v>#DIV/0!</v>
      </c>
      <c r="Q196" s="154" t="e">
        <f t="shared" si="167"/>
        <v>#DIV/0!</v>
      </c>
      <c r="R196" s="153" t="e">
        <f t="shared" si="167"/>
        <v>#DIV/0!</v>
      </c>
      <c r="S196" s="153" t="e">
        <f t="shared" si="167"/>
        <v>#DIV/0!</v>
      </c>
      <c r="T196" s="154" t="e">
        <f t="shared" si="167"/>
        <v>#DIV/0!</v>
      </c>
      <c r="U196" s="153" t="e">
        <f t="shared" si="167"/>
        <v>#VALUE!</v>
      </c>
      <c r="V196" s="1075" t="e">
        <f t="shared" si="167"/>
        <v>#DIV/0!</v>
      </c>
      <c r="W196" s="153" t="e">
        <f t="shared" si="167"/>
        <v>#DIV/0!</v>
      </c>
      <c r="X196" s="153" t="e">
        <f t="shared" si="167"/>
        <v>#DIV/0!</v>
      </c>
      <c r="Y196" s="153" t="e">
        <f t="shared" si="167"/>
        <v>#DIV/0!</v>
      </c>
      <c r="Z196" s="153" t="e">
        <f t="shared" si="167"/>
        <v>#DIV/0!</v>
      </c>
      <c r="AA196" s="156"/>
      <c r="AB196" s="79"/>
      <c r="AC196" s="79"/>
      <c r="AD196" s="79"/>
      <c r="AR196" s="1034" t="s">
        <v>110</v>
      </c>
      <c r="AS196" s="1034" t="e">
        <f>AVERAGE(AS193:AS194)</f>
        <v>#VALUE!</v>
      </c>
      <c r="AT196" s="1034" t="e">
        <f>AVERAGE(AT193:AT194)</f>
        <v>#VALUE!</v>
      </c>
      <c r="AU196" s="1034" t="e">
        <f>AVERAGE(AU193:AU194)</f>
        <v>#VALUE!</v>
      </c>
      <c r="AV196" s="61"/>
      <c r="AW196" s="61"/>
      <c r="BP196" s="41"/>
      <c r="BQ196" s="41"/>
      <c r="BR196" s="41"/>
      <c r="BS196" s="41"/>
      <c r="BT196" s="41"/>
    </row>
    <row r="197" spans="1:72" ht="13" customHeight="1" thickBot="1">
      <c r="A197" s="900" t="s">
        <v>316</v>
      </c>
      <c r="B197" s="556">
        <v>80</v>
      </c>
      <c r="C197" s="879" t="s">
        <v>177</v>
      </c>
      <c r="D197" s="879" t="s">
        <v>188</v>
      </c>
      <c r="E197" s="879" t="s">
        <v>201</v>
      </c>
      <c r="F197" s="879" t="s">
        <v>156</v>
      </c>
      <c r="G197" s="564"/>
      <c r="H197" s="879" t="s">
        <v>158</v>
      </c>
      <c r="I197" s="564"/>
      <c r="J197" s="573"/>
      <c r="K197" s="574"/>
      <c r="L197" s="574"/>
      <c r="M197" s="574"/>
      <c r="N197" s="932"/>
      <c r="O197" s="1026" t="s">
        <v>95</v>
      </c>
      <c r="P197" s="79" t="e">
        <f>AVERAGE(P190:P191)</f>
        <v>#DIV/0!</v>
      </c>
      <c r="Q197" s="158" t="e">
        <f>AVERAGE(P192/Q192,P193/Q193,P194/Q194,P195/Q195)</f>
        <v>#VALUE!</v>
      </c>
      <c r="R197" s="67" t="e">
        <f>AVERAGE(P190/Q190,P191/Q191)</f>
        <v>#VALUE!</v>
      </c>
      <c r="V197" s="1076"/>
      <c r="W197" s="79"/>
      <c r="X197" s="79"/>
      <c r="Y197" s="79"/>
      <c r="Z197" s="160"/>
      <c r="AA197" s="603" t="s">
        <v>79</v>
      </c>
      <c r="AB197" s="79"/>
      <c r="AC197" s="79"/>
      <c r="AD197" s="79"/>
      <c r="AS197" s="61"/>
      <c r="AT197" s="61"/>
      <c r="AU197" s="61"/>
      <c r="AV197" s="61"/>
      <c r="AW197" s="61"/>
      <c r="BP197" s="41"/>
      <c r="BQ197" s="41"/>
      <c r="BR197" s="41"/>
      <c r="BS197" s="41"/>
      <c r="BT197" s="41"/>
    </row>
    <row r="198" spans="1:72" ht="13" customHeight="1" thickBot="1">
      <c r="A198" s="1109" t="s">
        <v>220</v>
      </c>
      <c r="B198" s="556">
        <v>90</v>
      </c>
      <c r="C198" s="879" t="s">
        <v>178</v>
      </c>
      <c r="D198" s="879" t="s">
        <v>189</v>
      </c>
      <c r="E198" s="879" t="s">
        <v>202</v>
      </c>
      <c r="F198" s="879" t="s">
        <v>156</v>
      </c>
      <c r="G198" s="564"/>
      <c r="H198" s="879" t="s">
        <v>158</v>
      </c>
      <c r="I198" s="575"/>
      <c r="J198" s="572"/>
      <c r="K198" s="576"/>
      <c r="L198" s="576"/>
      <c r="M198" s="576"/>
      <c r="N198" s="932"/>
      <c r="O198" s="1233" t="s">
        <v>83</v>
      </c>
      <c r="P198" s="1233"/>
      <c r="Q198" s="162" t="e">
        <f>STDEV(P192/Q192,P193/Q193,P194/Q194,P195/Q195)</f>
        <v>#VALUE!</v>
      </c>
      <c r="R198" s="163" t="e">
        <f>STDEV(P190/Q190,P191/Q191)</f>
        <v>#VALUE!</v>
      </c>
      <c r="V198" s="1076"/>
      <c r="W198" s="79"/>
      <c r="X198" s="79"/>
      <c r="Y198" s="79"/>
      <c r="Z198" s="164" t="s">
        <v>89</v>
      </c>
      <c r="AA198" s="165" t="e">
        <f>SLOPE(AA190:AA191,O190:O191)</f>
        <v>#VALUE!</v>
      </c>
      <c r="AB198" s="79"/>
      <c r="AC198" s="79"/>
      <c r="AD198" s="79"/>
      <c r="AS198" s="61"/>
      <c r="AT198" s="61"/>
      <c r="AU198" s="61"/>
      <c r="AV198" s="61"/>
      <c r="AW198" s="61"/>
      <c r="BP198" s="41"/>
      <c r="BQ198" s="41"/>
      <c r="BR198" s="41"/>
      <c r="BS198" s="41"/>
      <c r="BT198" s="41"/>
    </row>
    <row r="199" spans="1:72" ht="13" customHeight="1" thickBot="1">
      <c r="A199" s="943" t="s">
        <v>337</v>
      </c>
      <c r="B199" s="556">
        <v>100</v>
      </c>
      <c r="C199" s="879" t="s">
        <v>179</v>
      </c>
      <c r="D199" s="879" t="s">
        <v>190</v>
      </c>
      <c r="E199" s="879" t="s">
        <v>203</v>
      </c>
      <c r="F199" s="879" t="s">
        <v>156</v>
      </c>
      <c r="G199" s="564"/>
      <c r="H199" s="879" t="s">
        <v>158</v>
      </c>
      <c r="I199" s="577"/>
      <c r="J199" s="578"/>
      <c r="K199" s="564"/>
      <c r="L199" s="564"/>
      <c r="M199" s="879" t="s">
        <v>211</v>
      </c>
      <c r="N199" s="1069"/>
      <c r="O199" s="35"/>
      <c r="P199" s="945"/>
      <c r="Q199" s="604" t="s">
        <v>93</v>
      </c>
      <c r="R199" s="605" t="s">
        <v>94</v>
      </c>
      <c r="V199" s="1076"/>
      <c r="W199" s="79"/>
      <c r="X199" s="79"/>
      <c r="Y199" s="79"/>
      <c r="Z199" s="167" t="s">
        <v>80</v>
      </c>
      <c r="AA199" s="168" t="e">
        <f>SLOPE(AA192:AA195,O192:O195)</f>
        <v>#VALUE!</v>
      </c>
      <c r="AB199" s="79"/>
      <c r="AC199" s="79"/>
      <c r="AD199" s="79"/>
      <c r="AS199" s="61"/>
      <c r="AT199" s="61"/>
      <c r="AU199" s="61"/>
      <c r="AV199" s="61"/>
      <c r="AW199" s="61"/>
      <c r="BP199" s="41"/>
      <c r="BQ199" s="41"/>
      <c r="BR199" s="41"/>
      <c r="BS199" s="41"/>
      <c r="BT199" s="41"/>
    </row>
    <row r="200" spans="1:72" ht="13" customHeight="1">
      <c r="A200" s="1109" t="s">
        <v>219</v>
      </c>
      <c r="B200" s="556">
        <v>110</v>
      </c>
      <c r="C200" s="879" t="s">
        <v>180</v>
      </c>
      <c r="D200" s="564"/>
      <c r="E200" s="879" t="s">
        <v>204</v>
      </c>
      <c r="F200" s="564"/>
      <c r="G200" s="564"/>
      <c r="H200" s="564"/>
      <c r="I200" s="579" t="s">
        <v>9</v>
      </c>
      <c r="J200" s="580"/>
      <c r="K200" s="1269"/>
      <c r="L200" s="1270"/>
      <c r="M200" s="586"/>
      <c r="N200" s="1069"/>
      <c r="V200" s="1076"/>
      <c r="AB200" s="79"/>
      <c r="AC200" s="79"/>
      <c r="AD200" s="79"/>
      <c r="AS200" s="61"/>
      <c r="AT200" s="61"/>
      <c r="AU200" s="61"/>
      <c r="AV200" s="61"/>
      <c r="AW200" s="61"/>
      <c r="BP200" s="41"/>
      <c r="BQ200" s="41"/>
      <c r="BR200" s="41"/>
      <c r="BS200" s="41"/>
      <c r="BT200" s="41"/>
    </row>
    <row r="201" spans="1:72" ht="13" customHeight="1">
      <c r="A201" s="943" t="s">
        <v>338</v>
      </c>
      <c r="B201" s="556">
        <v>120</v>
      </c>
      <c r="C201" s="879" t="s">
        <v>181</v>
      </c>
      <c r="D201" s="879" t="s">
        <v>191</v>
      </c>
      <c r="E201" s="879" t="s">
        <v>205</v>
      </c>
      <c r="F201" s="879" t="s">
        <v>156</v>
      </c>
      <c r="G201" s="564"/>
      <c r="H201" s="879" t="s">
        <v>158</v>
      </c>
      <c r="I201" s="581" t="e">
        <f>((G203+G202)/2)*(B203-B202)</f>
        <v>#VALUE!</v>
      </c>
      <c r="J201" s="572"/>
      <c r="K201" s="1271"/>
      <c r="L201" s="1272"/>
      <c r="M201" s="879" t="s">
        <v>212</v>
      </c>
      <c r="N201" s="932"/>
      <c r="V201" s="1076"/>
      <c r="AB201" s="79"/>
      <c r="AC201" s="79"/>
      <c r="AD201" s="79"/>
      <c r="AS201" s="61"/>
      <c r="AT201" s="61"/>
      <c r="AU201" s="61"/>
      <c r="AV201" s="61"/>
      <c r="AW201" s="61"/>
      <c r="BP201" s="41"/>
      <c r="BQ201" s="41"/>
      <c r="BR201" s="41"/>
      <c r="BS201" s="41"/>
      <c r="BT201" s="41"/>
    </row>
    <row r="202" spans="1:72" ht="13" customHeight="1">
      <c r="A202" s="900"/>
      <c r="B202" s="556">
        <v>2</v>
      </c>
      <c r="C202" s="879" t="s">
        <v>182</v>
      </c>
      <c r="D202" s="564"/>
      <c r="E202" s="879" t="s">
        <v>206</v>
      </c>
      <c r="F202" s="564"/>
      <c r="G202" s="879" t="s">
        <v>157</v>
      </c>
      <c r="H202" s="564"/>
      <c r="I202" s="581" t="e">
        <f>((G204+G203)/2)*(B204-B203)</f>
        <v>#VALUE!</v>
      </c>
      <c r="J202" s="572"/>
      <c r="K202" s="1271"/>
      <c r="L202" s="1272"/>
      <c r="M202" s="586"/>
      <c r="N202" s="932"/>
      <c r="V202" s="1076"/>
      <c r="AB202" s="79"/>
      <c r="AC202" s="79"/>
      <c r="AD202" s="79"/>
      <c r="AS202" s="61"/>
      <c r="AT202" s="61"/>
      <c r="AU202" s="61"/>
      <c r="AV202" s="61"/>
      <c r="AW202" s="61"/>
      <c r="BP202" s="41"/>
      <c r="BQ202" s="41"/>
      <c r="BR202" s="41"/>
      <c r="BS202" s="41"/>
      <c r="BT202" s="41"/>
    </row>
    <row r="203" spans="1:72" ht="13" customHeight="1">
      <c r="A203" s="943" t="s">
        <v>317</v>
      </c>
      <c r="B203" s="556">
        <v>5</v>
      </c>
      <c r="C203" s="879" t="s">
        <v>183</v>
      </c>
      <c r="D203" s="564"/>
      <c r="E203" s="879" t="s">
        <v>207</v>
      </c>
      <c r="F203" s="564"/>
      <c r="G203" s="879" t="s">
        <v>157</v>
      </c>
      <c r="H203" s="564"/>
      <c r="I203" s="581" t="e">
        <f>((G205+G204)/2)*(B205-B204)</f>
        <v>#VALUE!</v>
      </c>
      <c r="J203" s="572"/>
      <c r="K203" s="1271"/>
      <c r="L203" s="1272"/>
      <c r="M203" s="586"/>
      <c r="N203" s="932"/>
      <c r="V203" s="1076"/>
      <c r="AB203" s="79"/>
      <c r="AC203" s="79"/>
      <c r="AD203" s="79"/>
      <c r="AS203" s="61"/>
      <c r="AT203" s="61"/>
      <c r="AU203" s="61"/>
      <c r="AV203" s="61"/>
      <c r="AW203" s="61"/>
      <c r="BP203" s="41"/>
      <c r="BQ203" s="41"/>
      <c r="BR203" s="41"/>
      <c r="BS203" s="41"/>
      <c r="BT203" s="41"/>
    </row>
    <row r="204" spans="1:72" ht="13" customHeight="1">
      <c r="A204" s="1110"/>
      <c r="B204" s="556">
        <v>10</v>
      </c>
      <c r="C204" s="879" t="s">
        <v>170</v>
      </c>
      <c r="D204" s="564"/>
      <c r="E204" s="879" t="s">
        <v>194</v>
      </c>
      <c r="F204" s="564"/>
      <c r="G204" s="879" t="s">
        <v>157</v>
      </c>
      <c r="H204" s="564"/>
      <c r="I204" s="581" t="e">
        <f>((G206+G205)/2)*(B206-B205)</f>
        <v>#VALUE!</v>
      </c>
      <c r="J204" s="572"/>
      <c r="K204" s="1271"/>
      <c r="L204" s="1272"/>
      <c r="M204" s="586"/>
      <c r="N204" s="932"/>
      <c r="V204" s="1076"/>
      <c r="AB204" s="79"/>
      <c r="AC204" s="79"/>
      <c r="AD204" s="79"/>
      <c r="AS204" s="61"/>
      <c r="AT204" s="61"/>
      <c r="AU204" s="61"/>
      <c r="AV204" s="61"/>
      <c r="AW204" s="61"/>
      <c r="BP204" s="41"/>
      <c r="BQ204" s="41"/>
      <c r="BR204" s="41"/>
      <c r="BS204" s="41"/>
      <c r="BT204" s="41"/>
    </row>
    <row r="205" spans="1:72" ht="13" customHeight="1" thickBot="1">
      <c r="A205" s="1110"/>
      <c r="B205" s="556">
        <v>15</v>
      </c>
      <c r="C205" s="879" t="s">
        <v>184</v>
      </c>
      <c r="D205" s="564"/>
      <c r="E205" s="879" t="s">
        <v>208</v>
      </c>
      <c r="F205" s="564"/>
      <c r="G205" s="879" t="s">
        <v>157</v>
      </c>
      <c r="H205" s="564"/>
      <c r="I205" s="582" t="e">
        <f>SUM(I201:I204)/(B206-B202)*220</f>
        <v>#VALUE!</v>
      </c>
      <c r="J205" s="583" t="s">
        <v>10</v>
      </c>
      <c r="K205" s="1273"/>
      <c r="L205" s="1274"/>
      <c r="M205" s="586"/>
      <c r="N205" s="932"/>
      <c r="V205" s="1076"/>
      <c r="W205" s="79"/>
      <c r="X205" s="79"/>
      <c r="Y205" s="79"/>
      <c r="Z205" s="79"/>
      <c r="AA205" s="79"/>
      <c r="AB205" s="79"/>
      <c r="AC205" s="79"/>
      <c r="AD205" s="79"/>
      <c r="AS205" s="61"/>
      <c r="AT205" s="61"/>
      <c r="AU205" s="61"/>
      <c r="AV205" s="61"/>
      <c r="AW205" s="61"/>
      <c r="BP205" s="41"/>
      <c r="BQ205" s="41"/>
      <c r="BR205" s="41"/>
      <c r="BS205" s="41"/>
      <c r="BT205" s="41"/>
    </row>
    <row r="206" spans="1:72" ht="13" customHeight="1" thickBot="1">
      <c r="A206" s="1110"/>
      <c r="B206" s="556">
        <v>25</v>
      </c>
      <c r="C206" s="879" t="s">
        <v>185</v>
      </c>
      <c r="D206" s="564"/>
      <c r="E206" s="879" t="s">
        <v>209</v>
      </c>
      <c r="F206" s="564"/>
      <c r="G206" s="879" t="s">
        <v>157</v>
      </c>
      <c r="H206" s="564"/>
      <c r="I206" s="584"/>
      <c r="J206" s="585"/>
      <c r="K206" s="574"/>
      <c r="L206" s="574"/>
      <c r="M206" s="586"/>
      <c r="N206" s="932"/>
      <c r="O206" s="326"/>
      <c r="V206" s="1076"/>
      <c r="W206" s="79"/>
      <c r="X206" s="79"/>
      <c r="Y206" s="79"/>
      <c r="Z206" s="656" t="s">
        <v>14</v>
      </c>
      <c r="AA206" s="79"/>
      <c r="AB206" s="79"/>
      <c r="AC206" s="79"/>
      <c r="AD206" s="79"/>
      <c r="AS206" s="61"/>
      <c r="AT206" s="61"/>
      <c r="AU206" s="61"/>
      <c r="AV206" s="61"/>
      <c r="AW206" s="61"/>
      <c r="BP206" s="41"/>
      <c r="BQ206" s="41"/>
      <c r="BR206" s="41"/>
      <c r="BS206" s="41"/>
      <c r="BT206" s="41"/>
    </row>
    <row r="207" spans="1:72" ht="13" customHeight="1" thickBot="1">
      <c r="A207" s="1111" t="s">
        <v>218</v>
      </c>
      <c r="B207" s="557" t="s">
        <v>11</v>
      </c>
      <c r="C207" s="558" t="e">
        <f>AVERAGE(C202:C206)</f>
        <v>#DIV/0!</v>
      </c>
      <c r="D207" s="559"/>
      <c r="E207" s="558" t="e">
        <f>AVERAGE(E197:E201)</f>
        <v>#DIV/0!</v>
      </c>
      <c r="F207" s="559"/>
      <c r="G207" s="884" t="s">
        <v>159</v>
      </c>
      <c r="H207" s="576" t="s">
        <v>8</v>
      </c>
      <c r="I207" s="560"/>
      <c r="J207" s="561"/>
      <c r="K207" s="559"/>
      <c r="L207" s="559"/>
      <c r="M207" s="562" t="e">
        <f>AVERAGE(M199:M204)</f>
        <v>#DIV/0!</v>
      </c>
      <c r="N207" s="563" t="s">
        <v>58</v>
      </c>
      <c r="O207" s="1267" t="str">
        <f>A209</f>
        <v>MP-10</v>
      </c>
      <c r="P207" s="1268"/>
      <c r="Q207" s="319"/>
      <c r="S207" s="92"/>
      <c r="T207" s="92"/>
      <c r="V207" s="1076"/>
      <c r="W207" s="79"/>
      <c r="X207" s="79"/>
      <c r="Y207" s="79"/>
      <c r="Z207" s="320"/>
      <c r="AA207" s="657"/>
      <c r="AB207" s="658"/>
      <c r="AC207" s="658"/>
      <c r="AD207" s="659"/>
      <c r="AE207" s="1162" t="str">
        <f>+O207</f>
        <v>MP-10</v>
      </c>
      <c r="AF207" s="666" t="s">
        <v>116</v>
      </c>
      <c r="AG207" s="664"/>
      <c r="AH207" s="664"/>
      <c r="AI207" s="663" t="s">
        <v>115</v>
      </c>
      <c r="AJ207" s="664"/>
      <c r="AK207" s="665">
        <v>1.3</v>
      </c>
      <c r="AL207" s="664"/>
      <c r="AM207" s="664"/>
      <c r="AN207" s="664"/>
      <c r="AO207" s="664"/>
      <c r="AP207" s="664"/>
      <c r="AQ207" s="664"/>
      <c r="AR207" s="664"/>
      <c r="AS207" s="664"/>
      <c r="AT207" s="664"/>
      <c r="AU207" s="664"/>
      <c r="AV207" s="61"/>
      <c r="AW207" s="61"/>
      <c r="BP207" s="41"/>
      <c r="BQ207" s="41"/>
      <c r="BR207" s="41"/>
      <c r="BS207" s="41"/>
      <c r="BT207" s="41"/>
    </row>
    <row r="208" spans="1:72" ht="13" customHeight="1">
      <c r="A208" s="1112">
        <v>10</v>
      </c>
      <c r="B208" s="612">
        <v>-10</v>
      </c>
      <c r="C208" s="878" t="s">
        <v>168</v>
      </c>
      <c r="D208" s="878" t="s">
        <v>186</v>
      </c>
      <c r="E208" s="878" t="s">
        <v>192</v>
      </c>
      <c r="F208" s="880" t="s">
        <v>156</v>
      </c>
      <c r="G208" s="615"/>
      <c r="H208" s="880" t="s">
        <v>158</v>
      </c>
      <c r="I208" s="638"/>
      <c r="J208" s="639"/>
      <c r="K208" s="640"/>
      <c r="L208" s="640"/>
      <c r="M208" s="941" t="s">
        <v>210</v>
      </c>
      <c r="N208" s="934"/>
      <c r="O208" s="644" t="s">
        <v>2</v>
      </c>
      <c r="P208" s="645" t="s">
        <v>344</v>
      </c>
      <c r="Q208" s="646" t="s">
        <v>345</v>
      </c>
      <c r="R208" s="543" t="s">
        <v>46</v>
      </c>
      <c r="S208" s="646" t="s">
        <v>71</v>
      </c>
      <c r="T208" s="646" t="s">
        <v>72</v>
      </c>
      <c r="U208" s="646" t="s">
        <v>17</v>
      </c>
      <c r="V208" s="1086" t="s">
        <v>28</v>
      </c>
      <c r="W208" s="646" t="s">
        <v>25</v>
      </c>
      <c r="X208" s="543" t="s">
        <v>18</v>
      </c>
      <c r="Y208" s="647" t="s">
        <v>20</v>
      </c>
      <c r="Z208" s="544" t="s">
        <v>56</v>
      </c>
      <c r="AA208" s="648" t="s">
        <v>74</v>
      </c>
      <c r="AB208" s="545" t="s">
        <v>81</v>
      </c>
      <c r="AC208" s="545" t="s">
        <v>82</v>
      </c>
      <c r="AD208" s="649" t="s">
        <v>86</v>
      </c>
      <c r="AE208" s="667"/>
      <c r="AF208" s="667"/>
      <c r="AG208" s="667"/>
      <c r="AH208" s="667"/>
      <c r="AI208" s="667"/>
      <c r="AJ208" s="667"/>
      <c r="AK208" s="667"/>
      <c r="AL208" s="667"/>
      <c r="AM208" s="667" t="s">
        <v>117</v>
      </c>
      <c r="AN208" s="667" t="s">
        <v>117</v>
      </c>
      <c r="AO208" s="667" t="s">
        <v>117</v>
      </c>
      <c r="AP208" s="667" t="s">
        <v>117</v>
      </c>
      <c r="AQ208" s="667" t="s">
        <v>118</v>
      </c>
      <c r="AR208" s="667" t="s">
        <v>119</v>
      </c>
      <c r="AS208" s="667" t="s">
        <v>120</v>
      </c>
      <c r="AT208" s="667" t="s">
        <v>121</v>
      </c>
      <c r="AU208" s="667"/>
      <c r="AV208" s="61"/>
      <c r="AW208" s="61"/>
      <c r="BP208" s="41"/>
      <c r="BQ208" s="41"/>
      <c r="BR208" s="41"/>
      <c r="BS208" s="41"/>
      <c r="BT208" s="41"/>
    </row>
    <row r="209" spans="1:72" ht="13" customHeight="1" thickBot="1">
      <c r="A209" s="911" t="s">
        <v>146</v>
      </c>
      <c r="B209" s="613">
        <v>0</v>
      </c>
      <c r="C209" s="879" t="s">
        <v>169</v>
      </c>
      <c r="D209" s="879" t="s">
        <v>187</v>
      </c>
      <c r="E209" s="879" t="s">
        <v>193</v>
      </c>
      <c r="F209" s="879" t="s">
        <v>156</v>
      </c>
      <c r="G209" s="615"/>
      <c r="H209" s="879" t="s">
        <v>158</v>
      </c>
      <c r="I209" s="879"/>
      <c r="J209" s="883"/>
      <c r="K209" s="879"/>
      <c r="L209" s="879"/>
      <c r="M209" s="615"/>
      <c r="N209" s="935"/>
      <c r="O209" s="650" t="s">
        <v>26</v>
      </c>
      <c r="P209" s="651" t="s">
        <v>99</v>
      </c>
      <c r="Q209" s="546" t="s">
        <v>99</v>
      </c>
      <c r="R209" s="546" t="s">
        <v>16</v>
      </c>
      <c r="S209" s="546" t="s">
        <v>70</v>
      </c>
      <c r="T209" s="546" t="s">
        <v>73</v>
      </c>
      <c r="U209" s="652" t="s">
        <v>84</v>
      </c>
      <c r="V209" s="1087" t="s">
        <v>350</v>
      </c>
      <c r="W209" s="546" t="s">
        <v>88</v>
      </c>
      <c r="X209" s="546" t="s">
        <v>16</v>
      </c>
      <c r="Y209" s="653" t="s">
        <v>16</v>
      </c>
      <c r="Z209" s="654"/>
      <c r="AA209" s="547" t="s">
        <v>75</v>
      </c>
      <c r="AB209" s="548"/>
      <c r="AC209" s="548"/>
      <c r="AD209" s="655"/>
      <c r="AE209" s="667" t="s">
        <v>122</v>
      </c>
      <c r="AF209" s="667" t="s">
        <v>123</v>
      </c>
      <c r="AG209" s="667" t="s">
        <v>124</v>
      </c>
      <c r="AH209" s="667" t="s">
        <v>125</v>
      </c>
      <c r="AI209" s="667" t="s">
        <v>341</v>
      </c>
      <c r="AJ209" s="667" t="s">
        <v>346</v>
      </c>
      <c r="AK209" s="667" t="s">
        <v>339</v>
      </c>
      <c r="AL209" s="667" t="s">
        <v>340</v>
      </c>
      <c r="AM209" s="667" t="s">
        <v>46</v>
      </c>
      <c r="AN209" s="667" t="s">
        <v>17</v>
      </c>
      <c r="AO209" s="667" t="s">
        <v>343</v>
      </c>
      <c r="AP209" s="667" t="s">
        <v>25</v>
      </c>
      <c r="AQ209" s="667" t="s">
        <v>127</v>
      </c>
      <c r="AR209" s="667" t="s">
        <v>127</v>
      </c>
      <c r="AS209" s="667" t="s">
        <v>127</v>
      </c>
      <c r="AT209" s="667" t="s">
        <v>127</v>
      </c>
      <c r="AU209" s="667" t="s">
        <v>128</v>
      </c>
      <c r="AV209" s="61"/>
      <c r="AW209" s="61"/>
      <c r="BP209" s="41"/>
      <c r="BQ209" s="41"/>
      <c r="BR209" s="41"/>
      <c r="BS209" s="41"/>
      <c r="BT209" s="41"/>
    </row>
    <row r="210" spans="1:72" ht="13" customHeight="1">
      <c r="A210" s="901" t="s">
        <v>151</v>
      </c>
      <c r="B210" s="613">
        <v>10</v>
      </c>
      <c r="C210" s="879" t="s">
        <v>170</v>
      </c>
      <c r="D210" s="615"/>
      <c r="E210" s="879" t="s">
        <v>194</v>
      </c>
      <c r="F210" s="615"/>
      <c r="G210" s="615"/>
      <c r="H210" s="615"/>
      <c r="I210" s="879"/>
      <c r="J210" s="883"/>
      <c r="K210" s="879"/>
      <c r="L210" s="879"/>
      <c r="M210" s="615"/>
      <c r="N210" s="936"/>
      <c r="O210" s="322">
        <f t="shared" ref="O210:O211" si="168">+B208</f>
        <v>-10</v>
      </c>
      <c r="P210" s="323" t="str">
        <f t="shared" ref="P210:P211" si="169">+C208</f>
        <v>bg -10</v>
      </c>
      <c r="Q210" s="244" t="str">
        <f t="shared" ref="Q210:Q211" si="170">+D208</f>
        <v>glu -10</v>
      </c>
      <c r="R210" s="66" t="str">
        <f t="shared" ref="R210:R211" si="171">+E208</f>
        <v>gir -10</v>
      </c>
      <c r="S210" s="66" t="str">
        <f t="shared" ref="S210:S211" si="172">+F208</f>
        <v>[3H dry]</v>
      </c>
      <c r="T210" s="66" t="str">
        <f>+H208</f>
        <v>[3H wet]</v>
      </c>
      <c r="U210" s="65" t="e">
        <f t="shared" ref="U210:U215" si="173">S210/Q210</f>
        <v>#VALUE!</v>
      </c>
      <c r="V210" s="887">
        <v>3</v>
      </c>
      <c r="W210" s="65" t="e">
        <f>V211*I213*200/10/(A210)</f>
        <v>#DIV/0!</v>
      </c>
      <c r="X210" s="65" t="e">
        <f t="shared" ref="X210:X215" si="174">W210/U210</f>
        <v>#DIV/0!</v>
      </c>
      <c r="Y210" s="65" t="e">
        <f t="shared" ref="Y210:Y215" si="175">X210-R210</f>
        <v>#DIV/0!</v>
      </c>
      <c r="Z210" s="65" t="e">
        <f t="shared" ref="Z210:Z215" si="176">(X210/P210)*100</f>
        <v>#DIV/0!</v>
      </c>
      <c r="AA210" s="65" t="e">
        <f>(T210/0.4-(S210))*I215/100*10</f>
        <v>#VALUE!</v>
      </c>
      <c r="AB210" s="64" t="e">
        <f>700*AA218/AVERAGE(U210:U211)</f>
        <v>#VALUE!</v>
      </c>
      <c r="AC210" s="65" t="e">
        <f>AVERAGE(X210:X211)-AB210</f>
        <v>#DIV/0!</v>
      </c>
      <c r="AD210" s="65" t="e">
        <f>AC210/AVERAGE(X210:X211)*100</f>
        <v>#DIV/0!</v>
      </c>
      <c r="AE210" s="43" t="e">
        <f>LINEST(R210:R211,O210:O211)</f>
        <v>#VALUE!</v>
      </c>
      <c r="AF210" s="43" t="e">
        <f>INDEX(LINEST(R210:R211,O210:O211),2)</f>
        <v>#VALUE!</v>
      </c>
      <c r="AG210" s="42" t="e">
        <f>LINEST(U210:U211,O210:O211)</f>
        <v>#VALUE!</v>
      </c>
      <c r="AH210" s="42" t="e">
        <f>INDEX(LINEST(U210:U211,O210:O211),2)</f>
        <v>#VALUE!</v>
      </c>
      <c r="AI210" s="43" t="e">
        <f>LINEST(Q210:Q211,O210:O211)</f>
        <v>#VALUE!</v>
      </c>
      <c r="AJ210" s="42" t="e">
        <f>INDEX(LINEST(Q210:Q211,O210:O211),2)</f>
        <v>#VALUE!</v>
      </c>
      <c r="AK210" s="43" t="e">
        <f>LINEST(W210:W211,O210:O211)</f>
        <v>#VALUE!</v>
      </c>
      <c r="AL210" s="42" t="e">
        <f>INDEX(LINEST(W210:W211,O210:O211),2)</f>
        <v>#VALUE!</v>
      </c>
      <c r="AM210" s="43" t="e">
        <f>AE210*AVERAGE(O210:O211)+AF210</f>
        <v>#VALUE!</v>
      </c>
      <c r="AN210" s="42" t="e">
        <f>AG210*AVERAGE(O210:O211)+AH210</f>
        <v>#VALUE!</v>
      </c>
      <c r="AO210" s="42" t="e">
        <f>AI210*AVERAGE(O210:O211)+AJ210</f>
        <v>#VALUE!</v>
      </c>
      <c r="AP210" s="42" t="e">
        <f>AK210*AVERAGE(O210:O211)+AL210</f>
        <v>#VALUE!</v>
      </c>
      <c r="AQ210" s="76" t="e">
        <f>AP210/AN210</f>
        <v>#VALUE!</v>
      </c>
      <c r="AR210" s="76" t="e">
        <f>AK207*AO210*AG210/AN210</f>
        <v>#VALUE!</v>
      </c>
      <c r="AS210" s="1034" t="e">
        <f>AQ210-AR210</f>
        <v>#VALUE!</v>
      </c>
      <c r="AT210" s="1034" t="e">
        <f>AS210-AM210</f>
        <v>#VALUE!</v>
      </c>
      <c r="AU210" s="1034" t="e">
        <f>AS210-AK207*AI210</f>
        <v>#VALUE!</v>
      </c>
      <c r="AV210" s="36" t="s">
        <v>97</v>
      </c>
      <c r="AW210" s="61"/>
      <c r="BP210" s="41"/>
      <c r="BQ210" s="41"/>
      <c r="BR210" s="41"/>
      <c r="BS210" s="41"/>
      <c r="BT210" s="41"/>
    </row>
    <row r="211" spans="1:72" ht="13" customHeight="1">
      <c r="A211" s="901" t="str">
        <f>A191</f>
        <v>Lipid#3</v>
      </c>
      <c r="B211" s="613">
        <v>20</v>
      </c>
      <c r="C211" s="879" t="s">
        <v>171</v>
      </c>
      <c r="D211" s="615"/>
      <c r="E211" s="879" t="s">
        <v>195</v>
      </c>
      <c r="F211" s="615"/>
      <c r="G211" s="615"/>
      <c r="H211" s="615"/>
      <c r="I211" s="879"/>
      <c r="J211" s="883"/>
      <c r="K211" s="879"/>
      <c r="L211" s="879"/>
      <c r="M211" s="615"/>
      <c r="N211" s="935"/>
      <c r="O211" s="324">
        <f t="shared" si="168"/>
        <v>0</v>
      </c>
      <c r="P211" s="321" t="str">
        <f t="shared" si="169"/>
        <v>bg 0</v>
      </c>
      <c r="Q211" s="245" t="str">
        <f t="shared" si="170"/>
        <v>glu 0</v>
      </c>
      <c r="R211" s="131" t="str">
        <f t="shared" si="171"/>
        <v>gir 0</v>
      </c>
      <c r="S211" s="131" t="str">
        <f t="shared" si="172"/>
        <v>[3H dry]</v>
      </c>
      <c r="T211" s="131" t="str">
        <f>+H209</f>
        <v>[3H wet]</v>
      </c>
      <c r="U211" s="72" t="e">
        <f t="shared" si="173"/>
        <v>#VALUE!</v>
      </c>
      <c r="V211" s="888">
        <v>3</v>
      </c>
      <c r="W211" s="72" t="e">
        <f>V211*I213*200/10/(A210)</f>
        <v>#DIV/0!</v>
      </c>
      <c r="X211" s="72" t="e">
        <f t="shared" si="174"/>
        <v>#DIV/0!</v>
      </c>
      <c r="Y211" s="72" t="e">
        <f t="shared" si="175"/>
        <v>#DIV/0!</v>
      </c>
      <c r="Z211" s="72" t="e">
        <f t="shared" si="176"/>
        <v>#DIV/0!</v>
      </c>
      <c r="AA211" s="72" t="e">
        <f>(T211/0.4-(S211))*$I215/100*10</f>
        <v>#VALUE!</v>
      </c>
      <c r="AB211" s="250" t="e">
        <f>700*AA219/AVERAGE(U212:U215)</f>
        <v>#VALUE!</v>
      </c>
      <c r="AC211" s="72" t="e">
        <f>X216-AB211</f>
        <v>#DIV/0!</v>
      </c>
      <c r="AD211" s="65" t="e">
        <f>AC211/AVERAGE(X212:X215)*100</f>
        <v>#DIV/0!</v>
      </c>
      <c r="AE211" s="43"/>
      <c r="AF211" s="43"/>
      <c r="AG211" s="42"/>
      <c r="AH211" s="42"/>
      <c r="AI211" s="43"/>
      <c r="AJ211" s="42"/>
      <c r="AK211" s="42"/>
      <c r="AL211" s="42"/>
      <c r="AM211" s="43"/>
      <c r="AN211" s="42"/>
      <c r="AO211" s="42"/>
      <c r="AP211" s="42"/>
      <c r="AQ211" s="76"/>
      <c r="AR211" s="76"/>
      <c r="AS211" s="76"/>
      <c r="AT211" s="42"/>
      <c r="AU211" s="42"/>
      <c r="AV211" s="61"/>
      <c r="AW211" s="61"/>
      <c r="BP211" s="41"/>
      <c r="BQ211" s="41"/>
      <c r="BR211" s="41"/>
      <c r="BS211" s="41"/>
      <c r="BT211" s="41"/>
    </row>
    <row r="212" spans="1:72" ht="13" customHeight="1">
      <c r="A212" s="901" t="str">
        <f>A192</f>
        <v>[diet C]</v>
      </c>
      <c r="B212" s="613">
        <v>30</v>
      </c>
      <c r="C212" s="879" t="s">
        <v>172</v>
      </c>
      <c r="D212" s="615"/>
      <c r="E212" s="879" t="s">
        <v>196</v>
      </c>
      <c r="F212" s="615"/>
      <c r="G212" s="615"/>
      <c r="H212" s="615"/>
      <c r="I212" s="615"/>
      <c r="J212" s="616"/>
      <c r="K212" s="615"/>
      <c r="L212" s="615"/>
      <c r="M212" s="615"/>
      <c r="N212" s="935"/>
      <c r="O212" s="324">
        <f t="shared" ref="O212:O214" si="177">+B217</f>
        <v>80</v>
      </c>
      <c r="P212" s="321" t="str">
        <f t="shared" ref="P212:P214" si="178">+C217</f>
        <v>bg 80</v>
      </c>
      <c r="Q212" s="131" t="str">
        <f t="shared" ref="Q212:Q214" si="179">+D217</f>
        <v>glu 80</v>
      </c>
      <c r="R212" s="131" t="str">
        <f t="shared" ref="R212:R214" si="180">+E217</f>
        <v>gir 80</v>
      </c>
      <c r="S212" s="131" t="str">
        <f t="shared" ref="S212:S214" si="181">+F217</f>
        <v>[3H dry]</v>
      </c>
      <c r="T212" s="131" t="str">
        <f>+H217</f>
        <v>[3H wet]</v>
      </c>
      <c r="U212" s="72" t="e">
        <f t="shared" si="173"/>
        <v>#VALUE!</v>
      </c>
      <c r="V212" s="888"/>
      <c r="W212" s="72" t="e">
        <f>V212*K213*200/10/(A210)</f>
        <v>#DIV/0!</v>
      </c>
      <c r="X212" s="72" t="e">
        <f t="shared" si="174"/>
        <v>#DIV/0!</v>
      </c>
      <c r="Y212" s="72" t="e">
        <f t="shared" si="175"/>
        <v>#DIV/0!</v>
      </c>
      <c r="Z212" s="72" t="e">
        <f t="shared" si="176"/>
        <v>#DIV/0!</v>
      </c>
      <c r="AA212" s="72" t="e">
        <f>(T212/0.4-(S212))*$I215/100*10</f>
        <v>#VALUE!</v>
      </c>
      <c r="AB212" s="79"/>
      <c r="AC212" s="79"/>
      <c r="AD212" s="79"/>
      <c r="AE212" s="43"/>
      <c r="AF212" s="43"/>
      <c r="AG212" s="42"/>
      <c r="AH212" s="42"/>
      <c r="AI212" s="43"/>
      <c r="AJ212" s="42"/>
      <c r="AK212" s="42"/>
      <c r="AL212" s="42"/>
      <c r="AM212" s="43"/>
      <c r="AN212" s="42"/>
      <c r="AO212" s="42"/>
      <c r="AP212" s="42"/>
      <c r="AQ212" s="76"/>
      <c r="AR212" s="76"/>
      <c r="AS212" s="76"/>
      <c r="AT212" s="42"/>
      <c r="AU212" s="42"/>
      <c r="AV212" s="61"/>
      <c r="AW212" s="61"/>
      <c r="BP212" s="41"/>
      <c r="BQ212" s="41"/>
      <c r="BR212" s="41"/>
      <c r="BS212" s="41"/>
      <c r="BT212" s="41"/>
    </row>
    <row r="213" spans="1:72" ht="13" customHeight="1">
      <c r="A213" s="901" t="str">
        <f>A193</f>
        <v>[treatment C]</v>
      </c>
      <c r="B213" s="613">
        <v>40</v>
      </c>
      <c r="C213" s="879" t="s">
        <v>173</v>
      </c>
      <c r="D213" s="615"/>
      <c r="E213" s="879" t="s">
        <v>197</v>
      </c>
      <c r="F213" s="615"/>
      <c r="G213" s="615"/>
      <c r="H213" s="615"/>
      <c r="I213" s="617" t="e">
        <f>AVERAGE(I209:I211)</f>
        <v>#DIV/0!</v>
      </c>
      <c r="J213" s="618" t="e">
        <f>AVERAGE(J209:J211)</f>
        <v>#DIV/0!</v>
      </c>
      <c r="K213" s="617" t="e">
        <f>AVERAGE(K209:K211)</f>
        <v>#DIV/0!</v>
      </c>
      <c r="L213" s="618" t="e">
        <f>AVERAGE(L209:L211)</f>
        <v>#DIV/0!</v>
      </c>
      <c r="M213" s="615"/>
      <c r="N213" s="935"/>
      <c r="O213" s="355">
        <f t="shared" si="177"/>
        <v>90</v>
      </c>
      <c r="P213" s="321" t="str">
        <f t="shared" si="178"/>
        <v>bg 90</v>
      </c>
      <c r="Q213" s="131" t="str">
        <f t="shared" si="179"/>
        <v>glu 90</v>
      </c>
      <c r="R213" s="131" t="str">
        <f t="shared" si="180"/>
        <v>gir 90</v>
      </c>
      <c r="S213" s="131" t="str">
        <f t="shared" si="181"/>
        <v>[3H dry]</v>
      </c>
      <c r="T213" s="131" t="str">
        <f>+H218</f>
        <v>[3H wet]</v>
      </c>
      <c r="U213" s="72" t="e">
        <f t="shared" si="173"/>
        <v>#VALUE!</v>
      </c>
      <c r="V213" s="888"/>
      <c r="W213" s="72" t="e">
        <f t="shared" ref="W213:W215" si="182">W212*V213/V212</f>
        <v>#DIV/0!</v>
      </c>
      <c r="X213" s="72" t="e">
        <f t="shared" si="174"/>
        <v>#DIV/0!</v>
      </c>
      <c r="Y213" s="72" t="e">
        <f t="shared" si="175"/>
        <v>#DIV/0!</v>
      </c>
      <c r="Z213" s="72" t="e">
        <f t="shared" si="176"/>
        <v>#DIV/0!</v>
      </c>
      <c r="AA213" s="72" t="e">
        <f>(T213/0.4-(S213))*$I215/100*10</f>
        <v>#VALUE!</v>
      </c>
      <c r="AB213" s="79"/>
      <c r="AC213" s="79"/>
      <c r="AD213" s="79"/>
      <c r="AE213" s="43" t="e">
        <f>LINEST(R212:R214,O212:O214)</f>
        <v>#VALUE!</v>
      </c>
      <c r="AF213" s="43" t="e">
        <f>INDEX(LINEST(R212:R214,O212:O214),2)</f>
        <v>#VALUE!</v>
      </c>
      <c r="AG213" s="42" t="e">
        <f>LINEST(U212:U214,O212:O214)</f>
        <v>#VALUE!</v>
      </c>
      <c r="AH213" s="42" t="e">
        <f>INDEX(LINEST(U212:U214,O212:O214),2)</f>
        <v>#VALUE!</v>
      </c>
      <c r="AI213" s="43" t="e">
        <f>LINEST(Q212:Q214,O212:O214)</f>
        <v>#VALUE!</v>
      </c>
      <c r="AJ213" s="42" t="e">
        <f>INDEX(LINEST(Q212:Q214,O212:O214),2)</f>
        <v>#VALUE!</v>
      </c>
      <c r="AK213" s="43" t="e">
        <f>LINEST(W212:W214,O212:O214)</f>
        <v>#VALUE!</v>
      </c>
      <c r="AL213" s="42" t="e">
        <f>INDEX(LINEST(W212:W214,O212:O214),2)</f>
        <v>#VALUE!</v>
      </c>
      <c r="AM213" s="43" t="e">
        <f>AE213*O213+AF213</f>
        <v>#VALUE!</v>
      </c>
      <c r="AN213" s="42" t="e">
        <f>AG213*O213+AH213</f>
        <v>#VALUE!</v>
      </c>
      <c r="AO213" s="42" t="e">
        <f>AI213*O213+AJ213</f>
        <v>#VALUE!</v>
      </c>
      <c r="AP213" s="42" t="e">
        <f>AK213*O213+AL213</f>
        <v>#VALUE!</v>
      </c>
      <c r="AQ213" s="76" t="e">
        <f>AP213/AN213</f>
        <v>#VALUE!</v>
      </c>
      <c r="AR213" s="76" t="e">
        <f>AK207*AO213*AG213/AN213</f>
        <v>#VALUE!</v>
      </c>
      <c r="AS213" s="76" t="e">
        <f>AQ213-AR213</f>
        <v>#VALUE!</v>
      </c>
      <c r="AT213" s="76" t="e">
        <f>AS213-AM213</f>
        <v>#VALUE!</v>
      </c>
      <c r="AU213" s="76" t="e">
        <f>AS213-AK207*AI213</f>
        <v>#VALUE!</v>
      </c>
      <c r="AV213" s="61"/>
      <c r="AW213" s="61"/>
      <c r="BP213" s="41"/>
      <c r="BQ213" s="41"/>
      <c r="BR213" s="41"/>
      <c r="BS213" s="41"/>
      <c r="BT213" s="41"/>
    </row>
    <row r="214" spans="1:72" ht="13" customHeight="1">
      <c r="A214" s="901" t="s">
        <v>61</v>
      </c>
      <c r="B214" s="613">
        <v>50</v>
      </c>
      <c r="C214" s="879" t="s">
        <v>174</v>
      </c>
      <c r="D214" s="615"/>
      <c r="E214" s="879" t="s">
        <v>198</v>
      </c>
      <c r="F214" s="615"/>
      <c r="G214" s="615"/>
      <c r="H214" s="615"/>
      <c r="I214" s="615"/>
      <c r="J214" s="616"/>
      <c r="K214" s="615"/>
      <c r="L214" s="616"/>
      <c r="M214" s="615"/>
      <c r="N214" s="935"/>
      <c r="O214" s="355">
        <f t="shared" si="177"/>
        <v>100</v>
      </c>
      <c r="P214" s="321" t="str">
        <f t="shared" si="178"/>
        <v>bg 100</v>
      </c>
      <c r="Q214" s="131" t="str">
        <f t="shared" si="179"/>
        <v>glu 100</v>
      </c>
      <c r="R214" s="131" t="str">
        <f t="shared" si="180"/>
        <v>gir 100</v>
      </c>
      <c r="S214" s="131" t="str">
        <f t="shared" si="181"/>
        <v>[3H dry]</v>
      </c>
      <c r="T214" s="131" t="str">
        <f>+H219</f>
        <v>[3H wet]</v>
      </c>
      <c r="U214" s="72" t="e">
        <f t="shared" si="173"/>
        <v>#VALUE!</v>
      </c>
      <c r="V214" s="888"/>
      <c r="W214" s="72" t="e">
        <f t="shared" si="182"/>
        <v>#DIV/0!</v>
      </c>
      <c r="X214" s="72" t="e">
        <f t="shared" si="174"/>
        <v>#DIV/0!</v>
      </c>
      <c r="Y214" s="72" t="e">
        <f t="shared" si="175"/>
        <v>#DIV/0!</v>
      </c>
      <c r="Z214" s="72" t="e">
        <f t="shared" si="176"/>
        <v>#DIV/0!</v>
      </c>
      <c r="AA214" s="72" t="e">
        <f>(T214/0.4-(S214))*$I215/100*10</f>
        <v>#VALUE!</v>
      </c>
      <c r="AB214" s="79"/>
      <c r="AC214" s="79"/>
      <c r="AD214" s="79"/>
      <c r="AE214" s="43" t="e">
        <f>LINEST(R213:R215,O213:O215)</f>
        <v>#VALUE!</v>
      </c>
      <c r="AF214" s="43" t="e">
        <f>INDEX(LINEST(R213:R215,O213:O215),2)</f>
        <v>#VALUE!</v>
      </c>
      <c r="AG214" s="42" t="e">
        <f>LINEST(U213:U215,O213:O215)</f>
        <v>#VALUE!</v>
      </c>
      <c r="AH214" s="42" t="e">
        <f>INDEX(LINEST(U213:U215,O213:O215),2)</f>
        <v>#VALUE!</v>
      </c>
      <c r="AI214" s="43" t="e">
        <f>LINEST(Q213:Q215,O213:O215)</f>
        <v>#VALUE!</v>
      </c>
      <c r="AJ214" s="42" t="e">
        <f>INDEX(LINEST(Q213:Q215,O213:O215),2)</f>
        <v>#VALUE!</v>
      </c>
      <c r="AK214" s="43" t="e">
        <f>LINEST(W213:W215,O213:O215)</f>
        <v>#VALUE!</v>
      </c>
      <c r="AL214" s="42" t="e">
        <f>INDEX(LINEST(W213:W215,O213:O215),2)</f>
        <v>#VALUE!</v>
      </c>
      <c r="AM214" s="43" t="e">
        <f>AE214*O214+AF214</f>
        <v>#VALUE!</v>
      </c>
      <c r="AN214" s="42" t="e">
        <f>AG214*O214+AH214</f>
        <v>#VALUE!</v>
      </c>
      <c r="AO214" s="42" t="e">
        <f>AI214*O214+AJ214</f>
        <v>#VALUE!</v>
      </c>
      <c r="AP214" s="42" t="e">
        <f>AK214*O214+AL214</f>
        <v>#VALUE!</v>
      </c>
      <c r="AQ214" s="76" t="e">
        <f>AP214/AN214</f>
        <v>#VALUE!</v>
      </c>
      <c r="AR214" s="76" t="e">
        <f>AK207*AO214*AG214/AN214</f>
        <v>#VALUE!</v>
      </c>
      <c r="AS214" s="76" t="e">
        <f>AQ214-AR214</f>
        <v>#VALUE!</v>
      </c>
      <c r="AT214" s="76" t="e">
        <f>AS214-AM214</f>
        <v>#VALUE!</v>
      </c>
      <c r="AU214" s="76" t="e">
        <f>AS214-AK207*AI214</f>
        <v>#VALUE!</v>
      </c>
      <c r="AV214" s="61"/>
      <c r="AW214" s="61"/>
      <c r="BP214" s="41"/>
      <c r="BQ214" s="41"/>
      <c r="BR214" s="41"/>
      <c r="BS214" s="41"/>
      <c r="BT214" s="41"/>
    </row>
    <row r="215" spans="1:72" ht="13" customHeight="1" thickBot="1">
      <c r="A215" s="901" t="s">
        <v>315</v>
      </c>
      <c r="B215" s="613">
        <v>60</v>
      </c>
      <c r="C215" s="879" t="s">
        <v>175</v>
      </c>
      <c r="D215" s="615"/>
      <c r="E215" s="879" t="s">
        <v>199</v>
      </c>
      <c r="F215" s="615"/>
      <c r="G215" s="615"/>
      <c r="H215" s="615"/>
      <c r="I215" s="619" t="e">
        <f>I213/J213</f>
        <v>#DIV/0!</v>
      </c>
      <c r="J215" s="620" t="s">
        <v>14</v>
      </c>
      <c r="K215" s="619" t="e">
        <f>K213/L213</f>
        <v>#DIV/0!</v>
      </c>
      <c r="L215" s="620" t="s">
        <v>14</v>
      </c>
      <c r="M215" s="624"/>
      <c r="N215" s="935"/>
      <c r="O215" s="355">
        <f t="shared" ref="O215" si="183">+B221</f>
        <v>120</v>
      </c>
      <c r="P215" s="321" t="str">
        <f t="shared" ref="P215" si="184">+C221</f>
        <v>bg 120</v>
      </c>
      <c r="Q215" s="131" t="str">
        <f t="shared" ref="Q215" si="185">+D221</f>
        <v>glu 120</v>
      </c>
      <c r="R215" s="131" t="str">
        <f t="shared" ref="R215" si="186">+E221</f>
        <v>gir 120</v>
      </c>
      <c r="S215" s="131" t="str">
        <f t="shared" ref="S215" si="187">+F221</f>
        <v>[3H dry]</v>
      </c>
      <c r="T215" s="131" t="str">
        <f t="shared" ref="T215" si="188">+H221</f>
        <v>[3H wet]</v>
      </c>
      <c r="U215" s="72" t="e">
        <f t="shared" si="173"/>
        <v>#VALUE!</v>
      </c>
      <c r="V215" s="888"/>
      <c r="W215" s="72" t="e">
        <f t="shared" si="182"/>
        <v>#DIV/0!</v>
      </c>
      <c r="X215" s="72" t="e">
        <f t="shared" si="174"/>
        <v>#DIV/0!</v>
      </c>
      <c r="Y215" s="72" t="e">
        <f t="shared" si="175"/>
        <v>#DIV/0!</v>
      </c>
      <c r="Z215" s="72" t="e">
        <f t="shared" si="176"/>
        <v>#DIV/0!</v>
      </c>
      <c r="AA215" s="72" t="e">
        <f>(T215/0.4-(S215))*$I215/100*10</f>
        <v>#VALUE!</v>
      </c>
      <c r="AB215" s="79"/>
      <c r="AC215" s="79"/>
      <c r="AD215" s="79"/>
      <c r="AE215" s="43"/>
      <c r="AQ215" s="42"/>
      <c r="AV215" s="61"/>
      <c r="AW215" s="61"/>
      <c r="BP215" s="41"/>
      <c r="BQ215" s="41"/>
      <c r="BR215" s="41"/>
      <c r="BS215" s="41"/>
      <c r="BT215" s="41"/>
    </row>
    <row r="216" spans="1:72" ht="13" customHeight="1" thickBot="1">
      <c r="A216" s="901">
        <v>1</v>
      </c>
      <c r="B216" s="613">
        <v>70</v>
      </c>
      <c r="C216" s="879" t="s">
        <v>176</v>
      </c>
      <c r="D216" s="615"/>
      <c r="E216" s="879" t="s">
        <v>200</v>
      </c>
      <c r="F216" s="615"/>
      <c r="G216" s="615"/>
      <c r="H216" s="615"/>
      <c r="I216" s="615"/>
      <c r="J216" s="616"/>
      <c r="K216" s="615"/>
      <c r="L216" s="615"/>
      <c r="M216" s="615"/>
      <c r="N216" s="935"/>
      <c r="O216" s="325" t="s">
        <v>55</v>
      </c>
      <c r="P216" s="152" t="e">
        <f t="shared" ref="P216:Z216" si="189">AVERAGE(P212:P215)</f>
        <v>#DIV/0!</v>
      </c>
      <c r="Q216" s="252" t="e">
        <f t="shared" si="189"/>
        <v>#DIV/0!</v>
      </c>
      <c r="R216" s="153" t="e">
        <f t="shared" si="189"/>
        <v>#DIV/0!</v>
      </c>
      <c r="S216" s="153" t="e">
        <f t="shared" si="189"/>
        <v>#DIV/0!</v>
      </c>
      <c r="T216" s="153" t="e">
        <f t="shared" si="189"/>
        <v>#DIV/0!</v>
      </c>
      <c r="U216" s="153" t="e">
        <f t="shared" si="189"/>
        <v>#VALUE!</v>
      </c>
      <c r="V216" s="1075" t="e">
        <f t="shared" si="189"/>
        <v>#DIV/0!</v>
      </c>
      <c r="W216" s="153" t="e">
        <f t="shared" si="189"/>
        <v>#DIV/0!</v>
      </c>
      <c r="X216" s="153" t="e">
        <f t="shared" si="189"/>
        <v>#DIV/0!</v>
      </c>
      <c r="Y216" s="153" t="e">
        <f t="shared" si="189"/>
        <v>#DIV/0!</v>
      </c>
      <c r="Z216" s="153" t="e">
        <f t="shared" si="189"/>
        <v>#DIV/0!</v>
      </c>
      <c r="AA216" s="156"/>
      <c r="AB216" s="79"/>
      <c r="AC216" s="79"/>
      <c r="AD216" s="79"/>
      <c r="AR216" s="1034" t="s">
        <v>110</v>
      </c>
      <c r="AS216" s="1034" t="e">
        <f>AVERAGE(AS213:AS214)</f>
        <v>#VALUE!</v>
      </c>
      <c r="AT216" s="1034" t="e">
        <f>AVERAGE(AT213:AT214)</f>
        <v>#VALUE!</v>
      </c>
      <c r="AU216" s="1034" t="e">
        <f>AVERAGE(AU213:AU214)</f>
        <v>#VALUE!</v>
      </c>
      <c r="AV216" s="61"/>
      <c r="AW216" s="61"/>
      <c r="BP216" s="41"/>
      <c r="BQ216" s="41"/>
      <c r="BR216" s="41"/>
      <c r="BS216" s="41"/>
      <c r="BT216" s="41"/>
    </row>
    <row r="217" spans="1:72" ht="13" customHeight="1" thickBot="1">
      <c r="A217" s="901" t="s">
        <v>316</v>
      </c>
      <c r="B217" s="613">
        <v>80</v>
      </c>
      <c r="C217" s="879" t="s">
        <v>177</v>
      </c>
      <c r="D217" s="879" t="s">
        <v>188</v>
      </c>
      <c r="E217" s="879" t="s">
        <v>201</v>
      </c>
      <c r="F217" s="879" t="s">
        <v>156</v>
      </c>
      <c r="G217" s="615"/>
      <c r="H217" s="879" t="s">
        <v>158</v>
      </c>
      <c r="I217" s="615"/>
      <c r="J217" s="621"/>
      <c r="K217" s="622"/>
      <c r="L217" s="622"/>
      <c r="M217" s="622"/>
      <c r="N217" s="935"/>
      <c r="O217" s="1026" t="s">
        <v>95</v>
      </c>
      <c r="P217" s="79" t="e">
        <f>AVERAGE(P210:P211)</f>
        <v>#DIV/0!</v>
      </c>
      <c r="Q217" s="158" t="e">
        <f>AVERAGE(P212/Q212,P213/Q213,P214/Q214,P215/Q215)</f>
        <v>#VALUE!</v>
      </c>
      <c r="R217" s="328" t="e">
        <f>AVERAGE(P210/Q210,P211/Q211)</f>
        <v>#VALUE!</v>
      </c>
      <c r="V217" s="1076"/>
      <c r="W217" s="79"/>
      <c r="X217" s="79"/>
      <c r="Y217" s="79"/>
      <c r="Z217" s="160"/>
      <c r="AA217" s="662" t="s">
        <v>79</v>
      </c>
      <c r="AB217" s="79"/>
      <c r="AC217" s="79"/>
      <c r="AD217" s="79"/>
      <c r="AS217" s="61"/>
      <c r="AT217" s="61"/>
      <c r="AU217" s="61"/>
      <c r="AV217" s="61"/>
      <c r="AW217" s="61"/>
      <c r="BP217" s="41"/>
      <c r="BQ217" s="41"/>
      <c r="BR217" s="41"/>
      <c r="BS217" s="41"/>
      <c r="BT217" s="41"/>
    </row>
    <row r="218" spans="1:72" ht="13" customHeight="1" thickBot="1">
      <c r="A218" s="1113" t="s">
        <v>220</v>
      </c>
      <c r="B218" s="613">
        <v>90</v>
      </c>
      <c r="C218" s="879" t="s">
        <v>178</v>
      </c>
      <c r="D218" s="879" t="s">
        <v>189</v>
      </c>
      <c r="E218" s="879" t="s">
        <v>202</v>
      </c>
      <c r="F218" s="879" t="s">
        <v>156</v>
      </c>
      <c r="G218" s="615"/>
      <c r="H218" s="879" t="s">
        <v>158</v>
      </c>
      <c r="I218" s="623"/>
      <c r="J218" s="620"/>
      <c r="K218" s="624"/>
      <c r="L218" s="624"/>
      <c r="M218" s="624"/>
      <c r="N218" s="935"/>
      <c r="O218" s="1233" t="s">
        <v>83</v>
      </c>
      <c r="P218" s="1243"/>
      <c r="Q218" s="162" t="e">
        <f>STDEV(P212/Q212,P213/Q213,P214/Q214,P215/Q215)</f>
        <v>#VALUE!</v>
      </c>
      <c r="R218" s="163" t="e">
        <f>STDEV(P210/Q210,P211/Q211)</f>
        <v>#VALUE!</v>
      </c>
      <c r="V218" s="1076"/>
      <c r="W218" s="79"/>
      <c r="X218" s="79"/>
      <c r="Y218" s="79"/>
      <c r="Z218" s="164" t="s">
        <v>92</v>
      </c>
      <c r="AA218" s="165" t="e">
        <f>SLOPE(AA210:AA211,O210:O211)</f>
        <v>#VALUE!</v>
      </c>
      <c r="AB218" s="79"/>
      <c r="AC218" s="79"/>
      <c r="AD218" s="79"/>
      <c r="AS218" s="61"/>
      <c r="AT218" s="61"/>
      <c r="AU218" s="61"/>
      <c r="AV218" s="61"/>
      <c r="AW218" s="61"/>
      <c r="BP218" s="41"/>
      <c r="BQ218" s="41"/>
      <c r="BR218" s="41"/>
      <c r="BS218" s="41"/>
      <c r="BT218" s="41"/>
    </row>
    <row r="219" spans="1:72" ht="13" customHeight="1" thickBot="1">
      <c r="A219" s="943" t="s">
        <v>337</v>
      </c>
      <c r="B219" s="613">
        <v>100</v>
      </c>
      <c r="C219" s="879" t="s">
        <v>179</v>
      </c>
      <c r="D219" s="879" t="s">
        <v>190</v>
      </c>
      <c r="E219" s="879" t="s">
        <v>203</v>
      </c>
      <c r="F219" s="879" t="s">
        <v>156</v>
      </c>
      <c r="G219" s="615"/>
      <c r="H219" s="879" t="s">
        <v>158</v>
      </c>
      <c r="I219" s="625"/>
      <c r="J219" s="626"/>
      <c r="K219" s="615"/>
      <c r="L219" s="615"/>
      <c r="M219" s="879" t="s">
        <v>211</v>
      </c>
      <c r="N219" s="1070"/>
      <c r="O219" s="35"/>
      <c r="P219" s="945"/>
      <c r="Q219" s="660" t="s">
        <v>93</v>
      </c>
      <c r="R219" s="661" t="s">
        <v>94</v>
      </c>
      <c r="V219" s="1076"/>
      <c r="W219" s="79"/>
      <c r="X219" s="79"/>
      <c r="Y219" s="79"/>
      <c r="Z219" s="167" t="s">
        <v>80</v>
      </c>
      <c r="AA219" s="168" t="e">
        <f>SLOPE(AA212:AA215,O212:O215)</f>
        <v>#VALUE!</v>
      </c>
      <c r="AB219" s="79"/>
      <c r="AC219" s="79"/>
      <c r="AD219" s="79"/>
      <c r="AS219" s="61"/>
      <c r="AT219" s="61"/>
      <c r="AU219" s="61"/>
      <c r="AV219" s="61"/>
      <c r="AW219" s="61"/>
      <c r="BP219" s="41"/>
      <c r="BQ219" s="41"/>
      <c r="BR219" s="41"/>
      <c r="BS219" s="41"/>
      <c r="BT219" s="41"/>
    </row>
    <row r="220" spans="1:72" ht="13" customHeight="1">
      <c r="A220" s="1113" t="s">
        <v>219</v>
      </c>
      <c r="B220" s="613">
        <v>110</v>
      </c>
      <c r="C220" s="879" t="s">
        <v>180</v>
      </c>
      <c r="D220" s="615"/>
      <c r="E220" s="879" t="s">
        <v>204</v>
      </c>
      <c r="F220" s="615"/>
      <c r="G220" s="615"/>
      <c r="H220" s="615"/>
      <c r="I220" s="627" t="s">
        <v>9</v>
      </c>
      <c r="J220" s="628"/>
      <c r="K220" s="1275"/>
      <c r="L220" s="1276"/>
      <c r="M220" s="641"/>
      <c r="N220" s="1070"/>
      <c r="V220" s="1076"/>
      <c r="AB220" s="79"/>
      <c r="AC220" s="79"/>
      <c r="AD220" s="79"/>
      <c r="AS220" s="61"/>
      <c r="AT220" s="61"/>
      <c r="AU220" s="61"/>
      <c r="AV220" s="61"/>
      <c r="AW220" s="61"/>
      <c r="BP220" s="41"/>
      <c r="BQ220" s="41"/>
      <c r="BR220" s="41"/>
      <c r="BS220" s="41"/>
      <c r="BT220" s="41"/>
    </row>
    <row r="221" spans="1:72" ht="13" customHeight="1">
      <c r="A221" s="943" t="s">
        <v>338</v>
      </c>
      <c r="B221" s="613">
        <v>120</v>
      </c>
      <c r="C221" s="879" t="s">
        <v>181</v>
      </c>
      <c r="D221" s="879" t="s">
        <v>191</v>
      </c>
      <c r="E221" s="879" t="s">
        <v>205</v>
      </c>
      <c r="F221" s="879" t="s">
        <v>156</v>
      </c>
      <c r="G221" s="615"/>
      <c r="H221" s="879" t="s">
        <v>158</v>
      </c>
      <c r="I221" s="629" t="e">
        <f>((G223+G222)/2)*(B223-B222)</f>
        <v>#VALUE!</v>
      </c>
      <c r="J221" s="620"/>
      <c r="K221" s="1277"/>
      <c r="L221" s="1278"/>
      <c r="M221" s="879" t="s">
        <v>212</v>
      </c>
      <c r="N221" s="935"/>
      <c r="V221" s="1076"/>
      <c r="AB221" s="79"/>
      <c r="AC221" s="79"/>
      <c r="AD221" s="79"/>
      <c r="AS221" s="61"/>
      <c r="AT221" s="61"/>
      <c r="AU221" s="61"/>
      <c r="AV221" s="61"/>
      <c r="AW221" s="61"/>
      <c r="BP221" s="41"/>
      <c r="BQ221" s="41"/>
      <c r="BR221" s="41"/>
      <c r="BS221" s="41"/>
      <c r="BT221" s="41"/>
    </row>
    <row r="222" spans="1:72" ht="13" customHeight="1">
      <c r="A222" s="901"/>
      <c r="B222" s="613">
        <v>2</v>
      </c>
      <c r="C222" s="879" t="s">
        <v>182</v>
      </c>
      <c r="D222" s="615"/>
      <c r="E222" s="879" t="s">
        <v>206</v>
      </c>
      <c r="F222" s="615"/>
      <c r="G222" s="879" t="s">
        <v>157</v>
      </c>
      <c r="H222" s="615"/>
      <c r="I222" s="629" t="e">
        <f>((G224+G223)/2)*(B224-B223)</f>
        <v>#VALUE!</v>
      </c>
      <c r="J222" s="620"/>
      <c r="K222" s="1277"/>
      <c r="L222" s="1278"/>
      <c r="M222" s="641"/>
      <c r="N222" s="935"/>
      <c r="V222" s="1076"/>
      <c r="AB222" s="79"/>
      <c r="AC222" s="79"/>
      <c r="AD222" s="79"/>
      <c r="AS222" s="61"/>
      <c r="AT222" s="61"/>
      <c r="AU222" s="61"/>
      <c r="AV222" s="61"/>
      <c r="AW222" s="61"/>
      <c r="BP222" s="41"/>
      <c r="BQ222" s="41"/>
      <c r="BR222" s="41"/>
      <c r="BS222" s="41"/>
      <c r="BT222" s="41"/>
    </row>
    <row r="223" spans="1:72" ht="13" customHeight="1">
      <c r="A223" s="943" t="s">
        <v>317</v>
      </c>
      <c r="B223" s="613">
        <v>5</v>
      </c>
      <c r="C223" s="879" t="s">
        <v>183</v>
      </c>
      <c r="D223" s="615"/>
      <c r="E223" s="879" t="s">
        <v>207</v>
      </c>
      <c r="F223" s="615"/>
      <c r="G223" s="879" t="s">
        <v>157</v>
      </c>
      <c r="H223" s="615"/>
      <c r="I223" s="629" t="e">
        <f>((G225+G224)/2)*(B225-B224)</f>
        <v>#VALUE!</v>
      </c>
      <c r="J223" s="620"/>
      <c r="K223" s="1277"/>
      <c r="L223" s="1278"/>
      <c r="M223" s="641"/>
      <c r="N223" s="935"/>
      <c r="V223" s="1076"/>
      <c r="AB223" s="79"/>
      <c r="AC223" s="79"/>
      <c r="AD223" s="79"/>
      <c r="AS223" s="61"/>
      <c r="AT223" s="61"/>
      <c r="AU223" s="61"/>
      <c r="AV223" s="61"/>
      <c r="AW223" s="61"/>
      <c r="BP223" s="41"/>
      <c r="BQ223" s="41"/>
      <c r="BR223" s="41"/>
      <c r="BS223" s="41"/>
      <c r="BT223" s="41"/>
    </row>
    <row r="224" spans="1:72" ht="13" customHeight="1">
      <c r="A224" s="1114"/>
      <c r="B224" s="613">
        <v>10</v>
      </c>
      <c r="C224" s="879" t="s">
        <v>170</v>
      </c>
      <c r="D224" s="615"/>
      <c r="E224" s="879" t="s">
        <v>194</v>
      </c>
      <c r="F224" s="615"/>
      <c r="G224" s="879" t="s">
        <v>157</v>
      </c>
      <c r="H224" s="615"/>
      <c r="I224" s="629" t="e">
        <f>((G226+G225)/2)*(B226-B225)</f>
        <v>#VALUE!</v>
      </c>
      <c r="J224" s="620"/>
      <c r="K224" s="1277"/>
      <c r="L224" s="1278"/>
      <c r="M224" s="641"/>
      <c r="N224" s="935"/>
      <c r="V224" s="1076"/>
      <c r="AB224" s="79"/>
      <c r="AC224" s="79"/>
      <c r="AD224" s="79"/>
      <c r="AS224" s="61"/>
      <c r="AT224" s="61"/>
      <c r="AU224" s="61"/>
      <c r="AV224" s="61"/>
      <c r="AW224" s="61"/>
      <c r="BP224" s="41"/>
      <c r="BQ224" s="41"/>
      <c r="BR224" s="41"/>
      <c r="BS224" s="41"/>
      <c r="BT224" s="41"/>
    </row>
    <row r="225" spans="1:72" ht="13" customHeight="1" thickBot="1">
      <c r="A225" s="1114"/>
      <c r="B225" s="613">
        <v>15</v>
      </c>
      <c r="C225" s="879" t="s">
        <v>184</v>
      </c>
      <c r="D225" s="615"/>
      <c r="E225" s="879" t="s">
        <v>208</v>
      </c>
      <c r="F225" s="615"/>
      <c r="G225" s="879" t="s">
        <v>157</v>
      </c>
      <c r="H225" s="615"/>
      <c r="I225" s="630" t="e">
        <f>SUM(I221:I224)/(B226-B222)*220</f>
        <v>#VALUE!</v>
      </c>
      <c r="J225" s="630" t="s">
        <v>10</v>
      </c>
      <c r="K225" s="1279"/>
      <c r="L225" s="1280"/>
      <c r="M225" s="641"/>
      <c r="N225" s="935"/>
      <c r="V225" s="1076"/>
      <c r="W225" s="79"/>
      <c r="X225" s="79"/>
      <c r="Y225" s="79"/>
      <c r="Z225" s="79"/>
      <c r="AA225" s="79"/>
      <c r="AB225" s="79"/>
      <c r="AC225" s="79"/>
      <c r="AD225" s="79"/>
      <c r="AS225" s="61"/>
      <c r="AT225" s="61"/>
      <c r="AU225" s="61"/>
      <c r="AV225" s="61"/>
      <c r="AW225" s="61"/>
      <c r="BP225" s="41"/>
      <c r="BQ225" s="41"/>
      <c r="BR225" s="41"/>
      <c r="BS225" s="41"/>
      <c r="BT225" s="41"/>
    </row>
    <row r="226" spans="1:72" ht="13" customHeight="1" thickBot="1">
      <c r="A226" s="1114"/>
      <c r="B226" s="613">
        <v>25</v>
      </c>
      <c r="C226" s="879" t="s">
        <v>185</v>
      </c>
      <c r="D226" s="615"/>
      <c r="E226" s="879" t="s">
        <v>209</v>
      </c>
      <c r="F226" s="615"/>
      <c r="G226" s="879" t="s">
        <v>157</v>
      </c>
      <c r="H226" s="615"/>
      <c r="I226" s="631"/>
      <c r="J226" s="632"/>
      <c r="K226" s="622"/>
      <c r="L226" s="622"/>
      <c r="M226" s="641"/>
      <c r="N226" s="935"/>
      <c r="V226" s="1076"/>
      <c r="W226" s="79"/>
      <c r="X226" s="79"/>
      <c r="Y226" s="79"/>
      <c r="Z226" s="602" t="s">
        <v>14</v>
      </c>
      <c r="AA226" s="79"/>
      <c r="AB226" s="79"/>
      <c r="AC226" s="79"/>
      <c r="AD226" s="79"/>
      <c r="AS226" s="61"/>
      <c r="AT226" s="61"/>
      <c r="AU226" s="61"/>
      <c r="AV226" s="61"/>
      <c r="AW226" s="61"/>
      <c r="BP226" s="41"/>
      <c r="BQ226" s="41"/>
      <c r="BR226" s="41"/>
      <c r="BS226" s="41"/>
      <c r="BT226" s="41"/>
    </row>
    <row r="227" spans="1:72" ht="13" customHeight="1" thickBot="1">
      <c r="A227" s="1115" t="s">
        <v>218</v>
      </c>
      <c r="B227" s="614" t="s">
        <v>11</v>
      </c>
      <c r="C227" s="636" t="e">
        <f>AVERAGE(C222:C226)</f>
        <v>#DIV/0!</v>
      </c>
      <c r="D227" s="635"/>
      <c r="E227" s="636" t="e">
        <f>AVERAGE(E217:E221)</f>
        <v>#DIV/0!</v>
      </c>
      <c r="F227" s="635"/>
      <c r="G227" s="884" t="s">
        <v>159</v>
      </c>
      <c r="H227" s="637" t="s">
        <v>8</v>
      </c>
      <c r="I227" s="633"/>
      <c r="J227" s="634"/>
      <c r="K227" s="635"/>
      <c r="L227" s="635"/>
      <c r="M227" s="642" t="e">
        <f>AVERAGE(M219:M224)</f>
        <v>#DIV/0!</v>
      </c>
      <c r="N227" s="643" t="s">
        <v>58</v>
      </c>
      <c r="O227" s="1265" t="str">
        <f>A229</f>
        <v>MP-11</v>
      </c>
      <c r="P227" s="1266"/>
      <c r="Q227" s="319"/>
      <c r="S227" s="92"/>
      <c r="T227" s="92"/>
      <c r="V227" s="1076"/>
      <c r="W227" s="79"/>
      <c r="X227" s="79"/>
      <c r="Y227" s="79"/>
      <c r="Z227" s="320"/>
      <c r="AA227" s="599"/>
      <c r="AB227" s="600"/>
      <c r="AC227" s="600"/>
      <c r="AD227" s="601"/>
      <c r="AE227" s="610" t="str">
        <f>+O227</f>
        <v>MP-11</v>
      </c>
      <c r="AF227" s="609" t="s">
        <v>116</v>
      </c>
      <c r="AG227" s="607"/>
      <c r="AH227" s="607"/>
      <c r="AI227" s="606" t="s">
        <v>115</v>
      </c>
      <c r="AJ227" s="607"/>
      <c r="AK227" s="608">
        <v>1.3</v>
      </c>
      <c r="AL227" s="607"/>
      <c r="AM227" s="607"/>
      <c r="AN227" s="607"/>
      <c r="AO227" s="607"/>
      <c r="AP227" s="607"/>
      <c r="AQ227" s="607"/>
      <c r="AR227" s="607"/>
      <c r="AS227" s="607"/>
      <c r="AT227" s="607"/>
      <c r="AU227" s="607"/>
      <c r="AV227" s="61"/>
      <c r="AW227" s="61"/>
      <c r="BP227" s="41"/>
      <c r="BQ227" s="41"/>
      <c r="BR227" s="41"/>
      <c r="BS227" s="41"/>
      <c r="BT227" s="41"/>
    </row>
    <row r="228" spans="1:72" ht="13" customHeight="1">
      <c r="A228" s="1108">
        <v>11</v>
      </c>
      <c r="B228" s="555">
        <v>-10</v>
      </c>
      <c r="C228" s="878" t="s">
        <v>168</v>
      </c>
      <c r="D228" s="878" t="s">
        <v>186</v>
      </c>
      <c r="E228" s="878" t="s">
        <v>192</v>
      </c>
      <c r="F228" s="880" t="s">
        <v>156</v>
      </c>
      <c r="G228" s="564"/>
      <c r="H228" s="880" t="s">
        <v>158</v>
      </c>
      <c r="I228" s="565"/>
      <c r="J228" s="566"/>
      <c r="K228" s="567"/>
      <c r="L228" s="567"/>
      <c r="M228" s="941" t="s">
        <v>210</v>
      </c>
      <c r="N228" s="931"/>
      <c r="O228" s="587" t="s">
        <v>2</v>
      </c>
      <c r="P228" s="588" t="s">
        <v>344</v>
      </c>
      <c r="Q228" s="589" t="s">
        <v>345</v>
      </c>
      <c r="R228" s="549" t="s">
        <v>46</v>
      </c>
      <c r="S228" s="589" t="s">
        <v>71</v>
      </c>
      <c r="T228" s="589" t="s">
        <v>72</v>
      </c>
      <c r="U228" s="589" t="s">
        <v>17</v>
      </c>
      <c r="V228" s="1084" t="s">
        <v>28</v>
      </c>
      <c r="W228" s="589" t="s">
        <v>25</v>
      </c>
      <c r="X228" s="549" t="s">
        <v>18</v>
      </c>
      <c r="Y228" s="590" t="s">
        <v>20</v>
      </c>
      <c r="Z228" s="550" t="s">
        <v>56</v>
      </c>
      <c r="AA228" s="591" t="s">
        <v>74</v>
      </c>
      <c r="AB228" s="551" t="s">
        <v>81</v>
      </c>
      <c r="AC228" s="551" t="s">
        <v>82</v>
      </c>
      <c r="AD228" s="592" t="s">
        <v>86</v>
      </c>
      <c r="AE228" s="611"/>
      <c r="AF228" s="611"/>
      <c r="AG228" s="611"/>
      <c r="AH228" s="611"/>
      <c r="AI228" s="611"/>
      <c r="AJ228" s="611"/>
      <c r="AK228" s="611"/>
      <c r="AL228" s="611"/>
      <c r="AM228" s="611" t="s">
        <v>117</v>
      </c>
      <c r="AN228" s="611" t="s">
        <v>117</v>
      </c>
      <c r="AO228" s="611" t="s">
        <v>117</v>
      </c>
      <c r="AP228" s="611" t="s">
        <v>117</v>
      </c>
      <c r="AQ228" s="611" t="s">
        <v>118</v>
      </c>
      <c r="AR228" s="611" t="s">
        <v>119</v>
      </c>
      <c r="AS228" s="611" t="s">
        <v>120</v>
      </c>
      <c r="AT228" s="611" t="s">
        <v>121</v>
      </c>
      <c r="AU228" s="611"/>
      <c r="AV228" s="61"/>
      <c r="AW228" s="61"/>
      <c r="BP228" s="41"/>
      <c r="BQ228" s="41"/>
      <c r="BR228" s="41"/>
      <c r="BS228" s="41"/>
      <c r="BT228" s="41"/>
    </row>
    <row r="229" spans="1:72" ht="13" customHeight="1" thickBot="1">
      <c r="A229" s="907" t="s">
        <v>147</v>
      </c>
      <c r="B229" s="556">
        <v>0</v>
      </c>
      <c r="C229" s="879" t="s">
        <v>169</v>
      </c>
      <c r="D229" s="879" t="s">
        <v>187</v>
      </c>
      <c r="E229" s="879" t="s">
        <v>193</v>
      </c>
      <c r="F229" s="879" t="s">
        <v>156</v>
      </c>
      <c r="G229" s="564"/>
      <c r="H229" s="879" t="s">
        <v>158</v>
      </c>
      <c r="I229" s="879"/>
      <c r="J229" s="883"/>
      <c r="K229" s="879"/>
      <c r="L229" s="879"/>
      <c r="M229" s="564"/>
      <c r="N229" s="932"/>
      <c r="O229" s="593" t="s">
        <v>26</v>
      </c>
      <c r="P229" s="594" t="s">
        <v>99</v>
      </c>
      <c r="Q229" s="552" t="s">
        <v>99</v>
      </c>
      <c r="R229" s="552" t="s">
        <v>16</v>
      </c>
      <c r="S229" s="552" t="s">
        <v>70</v>
      </c>
      <c r="T229" s="552" t="s">
        <v>73</v>
      </c>
      <c r="U229" s="595" t="s">
        <v>84</v>
      </c>
      <c r="V229" s="1085" t="s">
        <v>350</v>
      </c>
      <c r="W229" s="552" t="s">
        <v>88</v>
      </c>
      <c r="X229" s="552" t="s">
        <v>16</v>
      </c>
      <c r="Y229" s="596" t="s">
        <v>16</v>
      </c>
      <c r="Z229" s="597"/>
      <c r="AA229" s="553" t="s">
        <v>75</v>
      </c>
      <c r="AB229" s="554"/>
      <c r="AC229" s="554"/>
      <c r="AD229" s="598"/>
      <c r="AE229" s="611" t="s">
        <v>122</v>
      </c>
      <c r="AF229" s="611" t="s">
        <v>123</v>
      </c>
      <c r="AG229" s="611" t="s">
        <v>124</v>
      </c>
      <c r="AH229" s="611" t="s">
        <v>125</v>
      </c>
      <c r="AI229" s="611" t="s">
        <v>341</v>
      </c>
      <c r="AJ229" s="611" t="s">
        <v>346</v>
      </c>
      <c r="AK229" s="611" t="s">
        <v>339</v>
      </c>
      <c r="AL229" s="611" t="s">
        <v>340</v>
      </c>
      <c r="AM229" s="611" t="s">
        <v>46</v>
      </c>
      <c r="AN229" s="611" t="s">
        <v>17</v>
      </c>
      <c r="AO229" s="611" t="s">
        <v>343</v>
      </c>
      <c r="AP229" s="611" t="s">
        <v>25</v>
      </c>
      <c r="AQ229" s="611" t="s">
        <v>127</v>
      </c>
      <c r="AR229" s="611" t="s">
        <v>127</v>
      </c>
      <c r="AS229" s="611" t="s">
        <v>127</v>
      </c>
      <c r="AT229" s="611" t="s">
        <v>127</v>
      </c>
      <c r="AU229" s="611" t="s">
        <v>128</v>
      </c>
      <c r="AV229" s="61"/>
      <c r="AW229" s="61"/>
      <c r="BP229" s="41"/>
      <c r="BQ229" s="41"/>
      <c r="BR229" s="41"/>
      <c r="BS229" s="41"/>
      <c r="BT229" s="41"/>
    </row>
    <row r="230" spans="1:72" ht="13" customHeight="1">
      <c r="A230" s="900" t="s">
        <v>151</v>
      </c>
      <c r="B230" s="556">
        <v>10</v>
      </c>
      <c r="C230" s="879" t="s">
        <v>170</v>
      </c>
      <c r="D230" s="893"/>
      <c r="E230" s="879" t="s">
        <v>194</v>
      </c>
      <c r="F230" s="564"/>
      <c r="G230" s="564"/>
      <c r="H230" s="564"/>
      <c r="I230" s="879"/>
      <c r="J230" s="883"/>
      <c r="K230" s="879"/>
      <c r="L230" s="879"/>
      <c r="M230" s="564"/>
      <c r="N230" s="933"/>
      <c r="O230" s="322">
        <f t="shared" ref="O230:O231" si="190">+B228</f>
        <v>-10</v>
      </c>
      <c r="P230" s="323" t="str">
        <f t="shared" ref="P230:P231" si="191">+C228</f>
        <v>bg -10</v>
      </c>
      <c r="Q230" s="131" t="str">
        <f t="shared" ref="Q230:Q231" si="192">+D228</f>
        <v>glu -10</v>
      </c>
      <c r="R230" s="66" t="str">
        <f t="shared" ref="R230:R231" si="193">+E228</f>
        <v>gir -10</v>
      </c>
      <c r="S230" s="244" t="str">
        <f t="shared" ref="S230:S231" si="194">+F228</f>
        <v>[3H dry]</v>
      </c>
      <c r="T230" s="66" t="str">
        <f>+H228</f>
        <v>[3H wet]</v>
      </c>
      <c r="U230" s="65" t="e">
        <f t="shared" ref="U230:U235" si="195">S230/Q230</f>
        <v>#VALUE!</v>
      </c>
      <c r="V230" s="887">
        <v>3</v>
      </c>
      <c r="W230" s="65" t="e">
        <f>V231*I233*200/10/(A230)</f>
        <v>#DIV/0!</v>
      </c>
      <c r="X230" s="65" t="e">
        <f t="shared" ref="X230:X235" si="196">W230/U230</f>
        <v>#DIV/0!</v>
      </c>
      <c r="Y230" s="65" t="e">
        <f t="shared" ref="Y230:Y235" si="197">X230-R230</f>
        <v>#DIV/0!</v>
      </c>
      <c r="Z230" s="65" t="e">
        <f t="shared" ref="Z230:Z235" si="198">(X230/P230)*100</f>
        <v>#DIV/0!</v>
      </c>
      <c r="AA230" s="65" t="e">
        <f>(T230/0.4-(S230))*I235/100*10</f>
        <v>#VALUE!</v>
      </c>
      <c r="AB230" s="64" t="e">
        <f>700*AA238/AVERAGE(U230:U231)</f>
        <v>#VALUE!</v>
      </c>
      <c r="AC230" s="65" t="e">
        <f>AVERAGE(X230:X231)-AB230</f>
        <v>#DIV/0!</v>
      </c>
      <c r="AD230" s="65" t="e">
        <f>AC230/AVERAGE(X230:X231)*100</f>
        <v>#DIV/0!</v>
      </c>
      <c r="AE230" s="43" t="e">
        <f>LINEST(R230:R231,O230:O231)</f>
        <v>#VALUE!</v>
      </c>
      <c r="AF230" s="43" t="e">
        <f>INDEX(LINEST(R230:R231,O230:O231),2)</f>
        <v>#VALUE!</v>
      </c>
      <c r="AG230" s="42" t="e">
        <f>LINEST(U230:U231,O230:O231)</f>
        <v>#VALUE!</v>
      </c>
      <c r="AH230" s="42" t="e">
        <f>INDEX(LINEST(U230:U231,O230:O231),2)</f>
        <v>#VALUE!</v>
      </c>
      <c r="AI230" s="43" t="e">
        <f>LINEST(Q230:Q231,O230:O231)</f>
        <v>#VALUE!</v>
      </c>
      <c r="AJ230" s="42" t="e">
        <f>INDEX(LINEST(Q230:Q231,O230:O231),2)</f>
        <v>#VALUE!</v>
      </c>
      <c r="AK230" s="43" t="e">
        <f>LINEST(W230:W231,O230:O231)</f>
        <v>#VALUE!</v>
      </c>
      <c r="AL230" s="42" t="e">
        <f>INDEX(LINEST(W230:W231,O230:O231),2)</f>
        <v>#VALUE!</v>
      </c>
      <c r="AM230" s="43" t="e">
        <f>AE230*AVERAGE(O230:O231)+AF230</f>
        <v>#VALUE!</v>
      </c>
      <c r="AN230" s="42" t="e">
        <f>AG230*AVERAGE(O230:O231)+AH230</f>
        <v>#VALUE!</v>
      </c>
      <c r="AO230" s="42" t="e">
        <f>AI230*AVERAGE(O230:O231)+AJ230</f>
        <v>#VALUE!</v>
      </c>
      <c r="AP230" s="42" t="e">
        <f>AK230*AVERAGE(O230:O231)+AL230</f>
        <v>#VALUE!</v>
      </c>
      <c r="AQ230" s="76" t="e">
        <f>AP230/AN230</f>
        <v>#VALUE!</v>
      </c>
      <c r="AR230" s="76" t="e">
        <f>AK227*AO230*AG230/AN230</f>
        <v>#VALUE!</v>
      </c>
      <c r="AS230" s="1034" t="e">
        <f>AQ230-AR230</f>
        <v>#VALUE!</v>
      </c>
      <c r="AT230" s="1034" t="e">
        <f>AS230-AM230</f>
        <v>#VALUE!</v>
      </c>
      <c r="AU230" s="1034" t="e">
        <f>AS230-AK227*AI230</f>
        <v>#VALUE!</v>
      </c>
      <c r="AV230" s="36" t="s">
        <v>97</v>
      </c>
      <c r="AW230" s="61"/>
      <c r="BP230" s="41"/>
      <c r="BQ230" s="41"/>
      <c r="BR230" s="41"/>
      <c r="BS230" s="41"/>
      <c r="BT230" s="41"/>
    </row>
    <row r="231" spans="1:72" ht="13" customHeight="1">
      <c r="A231" s="900" t="str">
        <f>A211</f>
        <v>Lipid#3</v>
      </c>
      <c r="B231" s="556">
        <v>20</v>
      </c>
      <c r="C231" s="879" t="s">
        <v>171</v>
      </c>
      <c r="D231" s="564"/>
      <c r="E231" s="879" t="s">
        <v>195</v>
      </c>
      <c r="F231" s="564"/>
      <c r="G231" s="564"/>
      <c r="H231" s="564"/>
      <c r="I231" s="879"/>
      <c r="J231" s="883"/>
      <c r="K231" s="879"/>
      <c r="L231" s="879"/>
      <c r="M231" s="564"/>
      <c r="N231" s="932"/>
      <c r="O231" s="324">
        <f t="shared" si="190"/>
        <v>0</v>
      </c>
      <c r="P231" s="321" t="str">
        <f t="shared" si="191"/>
        <v>bg 0</v>
      </c>
      <c r="Q231" s="131" t="str">
        <f t="shared" si="192"/>
        <v>glu 0</v>
      </c>
      <c r="R231" s="131" t="str">
        <f t="shared" si="193"/>
        <v>gir 0</v>
      </c>
      <c r="S231" s="245" t="str">
        <f t="shared" si="194"/>
        <v>[3H dry]</v>
      </c>
      <c r="T231" s="131" t="str">
        <f>+H229</f>
        <v>[3H wet]</v>
      </c>
      <c r="U231" s="72" t="e">
        <f t="shared" si="195"/>
        <v>#VALUE!</v>
      </c>
      <c r="V231" s="888">
        <v>3</v>
      </c>
      <c r="W231" s="72" t="e">
        <f>V231*I233*200/10/(A230)</f>
        <v>#DIV/0!</v>
      </c>
      <c r="X231" s="72" t="e">
        <f t="shared" si="196"/>
        <v>#DIV/0!</v>
      </c>
      <c r="Y231" s="72" t="e">
        <f t="shared" si="197"/>
        <v>#DIV/0!</v>
      </c>
      <c r="Z231" s="72" t="e">
        <f t="shared" si="198"/>
        <v>#DIV/0!</v>
      </c>
      <c r="AA231" s="72" t="e">
        <f>(T231/0.4-(S231))*$I235/100*10</f>
        <v>#VALUE!</v>
      </c>
      <c r="AB231" s="250" t="e">
        <f>700*AA239/AVERAGE(U232:U235)</f>
        <v>#VALUE!</v>
      </c>
      <c r="AC231" s="72" t="e">
        <f>X236-AB231</f>
        <v>#DIV/0!</v>
      </c>
      <c r="AD231" s="65" t="e">
        <f>AC231/AVERAGE(X232:X235)*100</f>
        <v>#DIV/0!</v>
      </c>
      <c r="AE231" s="43"/>
      <c r="AF231" s="43"/>
      <c r="AG231" s="42"/>
      <c r="AH231" s="42"/>
      <c r="AI231" s="43"/>
      <c r="AJ231" s="42"/>
      <c r="AK231" s="42"/>
      <c r="AL231" s="42"/>
      <c r="AM231" s="43"/>
      <c r="AN231" s="42"/>
      <c r="AO231" s="42"/>
      <c r="AP231" s="42"/>
      <c r="AQ231" s="76"/>
      <c r="AR231" s="76"/>
      <c r="AS231" s="76"/>
      <c r="AT231" s="42"/>
      <c r="AU231" s="42"/>
      <c r="AV231" s="61"/>
      <c r="AW231" s="61"/>
      <c r="BP231" s="41"/>
      <c r="BQ231" s="41"/>
      <c r="BR231" s="41"/>
      <c r="BS231" s="41"/>
      <c r="BT231" s="41"/>
    </row>
    <row r="232" spans="1:72" ht="13" customHeight="1">
      <c r="A232" s="900" t="str">
        <f>A212</f>
        <v>[diet C]</v>
      </c>
      <c r="B232" s="556">
        <v>30</v>
      </c>
      <c r="C232" s="879" t="s">
        <v>172</v>
      </c>
      <c r="D232" s="564"/>
      <c r="E232" s="879" t="s">
        <v>196</v>
      </c>
      <c r="F232" s="564"/>
      <c r="G232" s="564"/>
      <c r="H232" s="564"/>
      <c r="I232" s="564"/>
      <c r="J232" s="568"/>
      <c r="K232" s="564"/>
      <c r="L232" s="564"/>
      <c r="M232" s="564"/>
      <c r="N232" s="932"/>
      <c r="O232" s="324">
        <f t="shared" ref="O232:O234" si="199">+B237</f>
        <v>80</v>
      </c>
      <c r="P232" s="321" t="str">
        <f t="shared" ref="P232:P234" si="200">+C237</f>
        <v>bg 80</v>
      </c>
      <c r="Q232" s="131" t="str">
        <f t="shared" ref="Q232:Q234" si="201">+D237</f>
        <v>glu 80</v>
      </c>
      <c r="R232" s="131" t="str">
        <f t="shared" ref="R232:R234" si="202">+E237</f>
        <v>gir 80</v>
      </c>
      <c r="S232" s="131" t="str">
        <f t="shared" ref="S232:S234" si="203">+F237</f>
        <v>[3H dry]</v>
      </c>
      <c r="T232" s="131" t="str">
        <f>+H237</f>
        <v>[3H wet]</v>
      </c>
      <c r="U232" s="72" t="e">
        <f t="shared" si="195"/>
        <v>#VALUE!</v>
      </c>
      <c r="V232" s="888"/>
      <c r="W232" s="72" t="e">
        <f>V232*K233*200/10/(A230)</f>
        <v>#DIV/0!</v>
      </c>
      <c r="X232" s="72" t="e">
        <f t="shared" si="196"/>
        <v>#DIV/0!</v>
      </c>
      <c r="Y232" s="72" t="e">
        <f t="shared" si="197"/>
        <v>#DIV/0!</v>
      </c>
      <c r="Z232" s="72" t="e">
        <f t="shared" si="198"/>
        <v>#DIV/0!</v>
      </c>
      <c r="AA232" s="72" t="e">
        <f>(T232/0.4-(S232))*$I235/100*10</f>
        <v>#VALUE!</v>
      </c>
      <c r="AB232" s="79"/>
      <c r="AC232" s="79"/>
      <c r="AD232" s="79"/>
      <c r="AE232" s="43"/>
      <c r="AF232" s="43"/>
      <c r="AG232" s="42"/>
      <c r="AH232" s="42"/>
      <c r="AI232" s="43"/>
      <c r="AJ232" s="42"/>
      <c r="AK232" s="42"/>
      <c r="AL232" s="42"/>
      <c r="AM232" s="43"/>
      <c r="AN232" s="42"/>
      <c r="AO232" s="42"/>
      <c r="AP232" s="42"/>
      <c r="AQ232" s="76"/>
      <c r="AR232" s="76"/>
      <c r="AS232" s="76"/>
      <c r="AT232" s="42"/>
      <c r="AU232" s="42"/>
      <c r="AV232" s="61"/>
      <c r="AW232" s="61"/>
      <c r="BP232" s="41"/>
      <c r="BQ232" s="41"/>
      <c r="BR232" s="41"/>
      <c r="BS232" s="41"/>
      <c r="BT232" s="41"/>
    </row>
    <row r="233" spans="1:72" ht="13" customHeight="1">
      <c r="A233" s="900" t="str">
        <f>A213</f>
        <v>[treatment C]</v>
      </c>
      <c r="B233" s="556">
        <v>40</v>
      </c>
      <c r="C233" s="879" t="s">
        <v>173</v>
      </c>
      <c r="D233" s="564"/>
      <c r="E233" s="879" t="s">
        <v>197</v>
      </c>
      <c r="F233" s="564"/>
      <c r="G233" s="564"/>
      <c r="H233" s="564"/>
      <c r="I233" s="569" t="e">
        <f>AVERAGE(I229:I231)</f>
        <v>#DIV/0!</v>
      </c>
      <c r="J233" s="570" t="e">
        <f>AVERAGE(J229:J231)</f>
        <v>#DIV/0!</v>
      </c>
      <c r="K233" s="569" t="e">
        <f>AVERAGE(K229:K231)</f>
        <v>#DIV/0!</v>
      </c>
      <c r="L233" s="570" t="e">
        <f>AVERAGE(L229:L231)</f>
        <v>#DIV/0!</v>
      </c>
      <c r="M233" s="564"/>
      <c r="N233" s="932"/>
      <c r="O233" s="324">
        <f t="shared" si="199"/>
        <v>90</v>
      </c>
      <c r="P233" s="321" t="str">
        <f t="shared" si="200"/>
        <v>bg 90</v>
      </c>
      <c r="Q233" s="131" t="str">
        <f t="shared" si="201"/>
        <v>glu 90</v>
      </c>
      <c r="R233" s="131" t="str">
        <f t="shared" si="202"/>
        <v>gir 90</v>
      </c>
      <c r="S233" s="131" t="str">
        <f t="shared" si="203"/>
        <v>[3H dry]</v>
      </c>
      <c r="T233" s="131" t="str">
        <f>+H238</f>
        <v>[3H wet]</v>
      </c>
      <c r="U233" s="72" t="e">
        <f t="shared" si="195"/>
        <v>#VALUE!</v>
      </c>
      <c r="V233" s="888"/>
      <c r="W233" s="72" t="e">
        <f t="shared" ref="W233:W235" si="204">W232*V233/V232</f>
        <v>#DIV/0!</v>
      </c>
      <c r="X233" s="72" t="e">
        <f t="shared" si="196"/>
        <v>#DIV/0!</v>
      </c>
      <c r="Y233" s="72" t="e">
        <f t="shared" si="197"/>
        <v>#DIV/0!</v>
      </c>
      <c r="Z233" s="72" t="e">
        <f t="shared" si="198"/>
        <v>#DIV/0!</v>
      </c>
      <c r="AA233" s="72" t="e">
        <f>(T233/0.4-(S233))*$I235/100*10</f>
        <v>#VALUE!</v>
      </c>
      <c r="AB233" s="79"/>
      <c r="AC233" s="79"/>
      <c r="AD233" s="79"/>
      <c r="AE233" s="43" t="e">
        <f>LINEST(R232:R234,O232:O234)</f>
        <v>#VALUE!</v>
      </c>
      <c r="AF233" s="43" t="e">
        <f>INDEX(LINEST(R232:R234,O232:O234),2)</f>
        <v>#VALUE!</v>
      </c>
      <c r="AG233" s="42" t="e">
        <f>LINEST(U232:U234,O232:O234)</f>
        <v>#VALUE!</v>
      </c>
      <c r="AH233" s="42" t="e">
        <f>INDEX(LINEST(U232:U234,O232:O234),2)</f>
        <v>#VALUE!</v>
      </c>
      <c r="AI233" s="43" t="e">
        <f>LINEST(Q232:Q234,O232:O234)</f>
        <v>#VALUE!</v>
      </c>
      <c r="AJ233" s="42" t="e">
        <f>INDEX(LINEST(Q232:Q234,O232:O234),2)</f>
        <v>#VALUE!</v>
      </c>
      <c r="AK233" s="43" t="e">
        <f>LINEST(W232:W234,O232:O234)</f>
        <v>#VALUE!</v>
      </c>
      <c r="AL233" s="42" t="e">
        <f>INDEX(LINEST(W232:W234,O232:O234),2)</f>
        <v>#VALUE!</v>
      </c>
      <c r="AM233" s="43" t="e">
        <f>AE233*O233+AF233</f>
        <v>#VALUE!</v>
      </c>
      <c r="AN233" s="42" t="e">
        <f>AG233*O233+AH233</f>
        <v>#VALUE!</v>
      </c>
      <c r="AO233" s="42" t="e">
        <f>AI233*O233+AJ233</f>
        <v>#VALUE!</v>
      </c>
      <c r="AP233" s="42" t="e">
        <f>AK233*O233+AL233</f>
        <v>#VALUE!</v>
      </c>
      <c r="AQ233" s="76" t="e">
        <f>AP233/AN233</f>
        <v>#VALUE!</v>
      </c>
      <c r="AR233" s="76" t="e">
        <f>AK227*AO233*AG233/AN233</f>
        <v>#VALUE!</v>
      </c>
      <c r="AS233" s="76" t="e">
        <f>AQ233-AR233</f>
        <v>#VALUE!</v>
      </c>
      <c r="AT233" s="76" t="e">
        <f>AS233-AM233</f>
        <v>#VALUE!</v>
      </c>
      <c r="AU233" s="76" t="e">
        <f>AS233-AK227*AI233</f>
        <v>#VALUE!</v>
      </c>
      <c r="AV233" s="61"/>
      <c r="AW233" s="61"/>
      <c r="BP233" s="41"/>
      <c r="BQ233" s="41"/>
      <c r="BR233" s="41"/>
      <c r="BS233" s="41"/>
      <c r="BT233" s="41"/>
    </row>
    <row r="234" spans="1:72" ht="13" customHeight="1">
      <c r="A234" s="900" t="s">
        <v>61</v>
      </c>
      <c r="B234" s="556">
        <v>50</v>
      </c>
      <c r="C234" s="879" t="s">
        <v>174</v>
      </c>
      <c r="D234" s="564"/>
      <c r="E234" s="879" t="s">
        <v>198</v>
      </c>
      <c r="F234" s="564"/>
      <c r="G234" s="564"/>
      <c r="H234" s="564"/>
      <c r="I234" s="564"/>
      <c r="J234" s="568"/>
      <c r="K234" s="564"/>
      <c r="L234" s="568"/>
      <c r="M234" s="564"/>
      <c r="N234" s="932"/>
      <c r="O234" s="324">
        <f t="shared" si="199"/>
        <v>100</v>
      </c>
      <c r="P234" s="321" t="str">
        <f t="shared" si="200"/>
        <v>bg 100</v>
      </c>
      <c r="Q234" s="72" t="str">
        <f t="shared" si="201"/>
        <v>glu 100</v>
      </c>
      <c r="R234" s="131" t="str">
        <f t="shared" si="202"/>
        <v>gir 100</v>
      </c>
      <c r="S234" s="131" t="str">
        <f t="shared" si="203"/>
        <v>[3H dry]</v>
      </c>
      <c r="T234" s="131" t="str">
        <f>+H239</f>
        <v>[3H wet]</v>
      </c>
      <c r="U234" s="72" t="e">
        <f t="shared" si="195"/>
        <v>#VALUE!</v>
      </c>
      <c r="V234" s="888"/>
      <c r="W234" s="72" t="e">
        <f t="shared" si="204"/>
        <v>#DIV/0!</v>
      </c>
      <c r="X234" s="72" t="e">
        <f t="shared" si="196"/>
        <v>#DIV/0!</v>
      </c>
      <c r="Y234" s="72" t="e">
        <f t="shared" si="197"/>
        <v>#DIV/0!</v>
      </c>
      <c r="Z234" s="72" t="e">
        <f t="shared" si="198"/>
        <v>#DIV/0!</v>
      </c>
      <c r="AA234" s="72" t="e">
        <f>(T234/0.4-(S234))*$I235/100*10</f>
        <v>#VALUE!</v>
      </c>
      <c r="AB234" s="79"/>
      <c r="AC234" s="79"/>
      <c r="AD234" s="79"/>
      <c r="AE234" s="43" t="e">
        <f>LINEST(R233:R235,O233:O235)</f>
        <v>#VALUE!</v>
      </c>
      <c r="AF234" s="43" t="e">
        <f>INDEX(LINEST(R233:R235,O233:O235),2)</f>
        <v>#VALUE!</v>
      </c>
      <c r="AG234" s="42" t="e">
        <f>LINEST(U233:U235,O233:O235)</f>
        <v>#VALUE!</v>
      </c>
      <c r="AH234" s="42" t="e">
        <f>INDEX(LINEST(U233:U235,O233:O235),2)</f>
        <v>#VALUE!</v>
      </c>
      <c r="AI234" s="43" t="e">
        <f>LINEST(Q233:Q235,O233:O235)</f>
        <v>#VALUE!</v>
      </c>
      <c r="AJ234" s="42" t="e">
        <f>INDEX(LINEST(Q233:Q235,O233:O235),2)</f>
        <v>#VALUE!</v>
      </c>
      <c r="AK234" s="43" t="e">
        <f>LINEST(W233:W235,O233:O235)</f>
        <v>#VALUE!</v>
      </c>
      <c r="AL234" s="42" t="e">
        <f>INDEX(LINEST(W233:W235,O233:O235),2)</f>
        <v>#VALUE!</v>
      </c>
      <c r="AM234" s="43" t="e">
        <f>AE234*O234+AF234</f>
        <v>#VALUE!</v>
      </c>
      <c r="AN234" s="42" t="e">
        <f>AG234*O234+AH234</f>
        <v>#VALUE!</v>
      </c>
      <c r="AO234" s="42" t="e">
        <f>AI234*O234+AJ234</f>
        <v>#VALUE!</v>
      </c>
      <c r="AP234" s="42" t="e">
        <f>AK234*O234+AL234</f>
        <v>#VALUE!</v>
      </c>
      <c r="AQ234" s="76" t="e">
        <f>AP234/AN234</f>
        <v>#VALUE!</v>
      </c>
      <c r="AR234" s="76" t="e">
        <f>AK227*AO234*AG234/AN234</f>
        <v>#VALUE!</v>
      </c>
      <c r="AS234" s="76" t="e">
        <f>AQ234-AR234</f>
        <v>#VALUE!</v>
      </c>
      <c r="AT234" s="76" t="e">
        <f>AS234-AM234</f>
        <v>#VALUE!</v>
      </c>
      <c r="AU234" s="76" t="e">
        <f>AS234-AK227*AI234</f>
        <v>#VALUE!</v>
      </c>
      <c r="AV234" s="61"/>
      <c r="AW234" s="61"/>
      <c r="BP234" s="41"/>
      <c r="BQ234" s="41"/>
      <c r="BR234" s="41"/>
      <c r="BS234" s="41"/>
      <c r="BT234" s="41"/>
    </row>
    <row r="235" spans="1:72" ht="13" customHeight="1" thickBot="1">
      <c r="A235" s="900" t="s">
        <v>315</v>
      </c>
      <c r="B235" s="556">
        <v>60</v>
      </c>
      <c r="C235" s="879" t="s">
        <v>175</v>
      </c>
      <c r="D235" s="564"/>
      <c r="E235" s="879" t="s">
        <v>199</v>
      </c>
      <c r="F235" s="564"/>
      <c r="G235" s="564"/>
      <c r="H235" s="564"/>
      <c r="I235" s="571" t="e">
        <f>I233/J233</f>
        <v>#DIV/0!</v>
      </c>
      <c r="J235" s="572" t="s">
        <v>14</v>
      </c>
      <c r="K235" s="571" t="e">
        <f>K233/L233</f>
        <v>#DIV/0!</v>
      </c>
      <c r="L235" s="572" t="s">
        <v>14</v>
      </c>
      <c r="M235" s="576"/>
      <c r="N235" s="932"/>
      <c r="O235" s="324">
        <f t="shared" ref="O235" si="205">+B241</f>
        <v>120</v>
      </c>
      <c r="P235" s="321" t="str">
        <f t="shared" ref="P235" si="206">+C241</f>
        <v>bg 120</v>
      </c>
      <c r="Q235" s="131" t="str">
        <f t="shared" ref="Q235" si="207">+D241</f>
        <v>glu 120</v>
      </c>
      <c r="R235" s="131" t="str">
        <f t="shared" ref="R235" si="208">+E241</f>
        <v>gir 120</v>
      </c>
      <c r="S235" s="131" t="str">
        <f t="shared" ref="S235" si="209">+F241</f>
        <v>[3H dry]</v>
      </c>
      <c r="T235" s="131" t="str">
        <f t="shared" ref="T235" si="210">+H241</f>
        <v>[3H wet]</v>
      </c>
      <c r="U235" s="72" t="e">
        <f t="shared" si="195"/>
        <v>#VALUE!</v>
      </c>
      <c r="V235" s="888"/>
      <c r="W235" s="72" t="e">
        <f t="shared" si="204"/>
        <v>#DIV/0!</v>
      </c>
      <c r="X235" s="72" t="e">
        <f t="shared" si="196"/>
        <v>#DIV/0!</v>
      </c>
      <c r="Y235" s="72" t="e">
        <f t="shared" si="197"/>
        <v>#DIV/0!</v>
      </c>
      <c r="Z235" s="72" t="e">
        <f t="shared" si="198"/>
        <v>#DIV/0!</v>
      </c>
      <c r="AA235" s="72" t="e">
        <f>(T235/0.4-(S235))*$I235/100*10</f>
        <v>#VALUE!</v>
      </c>
      <c r="AB235" s="79"/>
      <c r="AC235" s="79"/>
      <c r="AD235" s="79"/>
      <c r="AE235" s="43"/>
      <c r="AQ235" s="42"/>
      <c r="AV235" s="61"/>
      <c r="AW235" s="61"/>
      <c r="BP235" s="41"/>
      <c r="BQ235" s="41"/>
      <c r="BR235" s="41"/>
      <c r="BS235" s="41"/>
      <c r="BT235" s="41"/>
    </row>
    <row r="236" spans="1:72" ht="13" customHeight="1" thickBot="1">
      <c r="A236" s="900">
        <v>1</v>
      </c>
      <c r="B236" s="556">
        <v>70</v>
      </c>
      <c r="C236" s="879" t="s">
        <v>176</v>
      </c>
      <c r="D236" s="564"/>
      <c r="E236" s="879" t="s">
        <v>200</v>
      </c>
      <c r="F236" s="876"/>
      <c r="G236" s="564"/>
      <c r="H236" s="564"/>
      <c r="I236" s="564"/>
      <c r="J236" s="568"/>
      <c r="K236" s="564"/>
      <c r="L236" s="564"/>
      <c r="M236" s="564"/>
      <c r="N236" s="932"/>
      <c r="O236" s="325" t="s">
        <v>55</v>
      </c>
      <c r="P236" s="152" t="e">
        <f t="shared" ref="P236:Z236" si="211">AVERAGE(P232:P235)</f>
        <v>#DIV/0!</v>
      </c>
      <c r="Q236" s="154" t="e">
        <f t="shared" si="211"/>
        <v>#DIV/0!</v>
      </c>
      <c r="R236" s="153" t="e">
        <f t="shared" si="211"/>
        <v>#DIV/0!</v>
      </c>
      <c r="S236" s="153" t="e">
        <f t="shared" si="211"/>
        <v>#DIV/0!</v>
      </c>
      <c r="T236" s="154" t="e">
        <f t="shared" si="211"/>
        <v>#DIV/0!</v>
      </c>
      <c r="U236" s="153" t="e">
        <f t="shared" si="211"/>
        <v>#VALUE!</v>
      </c>
      <c r="V236" s="1075" t="e">
        <f t="shared" si="211"/>
        <v>#DIV/0!</v>
      </c>
      <c r="W236" s="153" t="e">
        <f t="shared" si="211"/>
        <v>#DIV/0!</v>
      </c>
      <c r="X236" s="153" t="e">
        <f t="shared" si="211"/>
        <v>#DIV/0!</v>
      </c>
      <c r="Y236" s="153" t="e">
        <f t="shared" si="211"/>
        <v>#DIV/0!</v>
      </c>
      <c r="Z236" s="153" t="e">
        <f t="shared" si="211"/>
        <v>#DIV/0!</v>
      </c>
      <c r="AA236" s="156"/>
      <c r="AB236" s="79"/>
      <c r="AC236" s="79"/>
      <c r="AD236" s="79"/>
      <c r="AR236" s="1034" t="s">
        <v>110</v>
      </c>
      <c r="AS236" s="1034" t="e">
        <f>AVERAGE(AS233:AS234)</f>
        <v>#VALUE!</v>
      </c>
      <c r="AT236" s="1034" t="e">
        <f>AVERAGE(AT233:AT234)</f>
        <v>#VALUE!</v>
      </c>
      <c r="AU236" s="1034" t="e">
        <f>AVERAGE(AU233:AU234)</f>
        <v>#VALUE!</v>
      </c>
      <c r="AV236" s="61"/>
      <c r="AW236" s="61"/>
      <c r="BP236" s="41"/>
      <c r="BQ236" s="41"/>
      <c r="BR236" s="41"/>
      <c r="BS236" s="41"/>
      <c r="BT236" s="41"/>
    </row>
    <row r="237" spans="1:72" ht="13" customHeight="1" thickBot="1">
      <c r="A237" s="900" t="s">
        <v>316</v>
      </c>
      <c r="B237" s="556">
        <v>80</v>
      </c>
      <c r="C237" s="879" t="s">
        <v>177</v>
      </c>
      <c r="D237" s="879" t="s">
        <v>188</v>
      </c>
      <c r="E237" s="879" t="s">
        <v>201</v>
      </c>
      <c r="F237" s="879" t="s">
        <v>156</v>
      </c>
      <c r="G237" s="564"/>
      <c r="H237" s="879" t="s">
        <v>158</v>
      </c>
      <c r="I237" s="564"/>
      <c r="J237" s="573"/>
      <c r="K237" s="574"/>
      <c r="L237" s="574"/>
      <c r="M237" s="574"/>
      <c r="N237" s="932"/>
      <c r="O237" s="1026" t="s">
        <v>95</v>
      </c>
      <c r="P237" s="79" t="e">
        <f>AVERAGE(P230:P231)</f>
        <v>#DIV/0!</v>
      </c>
      <c r="Q237" s="158" t="e">
        <f>AVERAGE(P232/Q232,P233/Q233,P234/Q234,P235/Q235)</f>
        <v>#VALUE!</v>
      </c>
      <c r="R237" s="67" t="e">
        <f>AVERAGE(P230/Q230,P231/Q231)</f>
        <v>#VALUE!</v>
      </c>
      <c r="V237" s="1076"/>
      <c r="W237" s="79"/>
      <c r="X237" s="79"/>
      <c r="Y237" s="79"/>
      <c r="Z237" s="160"/>
      <c r="AA237" s="603" t="s">
        <v>79</v>
      </c>
      <c r="AB237" s="79"/>
      <c r="AC237" s="79"/>
      <c r="AD237" s="79"/>
      <c r="AS237" s="61"/>
      <c r="AT237" s="61"/>
      <c r="AU237" s="61"/>
      <c r="AV237" s="61"/>
      <c r="AW237" s="61"/>
      <c r="BP237" s="41"/>
      <c r="BQ237" s="41"/>
      <c r="BR237" s="41"/>
      <c r="BS237" s="41"/>
      <c r="BT237" s="41"/>
    </row>
    <row r="238" spans="1:72" ht="13" customHeight="1" thickBot="1">
      <c r="A238" s="1109" t="s">
        <v>220</v>
      </c>
      <c r="B238" s="556">
        <v>90</v>
      </c>
      <c r="C238" s="879" t="s">
        <v>178</v>
      </c>
      <c r="D238" s="879" t="s">
        <v>189</v>
      </c>
      <c r="E238" s="879" t="s">
        <v>202</v>
      </c>
      <c r="F238" s="879" t="s">
        <v>156</v>
      </c>
      <c r="G238" s="564"/>
      <c r="H238" s="879" t="s">
        <v>158</v>
      </c>
      <c r="I238" s="575"/>
      <c r="J238" s="572"/>
      <c r="K238" s="576"/>
      <c r="L238" s="576"/>
      <c r="M238" s="576"/>
      <c r="N238" s="932"/>
      <c r="O238" s="1233" t="s">
        <v>83</v>
      </c>
      <c r="P238" s="1233"/>
      <c r="Q238" s="162" t="e">
        <f>STDEV(P232/Q232,P233/Q233,P234/Q234,P235/Q235)</f>
        <v>#VALUE!</v>
      </c>
      <c r="R238" s="163" t="e">
        <f>STDEV(P230/Q230,P231/Q231)</f>
        <v>#VALUE!</v>
      </c>
      <c r="V238" s="1076"/>
      <c r="W238" s="79"/>
      <c r="X238" s="79"/>
      <c r="Y238" s="79"/>
      <c r="Z238" s="164" t="s">
        <v>89</v>
      </c>
      <c r="AA238" s="165" t="e">
        <f>SLOPE(AA230:AA231,O230:O231)</f>
        <v>#VALUE!</v>
      </c>
      <c r="AB238" s="79"/>
      <c r="AC238" s="79"/>
      <c r="AD238" s="79"/>
      <c r="AS238" s="61"/>
      <c r="AT238" s="61"/>
      <c r="AU238" s="61"/>
      <c r="AV238" s="61"/>
      <c r="AW238" s="61"/>
      <c r="BP238" s="41"/>
      <c r="BQ238" s="41"/>
      <c r="BR238" s="41"/>
      <c r="BS238" s="41"/>
      <c r="BT238" s="41"/>
    </row>
    <row r="239" spans="1:72" ht="13" customHeight="1" thickBot="1">
      <c r="A239" s="943" t="s">
        <v>337</v>
      </c>
      <c r="B239" s="556">
        <v>100</v>
      </c>
      <c r="C239" s="879" t="s">
        <v>179</v>
      </c>
      <c r="D239" s="879" t="s">
        <v>190</v>
      </c>
      <c r="E239" s="879" t="s">
        <v>203</v>
      </c>
      <c r="F239" s="879" t="s">
        <v>156</v>
      </c>
      <c r="G239" s="564"/>
      <c r="H239" s="879" t="s">
        <v>158</v>
      </c>
      <c r="I239" s="577"/>
      <c r="J239" s="578"/>
      <c r="K239" s="564"/>
      <c r="L239" s="564"/>
      <c r="M239" s="879" t="s">
        <v>211</v>
      </c>
      <c r="N239" s="1069"/>
      <c r="O239" s="35"/>
      <c r="P239" s="945"/>
      <c r="Q239" s="604" t="s">
        <v>93</v>
      </c>
      <c r="R239" s="605" t="s">
        <v>94</v>
      </c>
      <c r="V239" s="1076"/>
      <c r="W239" s="79"/>
      <c r="X239" s="79"/>
      <c r="Y239" s="79"/>
      <c r="Z239" s="167" t="s">
        <v>80</v>
      </c>
      <c r="AA239" s="168" t="e">
        <f>SLOPE(AA232:AA235,O232:O235)</f>
        <v>#VALUE!</v>
      </c>
      <c r="AB239" s="79"/>
      <c r="AC239" s="79"/>
      <c r="AD239" s="79"/>
      <c r="AS239" s="61"/>
      <c r="AT239" s="61"/>
      <c r="AU239" s="61"/>
      <c r="AV239" s="61"/>
      <c r="AW239" s="61"/>
      <c r="BP239" s="41"/>
      <c r="BQ239" s="41"/>
      <c r="BR239" s="41"/>
      <c r="BS239" s="41"/>
      <c r="BT239" s="41"/>
    </row>
    <row r="240" spans="1:72" ht="13" customHeight="1">
      <c r="A240" s="1109" t="s">
        <v>219</v>
      </c>
      <c r="B240" s="556">
        <v>110</v>
      </c>
      <c r="C240" s="879" t="s">
        <v>180</v>
      </c>
      <c r="D240" s="564"/>
      <c r="E240" s="879" t="s">
        <v>204</v>
      </c>
      <c r="F240" s="564"/>
      <c r="G240" s="564"/>
      <c r="H240" s="564"/>
      <c r="I240" s="579" t="s">
        <v>9</v>
      </c>
      <c r="J240" s="580"/>
      <c r="K240" s="1269"/>
      <c r="L240" s="1270"/>
      <c r="M240" s="586"/>
      <c r="N240" s="1069"/>
      <c r="V240" s="1076"/>
      <c r="AB240" s="79"/>
      <c r="AC240" s="79"/>
      <c r="AD240" s="79"/>
      <c r="AS240" s="61"/>
      <c r="AT240" s="61"/>
      <c r="AU240" s="61"/>
      <c r="AV240" s="61"/>
      <c r="AW240" s="61"/>
      <c r="BP240" s="41"/>
      <c r="BQ240" s="41"/>
      <c r="BR240" s="41"/>
      <c r="BS240" s="41"/>
      <c r="BT240" s="41"/>
    </row>
    <row r="241" spans="1:72" ht="13" customHeight="1">
      <c r="A241" s="943" t="s">
        <v>338</v>
      </c>
      <c r="B241" s="556">
        <v>120</v>
      </c>
      <c r="C241" s="879" t="s">
        <v>181</v>
      </c>
      <c r="D241" s="879" t="s">
        <v>191</v>
      </c>
      <c r="E241" s="879" t="s">
        <v>205</v>
      </c>
      <c r="F241" s="879" t="s">
        <v>156</v>
      </c>
      <c r="G241" s="564"/>
      <c r="H241" s="879" t="s">
        <v>158</v>
      </c>
      <c r="I241" s="581" t="e">
        <f>((G243+G242)/2)*(B243-B242)</f>
        <v>#VALUE!</v>
      </c>
      <c r="J241" s="572"/>
      <c r="K241" s="1271"/>
      <c r="L241" s="1272"/>
      <c r="M241" s="879" t="s">
        <v>212</v>
      </c>
      <c r="N241" s="932"/>
      <c r="V241" s="1076"/>
      <c r="AB241" s="79"/>
      <c r="AC241" s="79"/>
      <c r="AD241" s="79"/>
      <c r="AS241" s="61"/>
      <c r="AT241" s="61"/>
      <c r="AU241" s="61"/>
      <c r="AV241" s="61"/>
      <c r="AW241" s="61"/>
      <c r="BP241" s="41"/>
      <c r="BQ241" s="41"/>
      <c r="BR241" s="41"/>
      <c r="BS241" s="41"/>
      <c r="BT241" s="41"/>
    </row>
    <row r="242" spans="1:72" ht="13" customHeight="1">
      <c r="A242" s="900"/>
      <c r="B242" s="556">
        <v>2</v>
      </c>
      <c r="C242" s="879" t="s">
        <v>182</v>
      </c>
      <c r="D242" s="564"/>
      <c r="E242" s="879" t="s">
        <v>206</v>
      </c>
      <c r="F242" s="564"/>
      <c r="G242" s="879" t="s">
        <v>157</v>
      </c>
      <c r="H242" s="564"/>
      <c r="I242" s="581" t="e">
        <f>((G244+G243)/2)*(B244-B243)</f>
        <v>#VALUE!</v>
      </c>
      <c r="J242" s="572"/>
      <c r="K242" s="1271"/>
      <c r="L242" s="1272"/>
      <c r="M242" s="586"/>
      <c r="N242" s="932"/>
      <c r="V242" s="1076"/>
      <c r="AB242" s="79"/>
      <c r="AC242" s="79"/>
      <c r="AD242" s="79"/>
      <c r="AS242" s="61"/>
      <c r="AT242" s="61"/>
      <c r="AU242" s="61"/>
      <c r="AV242" s="61"/>
      <c r="AW242" s="61"/>
      <c r="BP242" s="41"/>
      <c r="BQ242" s="41"/>
      <c r="BR242" s="41"/>
      <c r="BS242" s="41"/>
      <c r="BT242" s="41"/>
    </row>
    <row r="243" spans="1:72" ht="13" customHeight="1">
      <c r="A243" s="943" t="s">
        <v>317</v>
      </c>
      <c r="B243" s="556">
        <v>5</v>
      </c>
      <c r="C243" s="879" t="s">
        <v>183</v>
      </c>
      <c r="D243" s="564"/>
      <c r="E243" s="879" t="s">
        <v>207</v>
      </c>
      <c r="F243" s="564"/>
      <c r="G243" s="879" t="s">
        <v>157</v>
      </c>
      <c r="H243" s="564"/>
      <c r="I243" s="581" t="e">
        <f>((G245+G244)/2)*(B245-B244)</f>
        <v>#VALUE!</v>
      </c>
      <c r="J243" s="572"/>
      <c r="K243" s="1271"/>
      <c r="L243" s="1272"/>
      <c r="M243" s="586"/>
      <c r="N243" s="932"/>
      <c r="V243" s="1076"/>
      <c r="AB243" s="79"/>
      <c r="AC243" s="79"/>
      <c r="AD243" s="79"/>
      <c r="AS243" s="61"/>
      <c r="AT243" s="61"/>
      <c r="AU243" s="61"/>
      <c r="AV243" s="61"/>
      <c r="AW243" s="61"/>
      <c r="BP243" s="41"/>
      <c r="BQ243" s="41"/>
      <c r="BR243" s="41"/>
      <c r="BS243" s="41"/>
      <c r="BT243" s="41"/>
    </row>
    <row r="244" spans="1:72" ht="13" customHeight="1">
      <c r="A244" s="1110"/>
      <c r="B244" s="556">
        <v>10</v>
      </c>
      <c r="C244" s="879" t="s">
        <v>170</v>
      </c>
      <c r="D244" s="564"/>
      <c r="E244" s="879" t="s">
        <v>194</v>
      </c>
      <c r="F244" s="564"/>
      <c r="G244" s="879" t="s">
        <v>157</v>
      </c>
      <c r="H244" s="564"/>
      <c r="I244" s="581" t="e">
        <f>((G246+G245)/2)*(B246-B245)</f>
        <v>#VALUE!</v>
      </c>
      <c r="J244" s="572"/>
      <c r="K244" s="1271"/>
      <c r="L244" s="1272"/>
      <c r="M244" s="586"/>
      <c r="N244" s="932"/>
      <c r="V244" s="1076"/>
      <c r="AB244" s="79"/>
      <c r="AC244" s="79"/>
      <c r="AD244" s="79"/>
      <c r="AS244" s="61"/>
      <c r="AT244" s="61"/>
      <c r="AU244" s="61"/>
      <c r="AV244" s="61"/>
      <c r="AW244" s="61"/>
      <c r="BP244" s="41"/>
      <c r="BQ244" s="41"/>
      <c r="BR244" s="41"/>
      <c r="BS244" s="41"/>
      <c r="BT244" s="41"/>
    </row>
    <row r="245" spans="1:72" ht="13" customHeight="1" thickBot="1">
      <c r="A245" s="1110"/>
      <c r="B245" s="556">
        <v>15</v>
      </c>
      <c r="C245" s="879" t="s">
        <v>184</v>
      </c>
      <c r="D245" s="564"/>
      <c r="E245" s="879" t="s">
        <v>208</v>
      </c>
      <c r="F245" s="564"/>
      <c r="G245" s="879" t="s">
        <v>157</v>
      </c>
      <c r="H245" s="564"/>
      <c r="I245" s="582" t="e">
        <f>SUM(I241:I244)/(B246-B242)*220</f>
        <v>#VALUE!</v>
      </c>
      <c r="J245" s="583" t="s">
        <v>10</v>
      </c>
      <c r="K245" s="1273"/>
      <c r="L245" s="1274"/>
      <c r="M245" s="586"/>
      <c r="N245" s="932"/>
      <c r="V245" s="1076"/>
      <c r="W245" s="79"/>
      <c r="X245" s="79"/>
      <c r="Y245" s="79"/>
      <c r="Z245" s="79"/>
      <c r="AA245" s="79"/>
      <c r="AB245" s="79"/>
      <c r="AC245" s="79"/>
      <c r="AD245" s="79"/>
      <c r="AS245" s="61"/>
      <c r="AT245" s="61"/>
      <c r="AU245" s="61"/>
      <c r="AV245" s="61"/>
      <c r="AW245" s="61"/>
      <c r="BP245" s="41"/>
      <c r="BQ245" s="41"/>
      <c r="BR245" s="41"/>
      <c r="BS245" s="41"/>
      <c r="BT245" s="41"/>
    </row>
    <row r="246" spans="1:72" ht="13" customHeight="1" thickBot="1">
      <c r="A246" s="1110"/>
      <c r="B246" s="556">
        <v>25</v>
      </c>
      <c r="C246" s="879" t="s">
        <v>185</v>
      </c>
      <c r="D246" s="564"/>
      <c r="E246" s="879" t="s">
        <v>209</v>
      </c>
      <c r="F246" s="564"/>
      <c r="G246" s="879" t="s">
        <v>157</v>
      </c>
      <c r="H246" s="564"/>
      <c r="I246" s="584"/>
      <c r="J246" s="585"/>
      <c r="K246" s="574"/>
      <c r="L246" s="574"/>
      <c r="M246" s="586"/>
      <c r="N246" s="932"/>
      <c r="O246" s="326"/>
      <c r="V246" s="1076"/>
      <c r="W246" s="79"/>
      <c r="X246" s="79"/>
      <c r="Y246" s="79"/>
      <c r="Z246" s="656" t="s">
        <v>14</v>
      </c>
      <c r="AA246" s="79"/>
      <c r="AB246" s="79"/>
      <c r="AC246" s="79"/>
      <c r="AD246" s="79"/>
      <c r="AS246" s="61"/>
      <c r="AT246" s="61"/>
      <c r="AU246" s="61"/>
      <c r="AV246" s="61"/>
      <c r="AW246" s="61"/>
      <c r="BP246" s="41"/>
      <c r="BQ246" s="41"/>
      <c r="BR246" s="41"/>
      <c r="BS246" s="41"/>
      <c r="BT246" s="41"/>
    </row>
    <row r="247" spans="1:72" ht="13" customHeight="1" thickBot="1">
      <c r="A247" s="1111" t="s">
        <v>218</v>
      </c>
      <c r="B247" s="557" t="s">
        <v>11</v>
      </c>
      <c r="C247" s="558" t="e">
        <f>AVERAGE(C242:C246)</f>
        <v>#DIV/0!</v>
      </c>
      <c r="D247" s="559"/>
      <c r="E247" s="558" t="e">
        <f>AVERAGE(E237:E241)</f>
        <v>#DIV/0!</v>
      </c>
      <c r="F247" s="559"/>
      <c r="G247" s="884" t="s">
        <v>159</v>
      </c>
      <c r="H247" s="576" t="s">
        <v>8</v>
      </c>
      <c r="I247" s="560"/>
      <c r="J247" s="561"/>
      <c r="K247" s="559"/>
      <c r="L247" s="559"/>
      <c r="M247" s="562" t="e">
        <f>AVERAGE(M239:M244)</f>
        <v>#DIV/0!</v>
      </c>
      <c r="N247" s="563" t="s">
        <v>58</v>
      </c>
      <c r="O247" s="1267" t="str">
        <f>A249</f>
        <v>MP-12</v>
      </c>
      <c r="P247" s="1268"/>
      <c r="Q247" s="319"/>
      <c r="S247" s="92"/>
      <c r="T247" s="92"/>
      <c r="V247" s="1076"/>
      <c r="W247" s="79"/>
      <c r="X247" s="79"/>
      <c r="Y247" s="79"/>
      <c r="Z247" s="320"/>
      <c r="AA247" s="657"/>
      <c r="AB247" s="658"/>
      <c r="AC247" s="658"/>
      <c r="AD247" s="659"/>
      <c r="AE247" s="1162" t="str">
        <f>+O247</f>
        <v>MP-12</v>
      </c>
      <c r="AF247" s="666" t="s">
        <v>116</v>
      </c>
      <c r="AG247" s="664"/>
      <c r="AH247" s="664"/>
      <c r="AI247" s="663" t="s">
        <v>115</v>
      </c>
      <c r="AJ247" s="664"/>
      <c r="AK247" s="665">
        <v>1.3</v>
      </c>
      <c r="AL247" s="664"/>
      <c r="AM247" s="664"/>
      <c r="AN247" s="664"/>
      <c r="AO247" s="664"/>
      <c r="AP247" s="664"/>
      <c r="AQ247" s="664"/>
      <c r="AR247" s="664"/>
      <c r="AS247" s="664"/>
      <c r="AT247" s="664"/>
      <c r="AU247" s="664"/>
      <c r="AV247" s="61"/>
      <c r="AW247" s="61"/>
      <c r="BP247" s="41"/>
      <c r="BQ247" s="41"/>
      <c r="BR247" s="41"/>
      <c r="BS247" s="41"/>
      <c r="BT247" s="41"/>
    </row>
    <row r="248" spans="1:72" ht="13" customHeight="1">
      <c r="A248" s="1112">
        <v>12</v>
      </c>
      <c r="B248" s="612">
        <v>-10</v>
      </c>
      <c r="C248" s="878" t="s">
        <v>168</v>
      </c>
      <c r="D248" s="878" t="s">
        <v>186</v>
      </c>
      <c r="E248" s="878" t="s">
        <v>192</v>
      </c>
      <c r="F248" s="880" t="s">
        <v>156</v>
      </c>
      <c r="G248" s="615"/>
      <c r="H248" s="880" t="s">
        <v>158</v>
      </c>
      <c r="I248" s="638"/>
      <c r="J248" s="639"/>
      <c r="K248" s="640"/>
      <c r="L248" s="640"/>
      <c r="M248" s="941" t="s">
        <v>210</v>
      </c>
      <c r="N248" s="934"/>
      <c r="O248" s="644" t="s">
        <v>2</v>
      </c>
      <c r="P248" s="645" t="s">
        <v>344</v>
      </c>
      <c r="Q248" s="646" t="s">
        <v>345</v>
      </c>
      <c r="R248" s="543" t="s">
        <v>46</v>
      </c>
      <c r="S248" s="646" t="s">
        <v>71</v>
      </c>
      <c r="T248" s="646" t="s">
        <v>72</v>
      </c>
      <c r="U248" s="646" t="s">
        <v>17</v>
      </c>
      <c r="V248" s="1086" t="s">
        <v>28</v>
      </c>
      <c r="W248" s="646" t="s">
        <v>25</v>
      </c>
      <c r="X248" s="543" t="s">
        <v>18</v>
      </c>
      <c r="Y248" s="647" t="s">
        <v>20</v>
      </c>
      <c r="Z248" s="544" t="s">
        <v>56</v>
      </c>
      <c r="AA248" s="648" t="s">
        <v>74</v>
      </c>
      <c r="AB248" s="545" t="s">
        <v>81</v>
      </c>
      <c r="AC248" s="545" t="s">
        <v>82</v>
      </c>
      <c r="AD248" s="649" t="s">
        <v>86</v>
      </c>
      <c r="AE248" s="667"/>
      <c r="AF248" s="667"/>
      <c r="AG248" s="667"/>
      <c r="AH248" s="667"/>
      <c r="AI248" s="667"/>
      <c r="AJ248" s="667"/>
      <c r="AK248" s="667"/>
      <c r="AL248" s="667"/>
      <c r="AM248" s="667" t="s">
        <v>117</v>
      </c>
      <c r="AN248" s="667" t="s">
        <v>117</v>
      </c>
      <c r="AO248" s="667" t="s">
        <v>117</v>
      </c>
      <c r="AP248" s="667" t="s">
        <v>117</v>
      </c>
      <c r="AQ248" s="667" t="s">
        <v>118</v>
      </c>
      <c r="AR248" s="667" t="s">
        <v>119</v>
      </c>
      <c r="AS248" s="667" t="s">
        <v>120</v>
      </c>
      <c r="AT248" s="667" t="s">
        <v>121</v>
      </c>
      <c r="AU248" s="667"/>
      <c r="AV248" s="61"/>
      <c r="AW248" s="61"/>
      <c r="BP248" s="41"/>
      <c r="BQ248" s="41"/>
      <c r="BR248" s="41"/>
      <c r="BS248" s="41"/>
      <c r="BT248" s="41"/>
    </row>
    <row r="249" spans="1:72" ht="13" customHeight="1" thickBot="1">
      <c r="A249" s="911" t="s">
        <v>130</v>
      </c>
      <c r="B249" s="613">
        <v>0</v>
      </c>
      <c r="C249" s="879" t="s">
        <v>169</v>
      </c>
      <c r="D249" s="879" t="s">
        <v>187</v>
      </c>
      <c r="E249" s="879" t="s">
        <v>193</v>
      </c>
      <c r="F249" s="879" t="s">
        <v>156</v>
      </c>
      <c r="G249" s="615"/>
      <c r="H249" s="879" t="s">
        <v>158</v>
      </c>
      <c r="I249" s="879"/>
      <c r="J249" s="883"/>
      <c r="K249" s="879"/>
      <c r="L249" s="879"/>
      <c r="M249" s="615"/>
      <c r="N249" s="935"/>
      <c r="O249" s="650" t="s">
        <v>26</v>
      </c>
      <c r="P249" s="651" t="s">
        <v>99</v>
      </c>
      <c r="Q249" s="546" t="s">
        <v>99</v>
      </c>
      <c r="R249" s="546" t="s">
        <v>16</v>
      </c>
      <c r="S249" s="546" t="s">
        <v>70</v>
      </c>
      <c r="T249" s="546" t="s">
        <v>73</v>
      </c>
      <c r="U249" s="652" t="s">
        <v>84</v>
      </c>
      <c r="V249" s="1087" t="s">
        <v>350</v>
      </c>
      <c r="W249" s="546" t="s">
        <v>88</v>
      </c>
      <c r="X249" s="546" t="s">
        <v>16</v>
      </c>
      <c r="Y249" s="653" t="s">
        <v>16</v>
      </c>
      <c r="Z249" s="654"/>
      <c r="AA249" s="547" t="s">
        <v>75</v>
      </c>
      <c r="AB249" s="548"/>
      <c r="AC249" s="548"/>
      <c r="AD249" s="655"/>
      <c r="AE249" s="667" t="s">
        <v>122</v>
      </c>
      <c r="AF249" s="667" t="s">
        <v>123</v>
      </c>
      <c r="AG249" s="667" t="s">
        <v>124</v>
      </c>
      <c r="AH249" s="667" t="s">
        <v>125</v>
      </c>
      <c r="AI249" s="667" t="s">
        <v>341</v>
      </c>
      <c r="AJ249" s="667" t="s">
        <v>346</v>
      </c>
      <c r="AK249" s="667" t="s">
        <v>339</v>
      </c>
      <c r="AL249" s="667" t="s">
        <v>340</v>
      </c>
      <c r="AM249" s="667" t="s">
        <v>46</v>
      </c>
      <c r="AN249" s="667" t="s">
        <v>17</v>
      </c>
      <c r="AO249" s="667" t="s">
        <v>343</v>
      </c>
      <c r="AP249" s="667" t="s">
        <v>25</v>
      </c>
      <c r="AQ249" s="667" t="s">
        <v>127</v>
      </c>
      <c r="AR249" s="667" t="s">
        <v>127</v>
      </c>
      <c r="AS249" s="667" t="s">
        <v>127</v>
      </c>
      <c r="AT249" s="667" t="s">
        <v>127</v>
      </c>
      <c r="AU249" s="667" t="s">
        <v>128</v>
      </c>
      <c r="AV249" s="61"/>
      <c r="AW249" s="61"/>
      <c r="BP249" s="41"/>
      <c r="BQ249" s="41"/>
      <c r="BR249" s="41"/>
      <c r="BS249" s="41"/>
      <c r="BT249" s="41"/>
    </row>
    <row r="250" spans="1:72" ht="13" customHeight="1">
      <c r="A250" s="901" t="s">
        <v>151</v>
      </c>
      <c r="B250" s="613">
        <v>10</v>
      </c>
      <c r="C250" s="879" t="s">
        <v>170</v>
      </c>
      <c r="D250" s="615"/>
      <c r="E250" s="879" t="s">
        <v>194</v>
      </c>
      <c r="F250" s="615"/>
      <c r="G250" s="615"/>
      <c r="H250" s="615"/>
      <c r="I250" s="879"/>
      <c r="J250" s="883"/>
      <c r="K250" s="879"/>
      <c r="L250" s="879"/>
      <c r="M250" s="615"/>
      <c r="N250" s="936"/>
      <c r="O250" s="322">
        <f t="shared" ref="O250:O251" si="212">+B248</f>
        <v>-10</v>
      </c>
      <c r="P250" s="323" t="str">
        <f t="shared" ref="P250:P251" si="213">+C248</f>
        <v>bg -10</v>
      </c>
      <c r="Q250" s="244" t="str">
        <f t="shared" ref="Q250:Q251" si="214">+D248</f>
        <v>glu -10</v>
      </c>
      <c r="R250" s="66" t="str">
        <f t="shared" ref="R250:R251" si="215">+E248</f>
        <v>gir -10</v>
      </c>
      <c r="S250" s="66" t="str">
        <f t="shared" ref="S250:S251" si="216">+F248</f>
        <v>[3H dry]</v>
      </c>
      <c r="T250" s="66" t="str">
        <f>+H248</f>
        <v>[3H wet]</v>
      </c>
      <c r="U250" s="65" t="e">
        <f t="shared" ref="U250:U255" si="217">S250/Q250</f>
        <v>#VALUE!</v>
      </c>
      <c r="V250" s="887">
        <v>3</v>
      </c>
      <c r="W250" s="65" t="e">
        <f>V251*I253*200/10/(A250)</f>
        <v>#DIV/0!</v>
      </c>
      <c r="X250" s="65" t="e">
        <f t="shared" ref="X250:X255" si="218">W250/U250</f>
        <v>#DIV/0!</v>
      </c>
      <c r="Y250" s="65" t="e">
        <f t="shared" ref="Y250:Y255" si="219">X250-R250</f>
        <v>#DIV/0!</v>
      </c>
      <c r="Z250" s="65" t="e">
        <f t="shared" ref="Z250:Z255" si="220">(X250/P250)*100</f>
        <v>#DIV/0!</v>
      </c>
      <c r="AA250" s="65" t="e">
        <f>(T250/0.4-(S250))*I255/100*10</f>
        <v>#VALUE!</v>
      </c>
      <c r="AB250" s="64" t="e">
        <f>700*AA258/AVERAGE(U250:U251)</f>
        <v>#VALUE!</v>
      </c>
      <c r="AC250" s="65" t="e">
        <f>AVERAGE(X250:X251)-AB250</f>
        <v>#DIV/0!</v>
      </c>
      <c r="AD250" s="65" t="e">
        <f>AC250/AVERAGE(X250:X251)*100</f>
        <v>#DIV/0!</v>
      </c>
      <c r="AE250" s="43" t="e">
        <f>LINEST(R250:R251,O250:O251)</f>
        <v>#VALUE!</v>
      </c>
      <c r="AF250" s="43" t="e">
        <f>INDEX(LINEST(R250:R251,O250:O251),2)</f>
        <v>#VALUE!</v>
      </c>
      <c r="AG250" s="42" t="e">
        <f>LINEST(U250:U251,O250:O251)</f>
        <v>#VALUE!</v>
      </c>
      <c r="AH250" s="42" t="e">
        <f>INDEX(LINEST(U250:U251,O250:O251),2)</f>
        <v>#VALUE!</v>
      </c>
      <c r="AI250" s="43" t="e">
        <f>LINEST(Q250:Q251,O250:O251)</f>
        <v>#VALUE!</v>
      </c>
      <c r="AJ250" s="42" t="e">
        <f>INDEX(LINEST(Q250:Q251,O250:O251),2)</f>
        <v>#VALUE!</v>
      </c>
      <c r="AK250" s="43" t="e">
        <f>LINEST(W250:W251,O250:O251)</f>
        <v>#VALUE!</v>
      </c>
      <c r="AL250" s="42" t="e">
        <f>INDEX(LINEST(W250:W251,O250:O251),2)</f>
        <v>#VALUE!</v>
      </c>
      <c r="AM250" s="43" t="e">
        <f>AE250*AVERAGE(O250:O251)+AF250</f>
        <v>#VALUE!</v>
      </c>
      <c r="AN250" s="42" t="e">
        <f>AG250*AVERAGE(O250:O251)+AH250</f>
        <v>#VALUE!</v>
      </c>
      <c r="AO250" s="42" t="e">
        <f>AI250*AVERAGE(O250:O251)+AJ250</f>
        <v>#VALUE!</v>
      </c>
      <c r="AP250" s="42" t="e">
        <f>AK250*AVERAGE(O250:O251)+AL250</f>
        <v>#VALUE!</v>
      </c>
      <c r="AQ250" s="76" t="e">
        <f>AP250/AN250</f>
        <v>#VALUE!</v>
      </c>
      <c r="AR250" s="76" t="e">
        <f>AK247*AO250*AG250/AN250</f>
        <v>#VALUE!</v>
      </c>
      <c r="AS250" s="1034" t="e">
        <f>AQ250-AR250</f>
        <v>#VALUE!</v>
      </c>
      <c r="AT250" s="1034" t="e">
        <f>AS250-AM250</f>
        <v>#VALUE!</v>
      </c>
      <c r="AU250" s="1034" t="e">
        <f>AS250-AK247*AI250</f>
        <v>#VALUE!</v>
      </c>
      <c r="AV250" s="36" t="s">
        <v>97</v>
      </c>
      <c r="AW250" s="61"/>
      <c r="BP250" s="41"/>
      <c r="BQ250" s="41"/>
      <c r="BR250" s="41"/>
      <c r="BS250" s="41"/>
      <c r="BT250" s="41"/>
    </row>
    <row r="251" spans="1:72" ht="13" customHeight="1">
      <c r="A251" s="901" t="str">
        <f>A231</f>
        <v>Lipid#3</v>
      </c>
      <c r="B251" s="613">
        <v>20</v>
      </c>
      <c r="C251" s="879" t="s">
        <v>171</v>
      </c>
      <c r="D251" s="615"/>
      <c r="E251" s="879" t="s">
        <v>195</v>
      </c>
      <c r="F251" s="615"/>
      <c r="G251" s="615"/>
      <c r="H251" s="615"/>
      <c r="I251" s="879"/>
      <c r="J251" s="883"/>
      <c r="K251" s="879"/>
      <c r="L251" s="879"/>
      <c r="M251" s="615"/>
      <c r="N251" s="935"/>
      <c r="O251" s="324">
        <f t="shared" si="212"/>
        <v>0</v>
      </c>
      <c r="P251" s="321" t="str">
        <f t="shared" si="213"/>
        <v>bg 0</v>
      </c>
      <c r="Q251" s="245" t="str">
        <f t="shared" si="214"/>
        <v>glu 0</v>
      </c>
      <c r="R251" s="131" t="str">
        <f t="shared" si="215"/>
        <v>gir 0</v>
      </c>
      <c r="S251" s="131" t="str">
        <f t="shared" si="216"/>
        <v>[3H dry]</v>
      </c>
      <c r="T251" s="131" t="str">
        <f>+H249</f>
        <v>[3H wet]</v>
      </c>
      <c r="U251" s="72" t="e">
        <f t="shared" si="217"/>
        <v>#VALUE!</v>
      </c>
      <c r="V251" s="888">
        <v>3</v>
      </c>
      <c r="W251" s="72" t="e">
        <f>V251*I253*200/10/(A250)</f>
        <v>#DIV/0!</v>
      </c>
      <c r="X251" s="72" t="e">
        <f t="shared" si="218"/>
        <v>#DIV/0!</v>
      </c>
      <c r="Y251" s="72" t="e">
        <f t="shared" si="219"/>
        <v>#DIV/0!</v>
      </c>
      <c r="Z251" s="72" t="e">
        <f t="shared" si="220"/>
        <v>#DIV/0!</v>
      </c>
      <c r="AA251" s="72" t="e">
        <f>(T251/0.4-(S251))*$I255/100*10</f>
        <v>#VALUE!</v>
      </c>
      <c r="AB251" s="250" t="e">
        <f>700*AA259/AVERAGE(U252:U255)</f>
        <v>#VALUE!</v>
      </c>
      <c r="AC251" s="72" t="e">
        <f>X256-AB251</f>
        <v>#DIV/0!</v>
      </c>
      <c r="AD251" s="65" t="e">
        <f>AC251/AVERAGE(X252:X255)*100</f>
        <v>#DIV/0!</v>
      </c>
      <c r="AE251" s="43"/>
      <c r="AF251" s="43"/>
      <c r="AG251" s="42"/>
      <c r="AH251" s="42"/>
      <c r="AI251" s="43"/>
      <c r="AJ251" s="42"/>
      <c r="AK251" s="42"/>
      <c r="AL251" s="42"/>
      <c r="AM251" s="43"/>
      <c r="AN251" s="42"/>
      <c r="AO251" s="42"/>
      <c r="AP251" s="42"/>
      <c r="AQ251" s="76"/>
      <c r="AR251" s="76"/>
      <c r="AS251" s="76"/>
      <c r="AT251" s="42"/>
      <c r="AU251" s="42"/>
      <c r="AV251" s="61"/>
      <c r="AW251" s="61"/>
      <c r="BP251" s="41"/>
      <c r="BQ251" s="41"/>
      <c r="BR251" s="41"/>
      <c r="BS251" s="41"/>
      <c r="BT251" s="41"/>
    </row>
    <row r="252" spans="1:72" ht="13" customHeight="1">
      <c r="A252" s="901" t="str">
        <f>A232</f>
        <v>[diet C]</v>
      </c>
      <c r="B252" s="613">
        <v>30</v>
      </c>
      <c r="C252" s="879" t="s">
        <v>172</v>
      </c>
      <c r="D252" s="615"/>
      <c r="E252" s="879" t="s">
        <v>196</v>
      </c>
      <c r="F252" s="615"/>
      <c r="G252" s="615"/>
      <c r="H252" s="615"/>
      <c r="I252" s="615"/>
      <c r="J252" s="616"/>
      <c r="K252" s="615"/>
      <c r="L252" s="615"/>
      <c r="M252" s="615"/>
      <c r="N252" s="935"/>
      <c r="O252" s="324">
        <f t="shared" ref="O252:O254" si="221">+B257</f>
        <v>80</v>
      </c>
      <c r="P252" s="321" t="str">
        <f t="shared" ref="P252:P254" si="222">+C257</f>
        <v>bg 80</v>
      </c>
      <c r="Q252" s="131" t="str">
        <f t="shared" ref="Q252:Q254" si="223">+D257</f>
        <v>glu 80</v>
      </c>
      <c r="R252" s="131" t="str">
        <f t="shared" ref="R252:R254" si="224">+E257</f>
        <v>gir 80</v>
      </c>
      <c r="S252" s="131" t="str">
        <f t="shared" ref="S252:S254" si="225">+F257</f>
        <v>[3H dry]</v>
      </c>
      <c r="T252" s="131" t="str">
        <f>+H257</f>
        <v>[3H wet]</v>
      </c>
      <c r="U252" s="72" t="e">
        <f t="shared" si="217"/>
        <v>#VALUE!</v>
      </c>
      <c r="V252" s="888"/>
      <c r="W252" s="72" t="e">
        <f>V252*K253*200/10/(A250)</f>
        <v>#DIV/0!</v>
      </c>
      <c r="X252" s="72" t="e">
        <f t="shared" si="218"/>
        <v>#DIV/0!</v>
      </c>
      <c r="Y252" s="72" t="e">
        <f t="shared" si="219"/>
        <v>#DIV/0!</v>
      </c>
      <c r="Z252" s="72" t="e">
        <f t="shared" si="220"/>
        <v>#DIV/0!</v>
      </c>
      <c r="AA252" s="72" t="e">
        <f>(T252/0.4-(S252))*$I255/100*10</f>
        <v>#VALUE!</v>
      </c>
      <c r="AB252" s="79"/>
      <c r="AC252" s="79"/>
      <c r="AD252" s="79"/>
      <c r="AE252" s="43"/>
      <c r="AF252" s="43"/>
      <c r="AG252" s="42"/>
      <c r="AH252" s="42"/>
      <c r="AI252" s="43"/>
      <c r="AJ252" s="42"/>
      <c r="AK252" s="42"/>
      <c r="AL252" s="42"/>
      <c r="AM252" s="43"/>
      <c r="AN252" s="42"/>
      <c r="AO252" s="42"/>
      <c r="AP252" s="42"/>
      <c r="AQ252" s="76"/>
      <c r="AR252" s="76"/>
      <c r="AS252" s="76"/>
      <c r="AT252" s="42"/>
      <c r="AU252" s="42"/>
      <c r="AV252" s="61"/>
      <c r="AW252" s="61"/>
      <c r="BP252" s="41"/>
      <c r="BQ252" s="41"/>
      <c r="BR252" s="41"/>
      <c r="BS252" s="41"/>
      <c r="BT252" s="41"/>
    </row>
    <row r="253" spans="1:72" ht="13" customHeight="1">
      <c r="A253" s="901" t="str">
        <f>A233</f>
        <v>[treatment C]</v>
      </c>
      <c r="B253" s="613">
        <v>40</v>
      </c>
      <c r="C253" s="879" t="s">
        <v>173</v>
      </c>
      <c r="D253" s="615"/>
      <c r="E253" s="879" t="s">
        <v>197</v>
      </c>
      <c r="F253" s="615"/>
      <c r="G253" s="615"/>
      <c r="H253" s="615"/>
      <c r="I253" s="617" t="e">
        <f>AVERAGE(I249:I251)</f>
        <v>#DIV/0!</v>
      </c>
      <c r="J253" s="618" t="e">
        <f>AVERAGE(J249:J251)</f>
        <v>#DIV/0!</v>
      </c>
      <c r="K253" s="617" t="e">
        <f>AVERAGE(K249:K251)</f>
        <v>#DIV/0!</v>
      </c>
      <c r="L253" s="618" t="e">
        <f>AVERAGE(L249:L251)</f>
        <v>#DIV/0!</v>
      </c>
      <c r="M253" s="615"/>
      <c r="N253" s="935"/>
      <c r="O253" s="355">
        <f t="shared" si="221"/>
        <v>90</v>
      </c>
      <c r="P253" s="321" t="str">
        <f t="shared" si="222"/>
        <v>bg 90</v>
      </c>
      <c r="Q253" s="131" t="str">
        <f t="shared" si="223"/>
        <v>glu 90</v>
      </c>
      <c r="R253" s="131" t="str">
        <f t="shared" si="224"/>
        <v>gir 90</v>
      </c>
      <c r="S253" s="131" t="str">
        <f t="shared" si="225"/>
        <v>[3H dry]</v>
      </c>
      <c r="T253" s="131" t="str">
        <f>+H258</f>
        <v>[3H wet]</v>
      </c>
      <c r="U253" s="72" t="e">
        <f t="shared" si="217"/>
        <v>#VALUE!</v>
      </c>
      <c r="V253" s="888"/>
      <c r="W253" s="72" t="e">
        <f t="shared" ref="W253:W255" si="226">W252*V253/V252</f>
        <v>#DIV/0!</v>
      </c>
      <c r="X253" s="72" t="e">
        <f t="shared" si="218"/>
        <v>#DIV/0!</v>
      </c>
      <c r="Y253" s="72" t="e">
        <f t="shared" si="219"/>
        <v>#DIV/0!</v>
      </c>
      <c r="Z253" s="72" t="e">
        <f t="shared" si="220"/>
        <v>#DIV/0!</v>
      </c>
      <c r="AA253" s="72" t="e">
        <f>(T253/0.4-(S253))*$I255/100*10</f>
        <v>#VALUE!</v>
      </c>
      <c r="AB253" s="79"/>
      <c r="AC253" s="79"/>
      <c r="AD253" s="79"/>
      <c r="AE253" s="43" t="e">
        <f>LINEST(R252:R254,O252:O254)</f>
        <v>#VALUE!</v>
      </c>
      <c r="AF253" s="43" t="e">
        <f>INDEX(LINEST(R252:R254,O252:O254),2)</f>
        <v>#VALUE!</v>
      </c>
      <c r="AG253" s="42" t="e">
        <f>LINEST(U252:U254,O252:O254)</f>
        <v>#VALUE!</v>
      </c>
      <c r="AH253" s="42" t="e">
        <f>INDEX(LINEST(U252:U254,O252:O254),2)</f>
        <v>#VALUE!</v>
      </c>
      <c r="AI253" s="43" t="e">
        <f>LINEST(Q252:Q254,O252:O254)</f>
        <v>#VALUE!</v>
      </c>
      <c r="AJ253" s="42" t="e">
        <f>INDEX(LINEST(Q252:Q254,O252:O254),2)</f>
        <v>#VALUE!</v>
      </c>
      <c r="AK253" s="43" t="e">
        <f>LINEST(W252:W254,O252:O254)</f>
        <v>#VALUE!</v>
      </c>
      <c r="AL253" s="42" t="e">
        <f>INDEX(LINEST(W252:W254,O252:O254),2)</f>
        <v>#VALUE!</v>
      </c>
      <c r="AM253" s="43" t="e">
        <f>AE253*O253+AF253</f>
        <v>#VALUE!</v>
      </c>
      <c r="AN253" s="42" t="e">
        <f>AG253*O253+AH253</f>
        <v>#VALUE!</v>
      </c>
      <c r="AO253" s="42" t="e">
        <f>AI253*O253+AJ253</f>
        <v>#VALUE!</v>
      </c>
      <c r="AP253" s="42" t="e">
        <f>AK253*O253+AL253</f>
        <v>#VALUE!</v>
      </c>
      <c r="AQ253" s="76" t="e">
        <f>AP253/AN253</f>
        <v>#VALUE!</v>
      </c>
      <c r="AR253" s="76" t="e">
        <f>AK247*AO253*AG253/AN253</f>
        <v>#VALUE!</v>
      </c>
      <c r="AS253" s="76" t="e">
        <f>AQ253-AR253</f>
        <v>#VALUE!</v>
      </c>
      <c r="AT253" s="76" t="e">
        <f>AS253-AM253</f>
        <v>#VALUE!</v>
      </c>
      <c r="AU253" s="76" t="e">
        <f>AS253-AK247*AI253</f>
        <v>#VALUE!</v>
      </c>
      <c r="AV253" s="61"/>
      <c r="AW253" s="61"/>
      <c r="BP253" s="41"/>
      <c r="BQ253" s="41"/>
      <c r="BR253" s="41"/>
      <c r="BS253" s="41"/>
      <c r="BT253" s="41"/>
    </row>
    <row r="254" spans="1:72" ht="13" customHeight="1">
      <c r="A254" s="901" t="s">
        <v>61</v>
      </c>
      <c r="B254" s="613">
        <v>50</v>
      </c>
      <c r="C254" s="879" t="s">
        <v>174</v>
      </c>
      <c r="D254" s="615"/>
      <c r="E254" s="879" t="s">
        <v>198</v>
      </c>
      <c r="F254" s="615"/>
      <c r="G254" s="615"/>
      <c r="H254" s="615"/>
      <c r="I254" s="615"/>
      <c r="J254" s="616"/>
      <c r="K254" s="615"/>
      <c r="L254" s="616"/>
      <c r="M254" s="615"/>
      <c r="N254" s="935"/>
      <c r="O254" s="355">
        <f t="shared" si="221"/>
        <v>100</v>
      </c>
      <c r="P254" s="321" t="str">
        <f t="shared" si="222"/>
        <v>bg 100</v>
      </c>
      <c r="Q254" s="131" t="str">
        <f t="shared" si="223"/>
        <v>glu 100</v>
      </c>
      <c r="R254" s="131" t="str">
        <f t="shared" si="224"/>
        <v>gir 100</v>
      </c>
      <c r="S254" s="131" t="str">
        <f t="shared" si="225"/>
        <v>[3H dry]</v>
      </c>
      <c r="T254" s="131" t="str">
        <f>+H259</f>
        <v>[3H wet]</v>
      </c>
      <c r="U254" s="72" t="e">
        <f t="shared" si="217"/>
        <v>#VALUE!</v>
      </c>
      <c r="V254" s="888"/>
      <c r="W254" s="72" t="e">
        <f t="shared" si="226"/>
        <v>#DIV/0!</v>
      </c>
      <c r="X254" s="72" t="e">
        <f t="shared" si="218"/>
        <v>#DIV/0!</v>
      </c>
      <c r="Y254" s="72" t="e">
        <f t="shared" si="219"/>
        <v>#DIV/0!</v>
      </c>
      <c r="Z254" s="72" t="e">
        <f t="shared" si="220"/>
        <v>#DIV/0!</v>
      </c>
      <c r="AA254" s="72" t="e">
        <f>(T254/0.4-(S254))*$I255/100*10</f>
        <v>#VALUE!</v>
      </c>
      <c r="AB254" s="79"/>
      <c r="AC254" s="79"/>
      <c r="AD254" s="79"/>
      <c r="AE254" s="43" t="e">
        <f>LINEST(R253:R255,O253:O255)</f>
        <v>#VALUE!</v>
      </c>
      <c r="AF254" s="43" t="e">
        <f>INDEX(LINEST(R253:R255,O253:O255),2)</f>
        <v>#VALUE!</v>
      </c>
      <c r="AG254" s="42" t="e">
        <f>LINEST(U253:U255,O253:O255)</f>
        <v>#VALUE!</v>
      </c>
      <c r="AH254" s="42" t="e">
        <f>INDEX(LINEST(U253:U255,O253:O255),2)</f>
        <v>#VALUE!</v>
      </c>
      <c r="AI254" s="43" t="e">
        <f>LINEST(Q253:Q255,O253:O255)</f>
        <v>#VALUE!</v>
      </c>
      <c r="AJ254" s="42" t="e">
        <f>INDEX(LINEST(Q253:Q255,O253:O255),2)</f>
        <v>#VALUE!</v>
      </c>
      <c r="AK254" s="43" t="e">
        <f>LINEST(W253:W255,O253:O255)</f>
        <v>#VALUE!</v>
      </c>
      <c r="AL254" s="42" t="e">
        <f>INDEX(LINEST(W253:W255,O253:O255),2)</f>
        <v>#VALUE!</v>
      </c>
      <c r="AM254" s="43" t="e">
        <f>AE254*O254+AF254</f>
        <v>#VALUE!</v>
      </c>
      <c r="AN254" s="42" t="e">
        <f>AG254*O254+AH254</f>
        <v>#VALUE!</v>
      </c>
      <c r="AO254" s="42" t="e">
        <f>AI254*O254+AJ254</f>
        <v>#VALUE!</v>
      </c>
      <c r="AP254" s="42" t="e">
        <f>AK254*O254+AL254</f>
        <v>#VALUE!</v>
      </c>
      <c r="AQ254" s="76" t="e">
        <f>AP254/AN254</f>
        <v>#VALUE!</v>
      </c>
      <c r="AR254" s="76" t="e">
        <f>AK247*AO254*AG254/AN254</f>
        <v>#VALUE!</v>
      </c>
      <c r="AS254" s="76" t="e">
        <f>AQ254-AR254</f>
        <v>#VALUE!</v>
      </c>
      <c r="AT254" s="76" t="e">
        <f>AS254-AM254</f>
        <v>#VALUE!</v>
      </c>
      <c r="AU254" s="76" t="e">
        <f>AS254-AK247*AI254</f>
        <v>#VALUE!</v>
      </c>
      <c r="AV254" s="61"/>
      <c r="AW254" s="61"/>
      <c r="BP254" s="41"/>
      <c r="BQ254" s="41"/>
      <c r="BR254" s="41"/>
      <c r="BS254" s="41"/>
      <c r="BT254" s="41"/>
    </row>
    <row r="255" spans="1:72" ht="13" thickBot="1">
      <c r="A255" s="901" t="s">
        <v>315</v>
      </c>
      <c r="B255" s="613">
        <v>60</v>
      </c>
      <c r="C255" s="879" t="s">
        <v>175</v>
      </c>
      <c r="D255" s="615"/>
      <c r="E255" s="879" t="s">
        <v>199</v>
      </c>
      <c r="F255" s="615"/>
      <c r="G255" s="615"/>
      <c r="H255" s="615"/>
      <c r="I255" s="619" t="e">
        <f>I253/J253</f>
        <v>#DIV/0!</v>
      </c>
      <c r="J255" s="620" t="s">
        <v>14</v>
      </c>
      <c r="K255" s="619" t="e">
        <f>K253/L253</f>
        <v>#DIV/0!</v>
      </c>
      <c r="L255" s="620" t="s">
        <v>14</v>
      </c>
      <c r="M255" s="624"/>
      <c r="N255" s="935"/>
      <c r="O255" s="355">
        <f t="shared" ref="O255" si="227">+B261</f>
        <v>120</v>
      </c>
      <c r="P255" s="321" t="str">
        <f t="shared" ref="P255" si="228">+C261</f>
        <v>bg 120</v>
      </c>
      <c r="Q255" s="131" t="str">
        <f t="shared" ref="Q255" si="229">+D261</f>
        <v>glu 120</v>
      </c>
      <c r="R255" s="131" t="str">
        <f t="shared" ref="R255" si="230">+E261</f>
        <v>gir 120</v>
      </c>
      <c r="S255" s="131" t="str">
        <f t="shared" ref="S255" si="231">+F261</f>
        <v>[3H dry]</v>
      </c>
      <c r="T255" s="131" t="str">
        <f t="shared" ref="T255" si="232">+H261</f>
        <v>[3H wet]</v>
      </c>
      <c r="U255" s="72" t="e">
        <f t="shared" si="217"/>
        <v>#VALUE!</v>
      </c>
      <c r="V255" s="888"/>
      <c r="W255" s="72" t="e">
        <f t="shared" si="226"/>
        <v>#DIV/0!</v>
      </c>
      <c r="X255" s="72" t="e">
        <f t="shared" si="218"/>
        <v>#DIV/0!</v>
      </c>
      <c r="Y255" s="72" t="e">
        <f t="shared" si="219"/>
        <v>#DIV/0!</v>
      </c>
      <c r="Z255" s="72" t="e">
        <f t="shared" si="220"/>
        <v>#DIV/0!</v>
      </c>
      <c r="AA255" s="72" t="e">
        <f>(T255/0.4-(S255))*$I255/100*10</f>
        <v>#VALUE!</v>
      </c>
      <c r="AB255" s="79"/>
      <c r="AC255" s="79"/>
      <c r="AD255" s="79"/>
      <c r="AE255" s="43"/>
      <c r="AQ255" s="42"/>
      <c r="AV255" s="61"/>
      <c r="AW255" s="61"/>
      <c r="BP255" s="41"/>
      <c r="BQ255" s="41"/>
      <c r="BR255" s="41"/>
      <c r="BS255" s="41"/>
      <c r="BT255" s="41"/>
    </row>
    <row r="256" spans="1:72" ht="13" thickBot="1">
      <c r="A256" s="901">
        <v>1</v>
      </c>
      <c r="B256" s="613">
        <v>70</v>
      </c>
      <c r="C256" s="879" t="s">
        <v>176</v>
      </c>
      <c r="D256" s="615"/>
      <c r="E256" s="879" t="s">
        <v>200</v>
      </c>
      <c r="F256" s="615"/>
      <c r="G256" s="615"/>
      <c r="H256" s="615"/>
      <c r="I256" s="615"/>
      <c r="J256" s="616"/>
      <c r="K256" s="615"/>
      <c r="L256" s="615"/>
      <c r="M256" s="615"/>
      <c r="N256" s="935"/>
      <c r="O256" s="325" t="s">
        <v>55</v>
      </c>
      <c r="P256" s="152" t="e">
        <f t="shared" ref="P256:Z256" si="233">AVERAGE(P252:P255)</f>
        <v>#DIV/0!</v>
      </c>
      <c r="Q256" s="252" t="e">
        <f t="shared" si="233"/>
        <v>#DIV/0!</v>
      </c>
      <c r="R256" s="153" t="e">
        <f t="shared" si="233"/>
        <v>#DIV/0!</v>
      </c>
      <c r="S256" s="153" t="e">
        <f t="shared" si="233"/>
        <v>#DIV/0!</v>
      </c>
      <c r="T256" s="153" t="e">
        <f t="shared" si="233"/>
        <v>#DIV/0!</v>
      </c>
      <c r="U256" s="153" t="e">
        <f t="shared" si="233"/>
        <v>#VALUE!</v>
      </c>
      <c r="V256" s="1075" t="e">
        <f t="shared" si="233"/>
        <v>#DIV/0!</v>
      </c>
      <c r="W256" s="153" t="e">
        <f t="shared" si="233"/>
        <v>#DIV/0!</v>
      </c>
      <c r="X256" s="153" t="e">
        <f t="shared" si="233"/>
        <v>#DIV/0!</v>
      </c>
      <c r="Y256" s="153" t="e">
        <f t="shared" si="233"/>
        <v>#DIV/0!</v>
      </c>
      <c r="Z256" s="153" t="e">
        <f t="shared" si="233"/>
        <v>#DIV/0!</v>
      </c>
      <c r="AA256" s="156"/>
      <c r="AB256" s="79"/>
      <c r="AC256" s="79"/>
      <c r="AD256" s="79"/>
      <c r="AR256" s="1034" t="s">
        <v>110</v>
      </c>
      <c r="AS256" s="1034" t="e">
        <f>AVERAGE(AS253:AS254)</f>
        <v>#VALUE!</v>
      </c>
      <c r="AT256" s="1034" t="e">
        <f>AVERAGE(AT253:AT254)</f>
        <v>#VALUE!</v>
      </c>
      <c r="AU256" s="1034" t="e">
        <f>AVERAGE(AU253:AU254)</f>
        <v>#VALUE!</v>
      </c>
      <c r="AV256" s="61"/>
      <c r="AW256" s="61"/>
      <c r="BP256" s="41"/>
      <c r="BQ256" s="41"/>
      <c r="BR256" s="41"/>
      <c r="BS256" s="41"/>
      <c r="BT256" s="41"/>
    </row>
    <row r="257" spans="1:72" ht="13" thickBot="1">
      <c r="A257" s="901" t="s">
        <v>316</v>
      </c>
      <c r="B257" s="613">
        <v>80</v>
      </c>
      <c r="C257" s="879" t="s">
        <v>177</v>
      </c>
      <c r="D257" s="879" t="s">
        <v>188</v>
      </c>
      <c r="E257" s="879" t="s">
        <v>201</v>
      </c>
      <c r="F257" s="879" t="s">
        <v>156</v>
      </c>
      <c r="G257" s="615"/>
      <c r="H257" s="879" t="s">
        <v>158</v>
      </c>
      <c r="I257" s="615"/>
      <c r="J257" s="621"/>
      <c r="K257" s="622"/>
      <c r="L257" s="622"/>
      <c r="M257" s="622"/>
      <c r="N257" s="935"/>
      <c r="O257" s="1026" t="s">
        <v>95</v>
      </c>
      <c r="P257" s="79" t="e">
        <f>AVERAGE(P250:P251)</f>
        <v>#DIV/0!</v>
      </c>
      <c r="Q257" s="158" t="e">
        <f>AVERAGE(P252/Q252,P253/Q253,P254/Q254,P255/Q255)</f>
        <v>#VALUE!</v>
      </c>
      <c r="R257" s="328" t="e">
        <f>AVERAGE(P250/Q250,P251/Q251)</f>
        <v>#VALUE!</v>
      </c>
      <c r="V257" s="1076"/>
      <c r="W257" s="79"/>
      <c r="X257" s="79"/>
      <c r="Y257" s="79"/>
      <c r="Z257" s="160"/>
      <c r="AA257" s="662" t="s">
        <v>79</v>
      </c>
      <c r="AB257" s="79"/>
      <c r="AC257" s="79"/>
      <c r="AD257" s="79"/>
      <c r="AS257" s="61"/>
      <c r="AT257" s="61"/>
      <c r="AU257" s="61"/>
      <c r="AV257" s="61"/>
      <c r="AW257" s="61"/>
      <c r="BP257" s="41"/>
      <c r="BQ257" s="41"/>
      <c r="BR257" s="41"/>
      <c r="BS257" s="41"/>
      <c r="BT257" s="41"/>
    </row>
    <row r="258" spans="1:72" ht="13" thickBot="1">
      <c r="A258" s="1113" t="s">
        <v>220</v>
      </c>
      <c r="B258" s="613">
        <v>90</v>
      </c>
      <c r="C258" s="879" t="s">
        <v>178</v>
      </c>
      <c r="D258" s="879" t="s">
        <v>189</v>
      </c>
      <c r="E258" s="879" t="s">
        <v>202</v>
      </c>
      <c r="F258" s="879" t="s">
        <v>156</v>
      </c>
      <c r="G258" s="615"/>
      <c r="H258" s="879" t="s">
        <v>158</v>
      </c>
      <c r="I258" s="623"/>
      <c r="J258" s="620"/>
      <c r="K258" s="624"/>
      <c r="L258" s="624"/>
      <c r="M258" s="624"/>
      <c r="N258" s="935"/>
      <c r="O258" s="1233" t="s">
        <v>83</v>
      </c>
      <c r="P258" s="1243"/>
      <c r="Q258" s="162" t="e">
        <f>STDEV(P252/Q252,P253/Q253,P254/Q254,P255/Q255)</f>
        <v>#VALUE!</v>
      </c>
      <c r="R258" s="163" t="e">
        <f>STDEV(P250/Q250,P251/Q251)</f>
        <v>#VALUE!</v>
      </c>
      <c r="V258" s="1076"/>
      <c r="W258" s="79"/>
      <c r="X258" s="79"/>
      <c r="Y258" s="79"/>
      <c r="Z258" s="164" t="s">
        <v>92</v>
      </c>
      <c r="AA258" s="165" t="e">
        <f>SLOPE(AA250:AA251,O250:O251)</f>
        <v>#VALUE!</v>
      </c>
      <c r="AB258" s="79"/>
      <c r="AC258" s="79"/>
      <c r="AD258" s="79"/>
      <c r="AS258" s="61"/>
      <c r="AT258" s="61"/>
      <c r="AU258" s="61"/>
      <c r="AV258" s="61"/>
      <c r="AW258" s="61"/>
      <c r="BP258" s="41"/>
      <c r="BQ258" s="41"/>
      <c r="BR258" s="41"/>
      <c r="BS258" s="41"/>
      <c r="BT258" s="41"/>
    </row>
    <row r="259" spans="1:72" ht="13" thickBot="1">
      <c r="A259" s="943" t="s">
        <v>337</v>
      </c>
      <c r="B259" s="613">
        <v>100</v>
      </c>
      <c r="C259" s="879" t="s">
        <v>179</v>
      </c>
      <c r="D259" s="879" t="s">
        <v>190</v>
      </c>
      <c r="E259" s="879" t="s">
        <v>203</v>
      </c>
      <c r="F259" s="879" t="s">
        <v>156</v>
      </c>
      <c r="G259" s="615"/>
      <c r="H259" s="879" t="s">
        <v>158</v>
      </c>
      <c r="I259" s="625"/>
      <c r="J259" s="626"/>
      <c r="K259" s="615"/>
      <c r="L259" s="615"/>
      <c r="M259" s="879" t="s">
        <v>211</v>
      </c>
      <c r="N259" s="1070"/>
      <c r="O259" s="35"/>
      <c r="P259" s="945"/>
      <c r="Q259" s="660" t="s">
        <v>93</v>
      </c>
      <c r="R259" s="661" t="s">
        <v>94</v>
      </c>
      <c r="V259" s="1076"/>
      <c r="W259" s="79"/>
      <c r="X259" s="79"/>
      <c r="Y259" s="79"/>
      <c r="Z259" s="167" t="s">
        <v>80</v>
      </c>
      <c r="AA259" s="168" t="e">
        <f>SLOPE(AA252:AA255,O252:O255)</f>
        <v>#VALUE!</v>
      </c>
      <c r="AB259" s="79"/>
      <c r="AC259" s="79"/>
      <c r="AD259" s="79"/>
      <c r="AS259" s="61"/>
      <c r="AT259" s="61"/>
      <c r="AU259" s="61"/>
      <c r="AV259" s="61"/>
      <c r="AW259" s="61"/>
      <c r="BP259" s="41"/>
      <c r="BQ259" s="41"/>
      <c r="BR259" s="41"/>
      <c r="BS259" s="41"/>
      <c r="BT259" s="41"/>
    </row>
    <row r="260" spans="1:72">
      <c r="A260" s="1113" t="s">
        <v>219</v>
      </c>
      <c r="B260" s="613">
        <v>110</v>
      </c>
      <c r="C260" s="879" t="s">
        <v>180</v>
      </c>
      <c r="D260" s="615"/>
      <c r="E260" s="879" t="s">
        <v>204</v>
      </c>
      <c r="F260" s="615"/>
      <c r="G260" s="615"/>
      <c r="H260" s="615"/>
      <c r="I260" s="627" t="s">
        <v>9</v>
      </c>
      <c r="J260" s="628"/>
      <c r="K260" s="1275"/>
      <c r="L260" s="1276"/>
      <c r="M260" s="641"/>
      <c r="N260" s="1070"/>
      <c r="V260" s="1076"/>
      <c r="AB260" s="79"/>
      <c r="AC260" s="79"/>
      <c r="AD260" s="79"/>
      <c r="AS260" s="61"/>
      <c r="AT260" s="61"/>
      <c r="AU260" s="61"/>
      <c r="AV260" s="61"/>
      <c r="AW260" s="61"/>
      <c r="BP260" s="41"/>
      <c r="BQ260" s="41"/>
      <c r="BR260" s="41"/>
      <c r="BS260" s="41"/>
      <c r="BT260" s="41"/>
    </row>
    <row r="261" spans="1:72">
      <c r="A261" s="943" t="s">
        <v>338</v>
      </c>
      <c r="B261" s="613">
        <v>120</v>
      </c>
      <c r="C261" s="879" t="s">
        <v>181</v>
      </c>
      <c r="D261" s="879" t="s">
        <v>191</v>
      </c>
      <c r="E261" s="879" t="s">
        <v>205</v>
      </c>
      <c r="F261" s="879" t="s">
        <v>156</v>
      </c>
      <c r="G261" s="615"/>
      <c r="H261" s="879" t="s">
        <v>158</v>
      </c>
      <c r="I261" s="629" t="e">
        <f>((G263+G262)/2)*(B263-B262)</f>
        <v>#VALUE!</v>
      </c>
      <c r="J261" s="620"/>
      <c r="K261" s="1277"/>
      <c r="L261" s="1278"/>
      <c r="M261" s="879" t="s">
        <v>212</v>
      </c>
      <c r="N261" s="935"/>
      <c r="V261" s="1076"/>
      <c r="AB261" s="79"/>
      <c r="AC261" s="79"/>
      <c r="AD261" s="79"/>
      <c r="AS261" s="61"/>
      <c r="AT261" s="61"/>
      <c r="AU261" s="61"/>
      <c r="AV261" s="61"/>
      <c r="AW261" s="61"/>
      <c r="BP261" s="41"/>
      <c r="BQ261" s="41"/>
      <c r="BR261" s="41"/>
      <c r="BS261" s="41"/>
      <c r="BT261" s="41"/>
    </row>
    <row r="262" spans="1:72">
      <c r="A262" s="901"/>
      <c r="B262" s="613">
        <v>2</v>
      </c>
      <c r="C262" s="879" t="s">
        <v>182</v>
      </c>
      <c r="D262" s="615"/>
      <c r="E262" s="879" t="s">
        <v>206</v>
      </c>
      <c r="F262" s="615"/>
      <c r="G262" s="879" t="s">
        <v>157</v>
      </c>
      <c r="H262" s="615"/>
      <c r="I262" s="629" t="e">
        <f>((G264+G263)/2)*(B264-B263)</f>
        <v>#VALUE!</v>
      </c>
      <c r="J262" s="620"/>
      <c r="K262" s="1277"/>
      <c r="L262" s="1278"/>
      <c r="M262" s="641"/>
      <c r="N262" s="935"/>
      <c r="V262" s="1076"/>
      <c r="AB262" s="79"/>
      <c r="AC262" s="79"/>
      <c r="AD262" s="79"/>
      <c r="AS262" s="61"/>
      <c r="AT262" s="61"/>
      <c r="AU262" s="61"/>
      <c r="AV262" s="61"/>
      <c r="AW262" s="61"/>
      <c r="BP262" s="41"/>
      <c r="BQ262" s="41"/>
      <c r="BR262" s="41"/>
      <c r="BS262" s="41"/>
      <c r="BT262" s="41"/>
    </row>
    <row r="263" spans="1:72">
      <c r="A263" s="943" t="s">
        <v>317</v>
      </c>
      <c r="B263" s="613">
        <v>5</v>
      </c>
      <c r="C263" s="879" t="s">
        <v>183</v>
      </c>
      <c r="D263" s="615"/>
      <c r="E263" s="879" t="s">
        <v>207</v>
      </c>
      <c r="F263" s="615"/>
      <c r="G263" s="879" t="s">
        <v>157</v>
      </c>
      <c r="H263" s="615"/>
      <c r="I263" s="629" t="e">
        <f>((G265+G264)/2)*(B265-B264)</f>
        <v>#VALUE!</v>
      </c>
      <c r="J263" s="620"/>
      <c r="K263" s="1277"/>
      <c r="L263" s="1278"/>
      <c r="M263" s="641"/>
      <c r="N263" s="935"/>
      <c r="V263" s="1076"/>
      <c r="AB263" s="79"/>
      <c r="AC263" s="79"/>
      <c r="AD263" s="79"/>
      <c r="AS263" s="61"/>
      <c r="AT263" s="61"/>
      <c r="AU263" s="61"/>
      <c r="AV263" s="61"/>
      <c r="AW263" s="61"/>
      <c r="BP263" s="41"/>
      <c r="BQ263" s="41"/>
      <c r="BR263" s="41"/>
      <c r="BS263" s="41"/>
      <c r="BT263" s="41"/>
    </row>
    <row r="264" spans="1:72">
      <c r="A264" s="1114"/>
      <c r="B264" s="613">
        <v>10</v>
      </c>
      <c r="C264" s="879" t="s">
        <v>170</v>
      </c>
      <c r="D264" s="615"/>
      <c r="E264" s="879" t="s">
        <v>194</v>
      </c>
      <c r="F264" s="615"/>
      <c r="G264" s="879" t="s">
        <v>157</v>
      </c>
      <c r="H264" s="615"/>
      <c r="I264" s="629" t="e">
        <f>((G266+G265)/2)*(B266-B265)</f>
        <v>#VALUE!</v>
      </c>
      <c r="J264" s="620"/>
      <c r="K264" s="1277"/>
      <c r="L264" s="1278"/>
      <c r="M264" s="641"/>
      <c r="N264" s="935"/>
      <c r="V264" s="1076"/>
      <c r="AB264" s="79"/>
      <c r="AC264" s="79"/>
      <c r="AD264" s="79"/>
      <c r="AS264" s="61"/>
      <c r="AT264" s="61"/>
      <c r="AU264" s="61"/>
      <c r="AV264" s="61"/>
      <c r="AW264" s="61"/>
      <c r="BP264" s="41"/>
      <c r="BQ264" s="41"/>
      <c r="BR264" s="41"/>
      <c r="BS264" s="41"/>
      <c r="BT264" s="41"/>
    </row>
    <row r="265" spans="1:72" ht="13" thickBot="1">
      <c r="A265" s="1114"/>
      <c r="B265" s="613">
        <v>15</v>
      </c>
      <c r="C265" s="879" t="s">
        <v>184</v>
      </c>
      <c r="D265" s="615"/>
      <c r="E265" s="879" t="s">
        <v>208</v>
      </c>
      <c r="F265" s="615"/>
      <c r="G265" s="879" t="s">
        <v>157</v>
      </c>
      <c r="H265" s="615"/>
      <c r="I265" s="630" t="e">
        <f>SUM(I261:I264)/(B266-B262)*220</f>
        <v>#VALUE!</v>
      </c>
      <c r="J265" s="630" t="s">
        <v>10</v>
      </c>
      <c r="K265" s="1279"/>
      <c r="L265" s="1280"/>
      <c r="M265" s="641"/>
      <c r="N265" s="935"/>
      <c r="V265" s="1076"/>
      <c r="W265" s="79"/>
      <c r="X265" s="79"/>
      <c r="Y265" s="79"/>
      <c r="Z265" s="79"/>
      <c r="AA265" s="79"/>
      <c r="AB265" s="79"/>
      <c r="AC265" s="79"/>
      <c r="AD265" s="79"/>
      <c r="AS265" s="61"/>
      <c r="AT265" s="61"/>
      <c r="AU265" s="61"/>
      <c r="AV265" s="61"/>
      <c r="AW265" s="61"/>
      <c r="BP265" s="41"/>
      <c r="BQ265" s="41"/>
      <c r="BR265" s="41"/>
      <c r="BS265" s="41"/>
      <c r="BT265" s="41"/>
    </row>
    <row r="266" spans="1:72">
      <c r="A266" s="1114"/>
      <c r="B266" s="613">
        <v>25</v>
      </c>
      <c r="C266" s="879" t="s">
        <v>185</v>
      </c>
      <c r="D266" s="615"/>
      <c r="E266" s="879" t="s">
        <v>209</v>
      </c>
      <c r="F266" s="615"/>
      <c r="G266" s="879" t="s">
        <v>157</v>
      </c>
      <c r="H266" s="615"/>
      <c r="I266" s="631"/>
      <c r="J266" s="632"/>
      <c r="K266" s="622"/>
      <c r="L266" s="622"/>
      <c r="M266" s="641"/>
      <c r="N266" s="935"/>
      <c r="O266" s="331"/>
      <c r="P266" s="871"/>
      <c r="Q266" s="871"/>
      <c r="R266" s="871"/>
      <c r="S266" s="871"/>
      <c r="T266" s="871"/>
      <c r="U266" s="335"/>
      <c r="V266" s="1076"/>
      <c r="W266" s="335"/>
      <c r="X266" s="335"/>
      <c r="Y266" s="335"/>
      <c r="Z266" s="335"/>
      <c r="AA266" s="335"/>
      <c r="AB266" s="871"/>
      <c r="AC266" s="871"/>
      <c r="AD266" s="871"/>
      <c r="AS266" s="61"/>
      <c r="AT266" s="61"/>
      <c r="AU266" s="61"/>
      <c r="AV266" s="61"/>
      <c r="AW266" s="61"/>
      <c r="BP266" s="41"/>
      <c r="BQ266" s="41"/>
      <c r="BR266" s="41"/>
      <c r="BS266" s="41"/>
      <c r="BT266" s="41"/>
    </row>
    <row r="267" spans="1:72" ht="13" thickBot="1">
      <c r="A267" s="1115" t="s">
        <v>218</v>
      </c>
      <c r="B267" s="614" t="s">
        <v>11</v>
      </c>
      <c r="C267" s="636" t="e">
        <f>AVERAGE(C262:C266)</f>
        <v>#DIV/0!</v>
      </c>
      <c r="D267" s="635"/>
      <c r="E267" s="636" t="e">
        <f>AVERAGE(E257:E261)</f>
        <v>#DIV/0!</v>
      </c>
      <c r="F267" s="635"/>
      <c r="G267" s="884" t="s">
        <v>159</v>
      </c>
      <c r="H267" s="637" t="s">
        <v>8</v>
      </c>
      <c r="I267" s="633"/>
      <c r="J267" s="634"/>
      <c r="K267" s="635"/>
      <c r="L267" s="635"/>
      <c r="M267" s="642" t="e">
        <f>AVERAGE(M259:M264)</f>
        <v>#DIV/0!</v>
      </c>
      <c r="N267" s="643" t="s">
        <v>58</v>
      </c>
      <c r="O267" s="331"/>
      <c r="P267" s="871"/>
      <c r="Q267" s="871"/>
      <c r="R267" s="871"/>
      <c r="S267" s="871"/>
      <c r="T267" s="871"/>
      <c r="U267" s="335"/>
      <c r="V267" s="1076"/>
      <c r="W267" s="335"/>
      <c r="X267" s="335"/>
      <c r="Y267" s="335"/>
      <c r="Z267" s="335"/>
      <c r="AA267" s="335"/>
      <c r="AB267" s="871"/>
      <c r="AC267" s="871"/>
      <c r="AD267" s="871"/>
      <c r="AE267" s="54"/>
      <c r="AF267" s="54"/>
      <c r="AG267" s="54"/>
      <c r="AH267" s="54"/>
      <c r="AI267" s="54"/>
      <c r="AJ267" s="54"/>
      <c r="AK267" s="54"/>
      <c r="AL267" s="54"/>
      <c r="AM267" s="54"/>
      <c r="AN267" s="315"/>
      <c r="AO267" s="54"/>
      <c r="AP267" s="54"/>
      <c r="AQ267" s="54"/>
      <c r="AR267" s="54"/>
      <c r="AS267" s="61"/>
      <c r="AT267" s="61"/>
      <c r="AU267" s="61"/>
      <c r="AV267" s="61"/>
      <c r="AW267" s="61"/>
      <c r="BP267" s="41"/>
      <c r="BQ267" s="41"/>
      <c r="BR267" s="41"/>
      <c r="BS267" s="41"/>
      <c r="BT267" s="41"/>
    </row>
    <row r="268" spans="1:72" s="54" customFormat="1">
      <c r="A268" s="1128"/>
      <c r="B268" s="35"/>
      <c r="C268" s="161"/>
      <c r="D268" s="161"/>
      <c r="E268" s="161"/>
      <c r="F268" s="161"/>
      <c r="G268" s="35"/>
      <c r="H268" s="161"/>
      <c r="I268" s="35"/>
      <c r="J268" s="161"/>
      <c r="K268" s="161"/>
      <c r="L268" s="161"/>
      <c r="M268" s="339"/>
      <c r="N268" s="35"/>
      <c r="O268" s="331"/>
      <c r="P268" s="871"/>
      <c r="Q268" s="871"/>
      <c r="R268" s="871"/>
      <c r="S268" s="871"/>
      <c r="T268" s="871"/>
      <c r="U268" s="335"/>
      <c r="V268" s="871"/>
      <c r="W268" s="335"/>
      <c r="X268" s="335"/>
      <c r="Y268" s="335"/>
      <c r="Z268" s="335"/>
      <c r="AA268" s="335"/>
      <c r="AB268" s="871"/>
      <c r="AC268" s="871"/>
      <c r="AD268" s="871"/>
      <c r="AE268" s="368"/>
      <c r="AF268" s="368"/>
      <c r="AG268" s="315"/>
      <c r="AH268" s="368"/>
      <c r="AI268" s="315"/>
      <c r="AJ268" s="315"/>
      <c r="AK268" s="368"/>
      <c r="AL268" s="315"/>
      <c r="AM268" s="315"/>
      <c r="AN268" s="315"/>
      <c r="AO268" s="315"/>
      <c r="AP268" s="315"/>
      <c r="AQ268" s="315"/>
      <c r="AR268" s="315"/>
    </row>
    <row r="269" spans="1:72" s="54" customFormat="1">
      <c r="A269" s="1127"/>
      <c r="B269" s="35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334"/>
      <c r="O269" s="331"/>
      <c r="P269" s="871"/>
      <c r="Q269" s="871"/>
      <c r="R269" s="871"/>
      <c r="S269" s="871"/>
      <c r="T269" s="871"/>
      <c r="U269" s="335"/>
      <c r="V269" s="871"/>
      <c r="W269" s="335"/>
      <c r="X269" s="335"/>
      <c r="Y269" s="335"/>
      <c r="Z269" s="335"/>
      <c r="AA269" s="335"/>
      <c r="AB269" s="871"/>
      <c r="AC269" s="871"/>
      <c r="AD269" s="871"/>
      <c r="AE269" s="368"/>
      <c r="AF269" s="368"/>
      <c r="AG269" s="315"/>
      <c r="AH269" s="368"/>
      <c r="AI269" s="315"/>
      <c r="AJ269" s="315"/>
      <c r="AK269" s="368"/>
      <c r="AL269" s="315"/>
      <c r="AM269" s="315"/>
      <c r="AN269" s="315"/>
      <c r="AO269" s="315"/>
      <c r="AP269" s="315"/>
      <c r="AQ269" s="315"/>
      <c r="AR269" s="315"/>
    </row>
    <row r="270" spans="1:72" s="54" customFormat="1">
      <c r="A270" s="1128"/>
      <c r="B270" s="35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334"/>
      <c r="O270" s="331"/>
      <c r="P270" s="871"/>
      <c r="Q270" s="871"/>
      <c r="R270" s="871"/>
      <c r="S270" s="871"/>
      <c r="T270" s="871"/>
      <c r="U270" s="335"/>
      <c r="V270" s="871"/>
      <c r="W270" s="335"/>
      <c r="X270" s="335"/>
      <c r="Y270" s="335"/>
      <c r="Z270" s="335"/>
      <c r="AA270" s="335"/>
      <c r="AB270" s="871"/>
      <c r="AC270" s="871"/>
      <c r="AD270" s="871"/>
      <c r="AH270" s="330"/>
      <c r="AI270" s="330"/>
      <c r="AJ270" s="368"/>
      <c r="AK270" s="368"/>
      <c r="AL270" s="315"/>
      <c r="AM270" s="368"/>
      <c r="AN270" s="315"/>
      <c r="AO270" s="315"/>
      <c r="AP270" s="368"/>
      <c r="AQ270" s="315"/>
      <c r="AR270" s="315"/>
      <c r="AS270" s="315"/>
      <c r="AT270" s="315"/>
      <c r="AU270" s="315"/>
      <c r="AV270" s="315"/>
      <c r="AW270" s="315"/>
    </row>
    <row r="271" spans="1:72" s="54" customFormat="1">
      <c r="A271" s="1128"/>
      <c r="B271" s="35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334"/>
      <c r="O271" s="331"/>
      <c r="P271" s="161"/>
      <c r="Q271" s="161"/>
      <c r="R271" s="161"/>
      <c r="S271" s="161"/>
      <c r="T271" s="161"/>
      <c r="U271" s="335"/>
      <c r="V271" s="161"/>
      <c r="W271" s="335"/>
      <c r="X271" s="335"/>
      <c r="Y271" s="335"/>
      <c r="Z271" s="335"/>
      <c r="AA271" s="335"/>
      <c r="AB271" s="161"/>
      <c r="AC271" s="161"/>
      <c r="AD271" s="161"/>
      <c r="AH271" s="330"/>
      <c r="AI271" s="330"/>
      <c r="AJ271" s="368"/>
      <c r="AK271" s="368"/>
      <c r="AL271" s="315"/>
      <c r="AM271" s="368"/>
      <c r="AN271" s="315"/>
      <c r="AO271" s="315"/>
      <c r="AP271" s="368"/>
      <c r="AQ271" s="315"/>
      <c r="AR271" s="315"/>
      <c r="AS271" s="315"/>
      <c r="AT271" s="315"/>
      <c r="AU271" s="315"/>
      <c r="AV271" s="315"/>
      <c r="AW271" s="315"/>
    </row>
    <row r="272" spans="1:72" s="54" customFormat="1">
      <c r="A272" s="1128"/>
      <c r="B272" s="35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334"/>
      <c r="O272" s="331"/>
      <c r="P272" s="161"/>
      <c r="Q272" s="161"/>
      <c r="R272" s="161"/>
      <c r="S272" s="161"/>
      <c r="T272" s="161"/>
      <c r="U272" s="335"/>
      <c r="V272" s="161"/>
      <c r="W272" s="335"/>
      <c r="X272" s="335"/>
      <c r="Y272" s="335"/>
      <c r="Z272" s="335"/>
      <c r="AA272" s="335"/>
      <c r="AB272" s="161"/>
      <c r="AC272" s="161"/>
      <c r="AD272" s="161"/>
      <c r="AH272" s="330"/>
      <c r="AI272" s="330"/>
      <c r="AJ272" s="368"/>
      <c r="AS272" s="315"/>
    </row>
    <row r="273" spans="1:49" s="54" customFormat="1">
      <c r="A273" s="1128"/>
      <c r="B273" s="35"/>
      <c r="C273" s="161"/>
      <c r="D273" s="161"/>
      <c r="E273" s="161"/>
      <c r="F273" s="161"/>
      <c r="G273" s="161"/>
      <c r="H273" s="161"/>
      <c r="I273" s="335"/>
      <c r="J273" s="335"/>
      <c r="K273" s="335"/>
      <c r="L273" s="335"/>
      <c r="M273" s="161"/>
      <c r="N273" s="334"/>
      <c r="O273" s="331"/>
      <c r="P273" s="161"/>
      <c r="Q273" s="161"/>
      <c r="R273" s="161"/>
      <c r="S273" s="161"/>
      <c r="T273" s="161"/>
      <c r="U273" s="335"/>
      <c r="V273" s="161"/>
      <c r="W273" s="335"/>
      <c r="X273" s="335"/>
      <c r="Y273" s="335"/>
      <c r="Z273" s="335"/>
      <c r="AA273" s="335"/>
      <c r="AB273" s="161"/>
      <c r="AC273" s="161"/>
      <c r="AD273" s="161"/>
      <c r="AE273" s="161"/>
      <c r="AF273" s="161"/>
    </row>
    <row r="274" spans="1:49" s="54" customFormat="1">
      <c r="A274" s="1128"/>
      <c r="B274" s="35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334"/>
      <c r="AE274" s="161"/>
      <c r="AF274" s="161"/>
    </row>
    <row r="275" spans="1:49" s="54" customFormat="1">
      <c r="A275" s="1128"/>
      <c r="B275" s="35"/>
      <c r="C275" s="161"/>
      <c r="D275" s="161"/>
      <c r="E275" s="161"/>
      <c r="F275" s="161"/>
      <c r="G275" s="161"/>
      <c r="H275" s="161"/>
      <c r="I275" s="171"/>
      <c r="J275" s="35"/>
      <c r="K275" s="35"/>
      <c r="L275" s="35"/>
      <c r="M275" s="35"/>
      <c r="N275" s="334"/>
      <c r="AE275" s="161"/>
      <c r="AF275" s="161"/>
    </row>
    <row r="276" spans="1:49" s="54" customFormat="1">
      <c r="A276" s="1128"/>
      <c r="B276" s="35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334"/>
      <c r="AE276" s="161"/>
      <c r="AF276" s="161"/>
    </row>
    <row r="277" spans="1:49" s="54" customFormat="1">
      <c r="A277" s="1128"/>
      <c r="B277" s="35"/>
      <c r="C277" s="161"/>
      <c r="D277" s="161"/>
      <c r="E277" s="161"/>
      <c r="F277" s="161"/>
      <c r="G277" s="161"/>
      <c r="H277" s="161"/>
      <c r="I277" s="161"/>
      <c r="N277" s="334"/>
      <c r="O277" s="331"/>
      <c r="P277" s="161"/>
      <c r="Q277" s="161"/>
      <c r="R277" s="161"/>
      <c r="S277" s="161"/>
      <c r="T277" s="161"/>
      <c r="U277" s="335"/>
      <c r="V277" s="161"/>
      <c r="W277" s="335"/>
      <c r="X277" s="335"/>
      <c r="Y277" s="335"/>
      <c r="Z277" s="335"/>
      <c r="AA277" s="335"/>
      <c r="AB277" s="161"/>
      <c r="AC277" s="161"/>
      <c r="AD277" s="161"/>
      <c r="AE277" s="161"/>
      <c r="AF277" s="161"/>
    </row>
    <row r="278" spans="1:49" s="54" customFormat="1">
      <c r="A278" s="1128"/>
      <c r="B278" s="35"/>
      <c r="C278" s="161"/>
      <c r="D278" s="161"/>
      <c r="E278" s="161"/>
      <c r="F278" s="161"/>
      <c r="G278" s="161"/>
      <c r="H278" s="161"/>
      <c r="I278" s="45"/>
      <c r="J278" s="35"/>
      <c r="K278" s="35"/>
      <c r="L278" s="35"/>
      <c r="M278" s="35"/>
      <c r="N278" s="336"/>
      <c r="O278" s="35"/>
      <c r="P278" s="358"/>
      <c r="Q278" s="357"/>
      <c r="R278" s="358"/>
      <c r="S278" s="358"/>
      <c r="T278" s="358"/>
      <c r="U278" s="358"/>
      <c r="V278" s="35"/>
      <c r="W278" s="358"/>
      <c r="X278" s="358"/>
      <c r="Y278" s="358"/>
      <c r="Z278" s="358"/>
      <c r="AA278" s="358"/>
      <c r="AB278" s="161"/>
      <c r="AC278" s="161"/>
      <c r="AD278" s="161"/>
      <c r="AE278" s="161"/>
      <c r="AF278" s="161"/>
    </row>
    <row r="279" spans="1:49" s="54" customFormat="1">
      <c r="A279" s="1127"/>
      <c r="B279" s="35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334"/>
      <c r="O279" s="338"/>
      <c r="P279" s="161"/>
      <c r="Q279" s="356"/>
      <c r="R279" s="356"/>
      <c r="S279" s="161"/>
      <c r="T279" s="161"/>
      <c r="U279" s="161"/>
      <c r="V279" s="161"/>
      <c r="W279" s="161"/>
      <c r="X279" s="161"/>
      <c r="Y279" s="161"/>
      <c r="Z279" s="161"/>
      <c r="AA279" s="35"/>
      <c r="AB279" s="161"/>
      <c r="AC279" s="161"/>
      <c r="AD279" s="161"/>
    </row>
    <row r="280" spans="1:49" s="54" customFormat="1">
      <c r="A280" s="1127"/>
      <c r="B280" s="35"/>
      <c r="C280" s="161"/>
      <c r="D280" s="161"/>
      <c r="E280" s="161"/>
      <c r="F280" s="161"/>
      <c r="G280" s="161"/>
      <c r="H280" s="161"/>
      <c r="I280" s="35"/>
      <c r="J280" s="35"/>
      <c r="K280" s="35"/>
      <c r="L280" s="35"/>
      <c r="M280" s="161"/>
      <c r="N280" s="334"/>
      <c r="O280" s="1243"/>
      <c r="P280" s="1243"/>
      <c r="Q280" s="356"/>
      <c r="R280" s="356"/>
      <c r="S280" s="161"/>
      <c r="T280" s="161"/>
      <c r="U280" s="161"/>
      <c r="V280" s="161"/>
      <c r="W280" s="161"/>
      <c r="X280" s="161"/>
      <c r="Y280" s="161"/>
      <c r="Z280" s="161"/>
      <c r="AA280" s="171"/>
      <c r="AB280" s="161"/>
      <c r="AC280" s="161"/>
      <c r="AD280" s="161"/>
    </row>
    <row r="281" spans="1:49" s="54" customFormat="1">
      <c r="A281" s="1127"/>
      <c r="B281" s="35"/>
      <c r="C281" s="161"/>
      <c r="D281" s="161"/>
      <c r="E281" s="161"/>
      <c r="F281" s="161"/>
      <c r="G281" s="161"/>
      <c r="H281" s="161"/>
      <c r="I281" s="45"/>
      <c r="J281" s="35"/>
      <c r="K281" s="35"/>
      <c r="L281" s="35"/>
      <c r="M281" s="333"/>
      <c r="N281" s="334"/>
      <c r="O281" s="35"/>
      <c r="P281" s="161"/>
      <c r="Q281" s="35"/>
      <c r="R281" s="35"/>
      <c r="S281" s="161"/>
      <c r="T281" s="161"/>
      <c r="U281" s="161"/>
      <c r="V281" s="161"/>
      <c r="W281" s="161"/>
      <c r="X281" s="161"/>
      <c r="Y281" s="161"/>
      <c r="Z281" s="161"/>
      <c r="AA281" s="171"/>
      <c r="AB281" s="161"/>
      <c r="AC281" s="161"/>
      <c r="AD281" s="161"/>
    </row>
    <row r="282" spans="1:49" s="54" customFormat="1">
      <c r="A282" s="1128"/>
      <c r="B282" s="35"/>
      <c r="C282" s="161"/>
      <c r="D282" s="161"/>
      <c r="E282" s="161"/>
      <c r="F282" s="161"/>
      <c r="G282" s="161"/>
      <c r="H282" s="161"/>
      <c r="I282" s="45"/>
      <c r="J282" s="35"/>
      <c r="K282" s="35"/>
      <c r="L282" s="35"/>
      <c r="M282" s="333"/>
      <c r="N282" s="334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  <c r="AA282" s="161"/>
      <c r="AB282" s="161"/>
      <c r="AC282" s="161"/>
      <c r="AD282" s="161"/>
      <c r="AE282" s="161"/>
      <c r="AF282" s="161"/>
    </row>
    <row r="283" spans="1:49" s="54" customFormat="1">
      <c r="A283" s="1128"/>
      <c r="B283" s="35"/>
      <c r="C283" s="161"/>
      <c r="D283" s="161"/>
      <c r="E283" s="161"/>
      <c r="F283" s="161"/>
      <c r="G283" s="161"/>
      <c r="H283" s="161"/>
      <c r="I283" s="45"/>
      <c r="J283" s="35"/>
      <c r="K283" s="35"/>
      <c r="L283" s="35"/>
      <c r="M283" s="333"/>
      <c r="N283" s="334"/>
      <c r="AE283" s="161"/>
      <c r="AF283" s="161"/>
    </row>
    <row r="284" spans="1:49" s="54" customFormat="1">
      <c r="A284" s="1128"/>
      <c r="B284" s="35"/>
      <c r="C284" s="161"/>
      <c r="D284" s="161"/>
      <c r="E284" s="161"/>
      <c r="F284" s="161"/>
      <c r="G284" s="161"/>
      <c r="H284" s="161"/>
      <c r="I284" s="45"/>
      <c r="J284" s="35"/>
      <c r="K284" s="35"/>
      <c r="L284" s="35"/>
      <c r="M284" s="333"/>
      <c r="N284" s="334"/>
      <c r="AE284" s="161"/>
      <c r="AF284" s="161"/>
    </row>
    <row r="285" spans="1:49" s="54" customFormat="1">
      <c r="A285" s="1128"/>
      <c r="B285" s="35"/>
      <c r="C285" s="161"/>
      <c r="D285" s="161"/>
      <c r="E285" s="161"/>
      <c r="F285" s="161"/>
      <c r="G285" s="161"/>
      <c r="H285" s="161"/>
      <c r="I285" s="35"/>
      <c r="J285" s="35"/>
      <c r="K285" s="35"/>
      <c r="L285" s="35"/>
      <c r="M285" s="333"/>
      <c r="N285" s="334"/>
      <c r="AE285" s="161"/>
      <c r="AF285" s="161"/>
    </row>
    <row r="286" spans="1:49" s="54" customFormat="1">
      <c r="A286" s="1128"/>
      <c r="B286" s="35"/>
      <c r="C286" s="161"/>
      <c r="D286" s="161"/>
      <c r="E286" s="161"/>
      <c r="F286" s="161"/>
      <c r="G286" s="161"/>
      <c r="H286" s="161"/>
      <c r="M286" s="333"/>
      <c r="N286" s="334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  <c r="AD286" s="161"/>
      <c r="AE286" s="161"/>
      <c r="AF286" s="161"/>
    </row>
    <row r="287" spans="1:49" s="54" customFormat="1">
      <c r="A287" s="1128"/>
      <c r="B287" s="45"/>
      <c r="C287" s="335"/>
      <c r="D287" s="161"/>
      <c r="E287" s="335"/>
      <c r="F287" s="161"/>
      <c r="G287" s="35"/>
      <c r="H287" s="35"/>
      <c r="J287" s="161"/>
      <c r="K287" s="161"/>
      <c r="L287" s="161"/>
      <c r="M287" s="337"/>
      <c r="N287" s="35"/>
      <c r="O287" s="1257"/>
      <c r="P287" s="1258"/>
      <c r="Q287" s="161"/>
      <c r="R287" s="161"/>
      <c r="S287" s="161"/>
      <c r="T287" s="161"/>
      <c r="U287" s="161"/>
      <c r="V287" s="161"/>
      <c r="W287" s="161"/>
      <c r="X287" s="161"/>
      <c r="Y287" s="161"/>
      <c r="Z287" s="171"/>
      <c r="AA287" s="35"/>
      <c r="AB287" s="35"/>
      <c r="AC287" s="35"/>
      <c r="AD287" s="35"/>
      <c r="AE287" s="161"/>
      <c r="AF287" s="161"/>
    </row>
    <row r="288" spans="1:49" s="54" customFormat="1">
      <c r="A288" s="1128"/>
      <c r="B288" s="35"/>
      <c r="C288" s="161"/>
      <c r="D288" s="161"/>
      <c r="E288" s="161"/>
      <c r="F288" s="161"/>
      <c r="G288" s="35"/>
      <c r="H288" s="161"/>
      <c r="I288" s="35"/>
      <c r="J288" s="161"/>
      <c r="K288" s="161"/>
      <c r="L288" s="161"/>
      <c r="M288" s="339"/>
      <c r="N288" s="35"/>
      <c r="O288" s="35"/>
      <c r="P288" s="35"/>
      <c r="Q288" s="35"/>
      <c r="R288" s="336"/>
      <c r="S288" s="35"/>
      <c r="T288" s="35"/>
      <c r="U288" s="35"/>
      <c r="V288" s="35"/>
      <c r="W288" s="35"/>
      <c r="X288" s="336"/>
      <c r="Y288" s="336"/>
      <c r="Z288" s="336"/>
      <c r="AA288" s="35"/>
      <c r="AB288" s="35"/>
      <c r="AC288" s="35"/>
      <c r="AD288" s="35"/>
      <c r="AE288" s="45"/>
      <c r="AF288" s="45"/>
      <c r="AG288" s="45"/>
      <c r="AH288" s="29"/>
      <c r="AI288" s="29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</row>
    <row r="289" spans="1:49" s="54" customFormat="1">
      <c r="A289" s="1127"/>
      <c r="B289" s="35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334"/>
      <c r="O289" s="35"/>
      <c r="P289" s="35"/>
      <c r="Q289" s="35"/>
      <c r="R289" s="35"/>
      <c r="S289" s="35"/>
      <c r="T289" s="35"/>
      <c r="U289" s="161"/>
      <c r="V289" s="35"/>
      <c r="W289" s="35"/>
      <c r="X289" s="35"/>
      <c r="Y289" s="35"/>
      <c r="Z289" s="35"/>
      <c r="AA289" s="35"/>
      <c r="AB289" s="35"/>
      <c r="AC289" s="35"/>
      <c r="AD289" s="35"/>
      <c r="AE289" s="45"/>
      <c r="AF289" s="45"/>
      <c r="AG289" s="45"/>
      <c r="AH289" s="29"/>
      <c r="AI289" s="29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</row>
    <row r="290" spans="1:49" s="54" customFormat="1">
      <c r="A290" s="1128"/>
      <c r="B290" s="35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334"/>
      <c r="O290" s="331"/>
      <c r="P290" s="161"/>
      <c r="Q290" s="161"/>
      <c r="R290" s="161"/>
      <c r="S290" s="161"/>
      <c r="T290" s="161"/>
      <c r="U290" s="335"/>
      <c r="V290" s="161"/>
      <c r="W290" s="335"/>
      <c r="X290" s="335"/>
      <c r="Y290" s="335"/>
      <c r="Z290" s="335"/>
      <c r="AA290" s="335"/>
      <c r="AB290" s="335"/>
      <c r="AC290" s="335"/>
      <c r="AD290" s="335"/>
      <c r="AH290" s="330"/>
      <c r="AI290" s="330"/>
      <c r="AS290" s="315"/>
    </row>
    <row r="291" spans="1:49" s="54" customFormat="1">
      <c r="A291" s="1128"/>
      <c r="B291" s="35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334"/>
      <c r="O291" s="331"/>
      <c r="P291" s="161"/>
      <c r="Q291" s="161"/>
      <c r="R291" s="161"/>
      <c r="S291" s="161"/>
      <c r="T291" s="161"/>
      <c r="U291" s="335"/>
      <c r="V291" s="161"/>
      <c r="W291" s="335"/>
      <c r="X291" s="335"/>
      <c r="Y291" s="335"/>
      <c r="Z291" s="335"/>
      <c r="AA291" s="335"/>
      <c r="AB291" s="335"/>
      <c r="AC291" s="335"/>
      <c r="AD291" s="335"/>
      <c r="AH291" s="330"/>
      <c r="AI291" s="330"/>
      <c r="AJ291" s="368"/>
      <c r="AK291" s="368"/>
      <c r="AL291" s="315"/>
      <c r="AM291" s="368"/>
      <c r="AN291" s="315"/>
      <c r="AO291" s="315"/>
      <c r="AP291" s="368"/>
      <c r="AQ291" s="315"/>
      <c r="AR291" s="315"/>
      <c r="AS291" s="315"/>
      <c r="AT291" s="315"/>
      <c r="AU291" s="315"/>
      <c r="AV291" s="315"/>
      <c r="AW291" s="315"/>
    </row>
    <row r="292" spans="1:49" s="54" customFormat="1">
      <c r="A292" s="1128"/>
      <c r="B292" s="35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334"/>
      <c r="O292" s="331"/>
      <c r="P292" s="161"/>
      <c r="Q292" s="161"/>
      <c r="R292" s="161"/>
      <c r="S292" s="161"/>
      <c r="T292" s="161"/>
      <c r="U292" s="335"/>
      <c r="V292" s="161"/>
      <c r="W292" s="335"/>
      <c r="X292" s="335"/>
      <c r="Y292" s="335"/>
      <c r="Z292" s="335"/>
      <c r="AA292" s="335"/>
      <c r="AB292" s="161"/>
      <c r="AC292" s="161"/>
      <c r="AD292" s="161"/>
      <c r="AH292" s="330"/>
      <c r="AI292" s="330"/>
      <c r="AJ292" s="368"/>
      <c r="AK292" s="368"/>
      <c r="AL292" s="315"/>
      <c r="AM292" s="368"/>
      <c r="AN292" s="315"/>
      <c r="AO292" s="315"/>
      <c r="AP292" s="368"/>
      <c r="AQ292" s="315"/>
      <c r="AR292" s="315"/>
      <c r="AS292" s="315"/>
      <c r="AT292" s="315"/>
      <c r="AU292" s="315"/>
      <c r="AV292" s="315"/>
      <c r="AW292" s="315"/>
    </row>
    <row r="293" spans="1:49" s="54" customFormat="1">
      <c r="A293" s="1128"/>
      <c r="B293" s="35"/>
      <c r="C293" s="161"/>
      <c r="D293" s="161"/>
      <c r="E293" s="161"/>
      <c r="F293" s="161"/>
      <c r="G293" s="161"/>
      <c r="H293" s="161"/>
      <c r="I293" s="335"/>
      <c r="J293" s="335"/>
      <c r="K293" s="335"/>
      <c r="L293" s="335"/>
      <c r="M293" s="161"/>
      <c r="N293" s="334"/>
      <c r="O293" s="331"/>
      <c r="P293" s="161"/>
      <c r="Q293" s="161"/>
      <c r="R293" s="161"/>
      <c r="S293" s="161"/>
      <c r="T293" s="161"/>
      <c r="U293" s="335"/>
      <c r="V293" s="161"/>
      <c r="W293" s="335"/>
      <c r="X293" s="335"/>
      <c r="Y293" s="335"/>
      <c r="Z293" s="335"/>
      <c r="AA293" s="335"/>
      <c r="AB293" s="161"/>
      <c r="AC293" s="161"/>
      <c r="AD293" s="161"/>
      <c r="AH293" s="330"/>
      <c r="AI293" s="330"/>
      <c r="AJ293" s="368"/>
      <c r="AK293" s="368"/>
      <c r="AL293" s="315"/>
      <c r="AM293" s="368"/>
      <c r="AN293" s="315"/>
      <c r="AO293" s="315"/>
      <c r="AP293" s="368"/>
      <c r="AQ293" s="315"/>
      <c r="AR293" s="315"/>
      <c r="AS293" s="315"/>
      <c r="AT293" s="315"/>
      <c r="AU293" s="315"/>
      <c r="AV293" s="315"/>
      <c r="AW293" s="315"/>
    </row>
    <row r="294" spans="1:49" s="54" customFormat="1">
      <c r="A294" s="1128"/>
      <c r="B294" s="35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334"/>
      <c r="O294" s="331"/>
      <c r="P294" s="161"/>
      <c r="Q294" s="161"/>
      <c r="R294" s="161"/>
      <c r="S294" s="161"/>
      <c r="T294" s="161"/>
      <c r="U294" s="335"/>
      <c r="V294" s="161"/>
      <c r="W294" s="335"/>
      <c r="X294" s="335"/>
      <c r="Y294" s="335"/>
      <c r="Z294" s="335"/>
      <c r="AA294" s="335"/>
      <c r="AB294" s="161"/>
      <c r="AC294" s="161"/>
      <c r="AD294" s="161"/>
      <c r="AH294" s="330"/>
      <c r="AI294" s="330"/>
      <c r="AJ294" s="368"/>
      <c r="AK294" s="368"/>
      <c r="AL294" s="315"/>
      <c r="AM294" s="368"/>
      <c r="AN294" s="315"/>
      <c r="AO294" s="315"/>
      <c r="AP294" s="368"/>
      <c r="AQ294" s="315"/>
      <c r="AR294" s="315"/>
      <c r="AS294" s="315"/>
      <c r="AT294" s="315"/>
      <c r="AU294" s="315"/>
      <c r="AV294" s="315"/>
      <c r="AW294" s="315"/>
    </row>
    <row r="295" spans="1:49" s="54" customFormat="1">
      <c r="A295" s="1128"/>
      <c r="B295" s="35"/>
      <c r="C295" s="161"/>
      <c r="D295" s="161"/>
      <c r="E295" s="161"/>
      <c r="F295" s="161"/>
      <c r="G295" s="161"/>
      <c r="H295" s="161"/>
      <c r="I295" s="171"/>
      <c r="J295" s="35"/>
      <c r="K295" s="35"/>
      <c r="L295" s="35"/>
      <c r="M295" s="35"/>
      <c r="N295" s="334"/>
      <c r="O295" s="331"/>
      <c r="P295" s="161"/>
      <c r="Q295" s="161"/>
      <c r="R295" s="161"/>
      <c r="S295" s="161"/>
      <c r="T295" s="161"/>
      <c r="U295" s="335"/>
      <c r="V295" s="161"/>
      <c r="W295" s="335"/>
      <c r="X295" s="335"/>
      <c r="Y295" s="335"/>
      <c r="Z295" s="335"/>
      <c r="AA295" s="335"/>
      <c r="AB295" s="161"/>
      <c r="AC295" s="161"/>
      <c r="AD295" s="161"/>
      <c r="AH295" s="330"/>
      <c r="AI295" s="330"/>
      <c r="AJ295" s="368"/>
      <c r="AS295" s="315"/>
    </row>
    <row r="296" spans="1:49" s="54" customFormat="1">
      <c r="A296" s="1128"/>
      <c r="B296" s="35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334"/>
      <c r="O296" s="331"/>
      <c r="P296" s="161"/>
      <c r="Q296" s="161"/>
      <c r="R296" s="161"/>
      <c r="S296" s="161"/>
      <c r="T296" s="161"/>
      <c r="U296" s="335"/>
      <c r="V296" s="161"/>
      <c r="W296" s="335"/>
      <c r="X296" s="335"/>
      <c r="Y296" s="335"/>
      <c r="Z296" s="335"/>
      <c r="AA296" s="335"/>
      <c r="AB296" s="161"/>
      <c r="AC296" s="161"/>
      <c r="AD296" s="161"/>
      <c r="AE296" s="161"/>
      <c r="AF296" s="161"/>
    </row>
    <row r="297" spans="1:49" s="54" customFormat="1">
      <c r="A297" s="1128"/>
      <c r="B297" s="35"/>
      <c r="C297" s="161"/>
      <c r="D297" s="161"/>
      <c r="E297" s="161"/>
      <c r="F297" s="161"/>
      <c r="G297" s="161"/>
      <c r="H297" s="161"/>
      <c r="I297" s="161"/>
      <c r="N297" s="334"/>
      <c r="O297" s="331"/>
      <c r="P297" s="161"/>
      <c r="Q297" s="161"/>
      <c r="R297" s="161"/>
      <c r="S297" s="161"/>
      <c r="T297" s="161"/>
      <c r="U297" s="335"/>
      <c r="V297" s="161"/>
      <c r="W297" s="335"/>
      <c r="X297" s="335"/>
      <c r="Y297" s="335"/>
      <c r="Z297" s="335"/>
      <c r="AA297" s="335"/>
      <c r="AB297" s="161"/>
      <c r="AC297" s="161"/>
      <c r="AD297" s="161"/>
      <c r="AE297" s="161"/>
      <c r="AF297" s="161"/>
    </row>
    <row r="298" spans="1:49" s="54" customFormat="1">
      <c r="A298" s="1128"/>
      <c r="B298" s="35"/>
      <c r="C298" s="161"/>
      <c r="D298" s="161"/>
      <c r="E298" s="161"/>
      <c r="F298" s="161"/>
      <c r="G298" s="161"/>
      <c r="H298" s="161"/>
      <c r="I298" s="45"/>
      <c r="J298" s="35"/>
      <c r="K298" s="35"/>
      <c r="L298" s="35"/>
      <c r="M298" s="35"/>
      <c r="N298" s="336"/>
      <c r="O298" s="331"/>
      <c r="P298" s="161"/>
      <c r="Q298" s="161"/>
      <c r="R298" s="161"/>
      <c r="S298" s="161"/>
      <c r="T298" s="161"/>
      <c r="U298" s="335"/>
      <c r="V298" s="161"/>
      <c r="W298" s="335"/>
      <c r="X298" s="335"/>
      <c r="Y298" s="335"/>
      <c r="Z298" s="335"/>
      <c r="AA298" s="335"/>
      <c r="AB298" s="161"/>
      <c r="AC298" s="161"/>
      <c r="AD298" s="161"/>
      <c r="AE298" s="161"/>
      <c r="AF298" s="161"/>
    </row>
    <row r="299" spans="1:49" s="54" customFormat="1">
      <c r="A299" s="1127"/>
      <c r="B299" s="35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334"/>
      <c r="O299" s="331"/>
      <c r="P299" s="161"/>
      <c r="Q299" s="161"/>
      <c r="R299" s="161"/>
      <c r="S299" s="161"/>
      <c r="T299" s="161"/>
      <c r="U299" s="335"/>
      <c r="V299" s="161"/>
      <c r="W299" s="335"/>
      <c r="X299" s="335"/>
      <c r="Y299" s="335"/>
      <c r="Z299" s="335"/>
      <c r="AA299" s="335"/>
      <c r="AB299" s="161"/>
      <c r="AC299" s="161"/>
      <c r="AD299" s="161"/>
      <c r="AE299" s="161"/>
      <c r="AF299" s="161"/>
    </row>
    <row r="300" spans="1:49" s="54" customFormat="1">
      <c r="A300" s="1127"/>
      <c r="B300" s="35"/>
      <c r="C300" s="161"/>
      <c r="D300" s="161"/>
      <c r="E300" s="161"/>
      <c r="F300" s="161"/>
      <c r="G300" s="161"/>
      <c r="H300" s="161"/>
      <c r="I300" s="35"/>
      <c r="J300" s="35"/>
      <c r="K300" s="35"/>
      <c r="L300" s="35"/>
      <c r="M300" s="161"/>
      <c r="N300" s="334"/>
      <c r="O300" s="331"/>
      <c r="P300" s="161"/>
      <c r="Q300" s="161"/>
      <c r="R300" s="161"/>
      <c r="S300" s="161"/>
      <c r="T300" s="161"/>
      <c r="U300" s="335"/>
      <c r="V300" s="161"/>
      <c r="W300" s="335"/>
      <c r="X300" s="335"/>
      <c r="Y300" s="335"/>
      <c r="Z300" s="335"/>
      <c r="AA300" s="335"/>
      <c r="AB300" s="161"/>
      <c r="AC300" s="161"/>
      <c r="AD300" s="161"/>
      <c r="AE300" s="161"/>
      <c r="AF300" s="161"/>
    </row>
    <row r="301" spans="1:49" s="54" customFormat="1">
      <c r="A301" s="1127"/>
      <c r="B301" s="35"/>
      <c r="C301" s="161"/>
      <c r="D301" s="161"/>
      <c r="E301" s="161"/>
      <c r="F301" s="161"/>
      <c r="G301" s="161"/>
      <c r="H301" s="161"/>
      <c r="I301" s="45"/>
      <c r="J301" s="35"/>
      <c r="K301" s="35"/>
      <c r="L301" s="35"/>
      <c r="M301" s="333"/>
      <c r="N301" s="334"/>
      <c r="O301" s="35"/>
      <c r="P301" s="358"/>
      <c r="Q301" s="357"/>
      <c r="R301" s="358"/>
      <c r="S301" s="358"/>
      <c r="T301" s="358"/>
      <c r="U301" s="358"/>
      <c r="V301" s="35"/>
      <c r="W301" s="358"/>
      <c r="X301" s="358"/>
      <c r="Y301" s="358"/>
      <c r="Z301" s="358"/>
      <c r="AA301" s="358"/>
      <c r="AB301" s="161"/>
      <c r="AC301" s="161"/>
      <c r="AD301" s="161"/>
      <c r="AE301" s="161"/>
      <c r="AF301" s="161"/>
    </row>
    <row r="302" spans="1:49" s="54" customFormat="1">
      <c r="A302" s="1128"/>
      <c r="B302" s="35"/>
      <c r="C302" s="161"/>
      <c r="D302" s="161"/>
      <c r="E302" s="161"/>
      <c r="F302" s="161"/>
      <c r="G302" s="161"/>
      <c r="H302" s="161"/>
      <c r="I302" s="45"/>
      <c r="J302" s="35"/>
      <c r="K302" s="35"/>
      <c r="L302" s="35"/>
      <c r="M302" s="333"/>
      <c r="N302" s="334"/>
      <c r="O302" s="338"/>
      <c r="P302" s="161"/>
      <c r="Q302" s="356"/>
      <c r="R302" s="356"/>
      <c r="S302" s="161"/>
      <c r="T302" s="161"/>
      <c r="U302" s="161"/>
      <c r="V302" s="161"/>
      <c r="W302" s="161"/>
      <c r="X302" s="161"/>
      <c r="Y302" s="161"/>
      <c r="Z302" s="161"/>
      <c r="AA302" s="35"/>
      <c r="AB302" s="161"/>
      <c r="AC302" s="161"/>
      <c r="AD302" s="161"/>
      <c r="AE302" s="161"/>
      <c r="AF302" s="161"/>
    </row>
    <row r="303" spans="1:49" s="54" customFormat="1">
      <c r="A303" s="1128"/>
      <c r="B303" s="35"/>
      <c r="C303" s="161"/>
      <c r="D303" s="161"/>
      <c r="E303" s="161"/>
      <c r="F303" s="161"/>
      <c r="G303" s="161"/>
      <c r="H303" s="161"/>
      <c r="I303" s="45"/>
      <c r="J303" s="35"/>
      <c r="K303" s="35"/>
      <c r="L303" s="35"/>
      <c r="M303" s="333"/>
      <c r="N303" s="334"/>
      <c r="O303" s="1243"/>
      <c r="P303" s="1243"/>
      <c r="Q303" s="356"/>
      <c r="R303" s="356"/>
      <c r="S303" s="161"/>
      <c r="T303" s="161"/>
      <c r="U303" s="161"/>
      <c r="V303" s="161"/>
      <c r="W303" s="161"/>
      <c r="X303" s="161"/>
      <c r="Y303" s="161"/>
      <c r="Z303" s="161"/>
      <c r="AA303" s="171"/>
      <c r="AB303" s="161"/>
      <c r="AC303" s="161"/>
      <c r="AD303" s="161"/>
      <c r="AE303" s="161"/>
      <c r="AF303" s="161"/>
    </row>
    <row r="304" spans="1:49" s="54" customFormat="1">
      <c r="A304" s="1128"/>
      <c r="B304" s="35"/>
      <c r="C304" s="161"/>
      <c r="D304" s="161"/>
      <c r="E304" s="161"/>
      <c r="F304" s="161"/>
      <c r="G304" s="161"/>
      <c r="H304" s="161"/>
      <c r="I304" s="45"/>
      <c r="J304" s="35"/>
      <c r="K304" s="35"/>
      <c r="L304" s="35"/>
      <c r="M304" s="333"/>
      <c r="N304" s="334"/>
      <c r="O304" s="35"/>
      <c r="P304" s="161"/>
      <c r="Q304" s="35"/>
      <c r="R304" s="35"/>
      <c r="S304" s="161"/>
      <c r="T304" s="161"/>
      <c r="U304" s="161"/>
      <c r="V304" s="161"/>
      <c r="W304" s="161"/>
      <c r="X304" s="161"/>
      <c r="Y304" s="161"/>
      <c r="Z304" s="161"/>
      <c r="AA304" s="171"/>
      <c r="AB304" s="161"/>
      <c r="AC304" s="161"/>
      <c r="AD304" s="161"/>
      <c r="AE304" s="161"/>
      <c r="AF304" s="161"/>
    </row>
    <row r="305" spans="1:32" s="54" customFormat="1">
      <c r="A305" s="1128"/>
      <c r="B305" s="35"/>
      <c r="C305" s="161"/>
      <c r="D305" s="161"/>
      <c r="E305" s="161"/>
      <c r="F305" s="161"/>
      <c r="G305" s="161"/>
      <c r="H305" s="161"/>
      <c r="I305" s="35"/>
      <c r="J305" s="35"/>
      <c r="K305" s="35"/>
      <c r="L305" s="35"/>
      <c r="M305" s="333"/>
      <c r="N305" s="334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  <c r="AA305" s="161"/>
      <c r="AB305" s="161"/>
      <c r="AC305" s="161"/>
      <c r="AD305" s="161"/>
      <c r="AE305" s="161"/>
      <c r="AF305" s="161"/>
    </row>
    <row r="306" spans="1:32" s="54" customFormat="1">
      <c r="A306" s="1128"/>
      <c r="B306" s="35"/>
      <c r="C306" s="161"/>
      <c r="D306" s="161"/>
      <c r="E306" s="161"/>
      <c r="F306" s="161"/>
      <c r="G306" s="161"/>
      <c r="H306" s="161"/>
      <c r="M306" s="333"/>
      <c r="N306" s="334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  <c r="AA306" s="161"/>
      <c r="AB306" s="161"/>
      <c r="AC306" s="161"/>
      <c r="AD306" s="161"/>
      <c r="AE306" s="161"/>
      <c r="AF306" s="161"/>
    </row>
    <row r="307" spans="1:32" s="54" customFormat="1">
      <c r="A307" s="1128"/>
      <c r="B307" s="45"/>
      <c r="C307" s="335"/>
      <c r="D307" s="161"/>
      <c r="E307" s="335"/>
      <c r="F307" s="161"/>
      <c r="G307" s="35"/>
      <c r="H307" s="35"/>
      <c r="J307" s="161"/>
      <c r="K307" s="161"/>
      <c r="L307" s="161"/>
      <c r="M307" s="337"/>
      <c r="N307" s="35"/>
      <c r="O307" s="1257"/>
      <c r="P307" s="1258"/>
      <c r="Q307" s="161"/>
      <c r="R307" s="161"/>
      <c r="S307" s="161"/>
      <c r="T307" s="161"/>
      <c r="U307" s="161"/>
      <c r="V307" s="161"/>
      <c r="W307" s="161"/>
      <c r="X307" s="161"/>
      <c r="Y307" s="161"/>
      <c r="Z307" s="171"/>
      <c r="AA307" s="35"/>
      <c r="AB307" s="35"/>
      <c r="AC307" s="35"/>
      <c r="AD307" s="35"/>
      <c r="AE307" s="161"/>
      <c r="AF307" s="161"/>
    </row>
    <row r="308" spans="1:32" s="54" customFormat="1">
      <c r="A308" s="1127"/>
      <c r="B308" s="35"/>
      <c r="C308" s="161"/>
      <c r="D308" s="161"/>
      <c r="E308" s="161"/>
      <c r="F308" s="161"/>
      <c r="G308" s="35"/>
      <c r="H308" s="161"/>
      <c r="I308" s="35"/>
      <c r="J308" s="35"/>
      <c r="K308" s="35"/>
      <c r="L308" s="35"/>
      <c r="M308" s="333"/>
      <c r="N308" s="336"/>
      <c r="O308" s="35"/>
      <c r="P308" s="35"/>
      <c r="Q308" s="35"/>
      <c r="R308" s="336"/>
      <c r="S308" s="35"/>
      <c r="T308" s="35"/>
      <c r="U308" s="35"/>
      <c r="V308" s="35"/>
      <c r="W308" s="35"/>
      <c r="X308" s="336"/>
      <c r="Y308" s="336"/>
      <c r="Z308" s="336"/>
      <c r="AA308" s="35"/>
      <c r="AB308" s="35"/>
      <c r="AC308" s="35"/>
      <c r="AD308" s="35"/>
    </row>
    <row r="309" spans="1:32" s="54" customFormat="1">
      <c r="A309" s="1127"/>
      <c r="B309" s="35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339"/>
      <c r="N309" s="334"/>
      <c r="O309" s="35"/>
      <c r="P309" s="35"/>
      <c r="Q309" s="35"/>
      <c r="R309" s="35"/>
      <c r="S309" s="35"/>
      <c r="T309" s="35"/>
      <c r="U309" s="161"/>
      <c r="V309" s="35"/>
      <c r="W309" s="35"/>
      <c r="X309" s="35"/>
      <c r="Y309" s="35"/>
      <c r="Z309" s="35"/>
      <c r="AA309" s="35"/>
      <c r="AB309" s="35"/>
      <c r="AC309" s="35"/>
      <c r="AD309" s="35"/>
    </row>
    <row r="310" spans="1:32" s="54" customFormat="1">
      <c r="A310" s="1128"/>
      <c r="B310" s="35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N310" s="334"/>
      <c r="O310" s="331"/>
      <c r="P310" s="161"/>
      <c r="Q310" s="161"/>
      <c r="R310" s="161"/>
      <c r="S310" s="161"/>
      <c r="T310" s="161"/>
      <c r="U310" s="335"/>
      <c r="V310" s="161"/>
      <c r="W310" s="335"/>
      <c r="X310" s="335"/>
      <c r="Y310" s="335"/>
      <c r="Z310" s="335"/>
      <c r="AA310" s="335"/>
      <c r="AB310" s="335"/>
      <c r="AC310" s="335"/>
      <c r="AD310" s="335"/>
    </row>
    <row r="311" spans="1:32" s="54" customFormat="1">
      <c r="A311" s="1128"/>
      <c r="B311" s="35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334"/>
      <c r="O311" s="331"/>
      <c r="P311" s="161"/>
      <c r="Q311" s="161"/>
      <c r="R311" s="161"/>
      <c r="S311" s="161"/>
      <c r="T311" s="161"/>
      <c r="U311" s="335"/>
      <c r="V311" s="161"/>
      <c r="W311" s="335"/>
      <c r="X311" s="335"/>
      <c r="Y311" s="335"/>
      <c r="Z311" s="335"/>
      <c r="AA311" s="335"/>
      <c r="AB311" s="335"/>
      <c r="AC311" s="335"/>
      <c r="AD311" s="335"/>
    </row>
    <row r="312" spans="1:32" s="54" customFormat="1">
      <c r="A312" s="161"/>
      <c r="B312" s="35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334"/>
      <c r="O312" s="331"/>
      <c r="P312" s="161"/>
      <c r="Q312" s="161"/>
      <c r="R312" s="161"/>
      <c r="S312" s="161"/>
      <c r="T312" s="161"/>
      <c r="U312" s="335"/>
      <c r="V312" s="161"/>
      <c r="W312" s="335"/>
      <c r="X312" s="335"/>
      <c r="Y312" s="335"/>
      <c r="Z312" s="335"/>
      <c r="AA312" s="335"/>
      <c r="AB312" s="161"/>
      <c r="AC312" s="161"/>
      <c r="AD312" s="161"/>
    </row>
    <row r="313" spans="1:32" s="54" customFormat="1">
      <c r="A313" s="161"/>
      <c r="B313" s="35"/>
      <c r="C313" s="161"/>
      <c r="D313" s="161"/>
      <c r="E313" s="161"/>
      <c r="F313" s="161"/>
      <c r="G313" s="161"/>
      <c r="H313" s="161"/>
      <c r="I313" s="161"/>
      <c r="J313" s="335"/>
      <c r="K313" s="335"/>
      <c r="L313" s="335"/>
      <c r="M313" s="161"/>
      <c r="N313" s="334"/>
      <c r="O313" s="331"/>
      <c r="P313" s="161"/>
      <c r="Q313" s="161"/>
      <c r="R313" s="161"/>
      <c r="S313" s="161"/>
      <c r="T313" s="161"/>
      <c r="U313" s="335"/>
      <c r="V313" s="161"/>
      <c r="W313" s="335"/>
      <c r="X313" s="335"/>
      <c r="Y313" s="335"/>
      <c r="Z313" s="335"/>
      <c r="AA313" s="335"/>
      <c r="AB313" s="161"/>
      <c r="AC313" s="161"/>
      <c r="AD313" s="161"/>
    </row>
    <row r="314" spans="1:32" s="54" customFormat="1">
      <c r="A314" s="161"/>
      <c r="B314" s="35"/>
      <c r="C314" s="161"/>
      <c r="D314" s="161"/>
      <c r="E314" s="161"/>
      <c r="F314" s="161"/>
      <c r="G314" s="161"/>
      <c r="H314" s="161"/>
      <c r="I314" s="338"/>
      <c r="J314" s="161"/>
      <c r="K314" s="161"/>
      <c r="L314" s="161"/>
      <c r="M314" s="161"/>
      <c r="N314" s="334"/>
      <c r="O314" s="331"/>
      <c r="P314" s="161"/>
      <c r="Q314" s="356"/>
      <c r="R314" s="161"/>
      <c r="S314" s="161"/>
      <c r="T314" s="161"/>
      <c r="U314" s="335"/>
      <c r="V314" s="161"/>
      <c r="W314" s="335"/>
      <c r="X314" s="335"/>
      <c r="Y314" s="335"/>
      <c r="Z314" s="335"/>
      <c r="AA314" s="335"/>
      <c r="AB314" s="161"/>
      <c r="AC314" s="161"/>
      <c r="AD314" s="161"/>
    </row>
    <row r="315" spans="1:32" s="54" customFormat="1">
      <c r="A315" s="161"/>
      <c r="B315" s="35"/>
      <c r="C315" s="161"/>
      <c r="D315" s="161"/>
      <c r="E315" s="161"/>
      <c r="F315" s="161"/>
      <c r="G315" s="161"/>
      <c r="H315" s="161"/>
      <c r="I315" s="171"/>
      <c r="J315" s="35"/>
      <c r="K315" s="35"/>
      <c r="L315" s="35"/>
      <c r="M315" s="161"/>
      <c r="N315" s="334"/>
      <c r="O315" s="331"/>
      <c r="P315" s="161"/>
      <c r="Q315" s="161"/>
      <c r="R315" s="161"/>
      <c r="S315" s="161"/>
      <c r="T315" s="161"/>
      <c r="U315" s="335"/>
      <c r="V315" s="161"/>
      <c r="W315" s="335"/>
      <c r="X315" s="335"/>
      <c r="Y315" s="335"/>
      <c r="Z315" s="335"/>
      <c r="AA315" s="335"/>
      <c r="AB315" s="161"/>
      <c r="AC315" s="161"/>
      <c r="AD315" s="161"/>
    </row>
    <row r="316" spans="1:32" s="54" customFormat="1">
      <c r="A316" s="161"/>
      <c r="B316" s="35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334"/>
      <c r="O316" s="331"/>
      <c r="P316" s="161"/>
      <c r="Q316" s="161"/>
      <c r="R316" s="161"/>
      <c r="S316" s="161"/>
      <c r="T316" s="161"/>
      <c r="U316" s="335"/>
      <c r="V316" s="161"/>
      <c r="W316" s="335"/>
      <c r="X316" s="335"/>
      <c r="Y316" s="335"/>
      <c r="Z316" s="335"/>
      <c r="AA316" s="335"/>
      <c r="AB316" s="161"/>
      <c r="AC316" s="161"/>
      <c r="AD316" s="161"/>
    </row>
    <row r="317" spans="1:32" s="54" customFormat="1">
      <c r="A317" s="161"/>
      <c r="B317" s="35"/>
      <c r="C317" s="161"/>
      <c r="D317" s="161"/>
      <c r="E317" s="161"/>
      <c r="F317" s="338"/>
      <c r="G317" s="338"/>
      <c r="H317" s="338"/>
      <c r="I317" s="161"/>
      <c r="J317" s="161"/>
      <c r="K317" s="161"/>
      <c r="L317" s="161"/>
      <c r="M317" s="161"/>
      <c r="N317" s="334"/>
      <c r="O317" s="331"/>
      <c r="P317" s="161"/>
      <c r="Q317" s="161"/>
      <c r="R317" s="161"/>
      <c r="S317" s="161"/>
      <c r="T317" s="161"/>
      <c r="U317" s="335"/>
      <c r="V317" s="161"/>
      <c r="W317" s="335"/>
      <c r="X317" s="335"/>
      <c r="Y317" s="335"/>
      <c r="Z317" s="335"/>
      <c r="AA317" s="335"/>
      <c r="AB317" s="161"/>
      <c r="AC317" s="161"/>
      <c r="AD317" s="161"/>
    </row>
    <row r="318" spans="1:32" s="54" customFormat="1">
      <c r="A318" s="161"/>
      <c r="B318" s="35"/>
      <c r="C318" s="161"/>
      <c r="D318" s="161"/>
      <c r="E318" s="161"/>
      <c r="F318" s="338"/>
      <c r="G318" s="338"/>
      <c r="H318" s="338"/>
      <c r="I318" s="161"/>
      <c r="J318" s="161"/>
      <c r="K318" s="161"/>
      <c r="L318" s="161"/>
      <c r="M318" s="161"/>
      <c r="N318" s="334"/>
      <c r="O318" s="331"/>
      <c r="P318" s="161"/>
      <c r="Q318" s="356"/>
      <c r="R318" s="161"/>
      <c r="S318" s="161"/>
      <c r="T318" s="161"/>
      <c r="U318" s="335"/>
      <c r="V318" s="161"/>
      <c r="W318" s="335"/>
      <c r="X318" s="335"/>
      <c r="Y318" s="335"/>
      <c r="Z318" s="335"/>
      <c r="AA318" s="335"/>
      <c r="AB318" s="161"/>
      <c r="AC318" s="161"/>
      <c r="AD318" s="161"/>
    </row>
    <row r="319" spans="1:32" s="54" customFormat="1">
      <c r="A319" s="161"/>
      <c r="B319" s="35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334"/>
      <c r="O319" s="331"/>
      <c r="P319" s="161"/>
      <c r="Q319" s="161"/>
      <c r="R319" s="161"/>
      <c r="S319" s="161"/>
      <c r="T319" s="161"/>
      <c r="U319" s="335"/>
      <c r="V319" s="161"/>
      <c r="W319" s="335"/>
      <c r="X319" s="335"/>
      <c r="Y319" s="335"/>
      <c r="Z319" s="335"/>
      <c r="AA319" s="335"/>
      <c r="AB319" s="161"/>
      <c r="AC319" s="161"/>
      <c r="AD319" s="161"/>
    </row>
    <row r="320" spans="1:32" s="54" customFormat="1">
      <c r="A320" s="161"/>
      <c r="B320" s="35"/>
      <c r="C320" s="161"/>
      <c r="D320" s="161"/>
      <c r="E320" s="161"/>
      <c r="F320" s="161"/>
      <c r="G320" s="161"/>
      <c r="H320" s="161"/>
      <c r="I320" s="35"/>
      <c r="J320" s="35"/>
      <c r="K320" s="35"/>
      <c r="L320" s="35"/>
      <c r="N320" s="334"/>
      <c r="O320" s="331"/>
      <c r="P320" s="161"/>
      <c r="Q320" s="161"/>
      <c r="R320" s="161"/>
      <c r="S320" s="161"/>
      <c r="T320" s="161"/>
      <c r="U320" s="335"/>
      <c r="V320" s="161"/>
      <c r="W320" s="335"/>
      <c r="X320" s="335"/>
      <c r="Y320" s="335"/>
      <c r="Z320" s="335"/>
      <c r="AA320" s="335"/>
      <c r="AB320" s="161"/>
      <c r="AC320" s="161"/>
      <c r="AD320" s="161"/>
    </row>
    <row r="321" spans="1:30" s="54" customFormat="1">
      <c r="A321" s="161"/>
      <c r="B321" s="35"/>
      <c r="C321" s="161"/>
      <c r="D321" s="161"/>
      <c r="E321" s="161"/>
      <c r="F321" s="161"/>
      <c r="G321" s="161"/>
      <c r="H321" s="161"/>
      <c r="I321" s="35"/>
      <c r="J321" s="35"/>
      <c r="K321" s="35"/>
      <c r="L321" s="35"/>
      <c r="M321" s="339"/>
      <c r="N321" s="334"/>
      <c r="O321" s="35"/>
      <c r="P321" s="358"/>
      <c r="Q321" s="35"/>
      <c r="R321" s="358"/>
      <c r="S321" s="358"/>
      <c r="T321" s="35"/>
      <c r="U321" s="358"/>
      <c r="V321" s="35"/>
      <c r="W321" s="358"/>
      <c r="X321" s="358"/>
      <c r="Y321" s="358"/>
      <c r="Z321" s="358"/>
      <c r="AA321" s="358"/>
      <c r="AB321" s="161"/>
      <c r="AC321" s="161"/>
      <c r="AD321" s="161"/>
    </row>
    <row r="322" spans="1:30" s="54" customFormat="1">
      <c r="A322" s="161"/>
      <c r="B322" s="35"/>
      <c r="C322" s="161"/>
      <c r="D322" s="161"/>
      <c r="E322" s="161"/>
      <c r="F322" s="161"/>
      <c r="G322" s="161"/>
      <c r="H322" s="161"/>
      <c r="I322" s="35"/>
      <c r="J322" s="35"/>
      <c r="K322" s="35"/>
      <c r="L322" s="35"/>
      <c r="M322" s="161"/>
      <c r="N322" s="334"/>
      <c r="O322" s="338"/>
      <c r="P322" s="161"/>
      <c r="Q322" s="356"/>
      <c r="R322" s="356"/>
      <c r="S322" s="161"/>
      <c r="T322" s="161"/>
      <c r="U322" s="161"/>
      <c r="V322" s="161"/>
      <c r="W322" s="161"/>
      <c r="X322" s="161"/>
      <c r="Y322" s="161"/>
      <c r="Z322" s="161"/>
      <c r="AA322" s="35"/>
      <c r="AB322" s="161"/>
      <c r="AC322" s="161"/>
      <c r="AD322" s="161"/>
    </row>
    <row r="323" spans="1:30" s="54" customFormat="1">
      <c r="A323" s="161"/>
      <c r="B323" s="35"/>
      <c r="C323" s="161"/>
      <c r="D323" s="161"/>
      <c r="E323" s="161"/>
      <c r="F323" s="161"/>
      <c r="G323" s="161"/>
      <c r="H323" s="161"/>
      <c r="I323" s="35"/>
      <c r="J323" s="35"/>
      <c r="K323" s="35"/>
      <c r="L323" s="35"/>
      <c r="M323" s="161"/>
      <c r="N323" s="334"/>
      <c r="O323" s="1243"/>
      <c r="P323" s="1243"/>
      <c r="Q323" s="356"/>
      <c r="R323" s="356"/>
      <c r="S323" s="161"/>
      <c r="T323" s="161"/>
      <c r="U323" s="161"/>
      <c r="V323" s="161"/>
      <c r="W323" s="161"/>
      <c r="X323" s="161"/>
      <c r="Y323" s="161"/>
      <c r="Z323" s="161"/>
      <c r="AA323" s="171"/>
      <c r="AB323" s="161"/>
      <c r="AC323" s="161"/>
      <c r="AD323" s="161"/>
    </row>
    <row r="324" spans="1:30" s="54" customFormat="1">
      <c r="A324" s="35"/>
      <c r="B324" s="35"/>
      <c r="C324" s="161"/>
      <c r="D324" s="161"/>
      <c r="E324" s="161"/>
      <c r="F324" s="161"/>
      <c r="G324" s="161"/>
      <c r="H324" s="161"/>
      <c r="I324" s="35"/>
      <c r="J324" s="35"/>
      <c r="K324" s="35"/>
      <c r="L324" s="35"/>
      <c r="M324" s="161"/>
      <c r="N324" s="334"/>
      <c r="O324" s="35"/>
      <c r="P324" s="161"/>
      <c r="Q324" s="35"/>
      <c r="R324" s="35"/>
      <c r="S324" s="161"/>
      <c r="T324" s="161"/>
      <c r="U324" s="161"/>
      <c r="V324" s="161"/>
      <c r="W324" s="161"/>
      <c r="X324" s="161"/>
      <c r="Y324" s="161"/>
      <c r="Z324" s="161"/>
      <c r="AA324" s="171"/>
      <c r="AB324" s="161"/>
      <c r="AC324" s="161"/>
      <c r="AD324" s="161"/>
    </row>
    <row r="325" spans="1:30" s="54" customFormat="1">
      <c r="A325" s="35"/>
      <c r="B325" s="35"/>
      <c r="C325" s="161"/>
      <c r="D325" s="161"/>
      <c r="E325" s="161"/>
      <c r="F325" s="161"/>
      <c r="G325" s="161"/>
      <c r="H325" s="161"/>
      <c r="I325" s="358"/>
      <c r="J325" s="35"/>
      <c r="K325" s="35"/>
      <c r="L325" s="35"/>
      <c r="M325" s="161"/>
      <c r="N325" s="334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  <c r="AA325" s="161"/>
      <c r="AB325" s="161"/>
      <c r="AC325" s="161"/>
      <c r="AD325" s="161"/>
    </row>
    <row r="326" spans="1:30" s="54" customFormat="1">
      <c r="A326" s="35"/>
      <c r="B326" s="35"/>
      <c r="C326" s="161"/>
      <c r="D326" s="161"/>
      <c r="E326" s="161"/>
      <c r="F326" s="161"/>
      <c r="G326" s="161"/>
      <c r="H326" s="161"/>
      <c r="I326" s="161"/>
      <c r="M326" s="339"/>
      <c r="N326" s="334"/>
      <c r="O326" s="1257"/>
      <c r="P326" s="1258"/>
      <c r="Q326" s="161"/>
      <c r="R326" s="161"/>
      <c r="S326" s="161"/>
      <c r="T326" s="161"/>
      <c r="U326" s="161"/>
      <c r="V326" s="161"/>
      <c r="W326" s="161"/>
      <c r="X326" s="161"/>
      <c r="Y326" s="161"/>
      <c r="Z326" s="171"/>
      <c r="AA326" s="35"/>
      <c r="AB326" s="35"/>
      <c r="AC326" s="35"/>
      <c r="AD326" s="35"/>
    </row>
    <row r="327" spans="1:30" s="54" customFormat="1">
      <c r="A327" s="161"/>
      <c r="B327" s="35"/>
      <c r="C327" s="161"/>
      <c r="D327" s="161"/>
      <c r="E327" s="335"/>
      <c r="F327" s="161"/>
      <c r="G327" s="35"/>
      <c r="H327" s="35"/>
      <c r="I327" s="161"/>
      <c r="J327" s="35"/>
      <c r="K327" s="35"/>
      <c r="L327" s="35"/>
      <c r="M327" s="337"/>
      <c r="N327" s="35"/>
      <c r="O327" s="35"/>
      <c r="P327" s="35"/>
      <c r="Q327" s="35"/>
      <c r="R327" s="336"/>
      <c r="S327" s="35"/>
      <c r="T327" s="35"/>
      <c r="U327" s="35"/>
      <c r="V327" s="35"/>
      <c r="W327" s="35"/>
      <c r="X327" s="336"/>
      <c r="Y327" s="336"/>
      <c r="Z327" s="336"/>
      <c r="AA327" s="35"/>
      <c r="AB327" s="35"/>
      <c r="AC327" s="35"/>
      <c r="AD327" s="35"/>
    </row>
    <row r="328" spans="1:30" s="54" customFormat="1">
      <c r="A328" s="35"/>
      <c r="B328" s="35"/>
      <c r="C328" s="161"/>
      <c r="D328" s="161"/>
      <c r="E328" s="161"/>
      <c r="F328" s="161"/>
      <c r="G328" s="35"/>
      <c r="H328" s="161"/>
      <c r="I328" s="35"/>
      <c r="J328" s="35"/>
      <c r="K328" s="35"/>
      <c r="L328" s="35"/>
      <c r="M328" s="333"/>
      <c r="N328" s="336"/>
      <c r="O328" s="35"/>
      <c r="P328" s="35"/>
      <c r="Q328" s="35"/>
      <c r="R328" s="35"/>
      <c r="S328" s="35"/>
      <c r="T328" s="35"/>
      <c r="U328" s="161"/>
      <c r="V328" s="35"/>
      <c r="W328" s="35"/>
      <c r="X328" s="35"/>
      <c r="Y328" s="35"/>
      <c r="Z328" s="35"/>
      <c r="AA328" s="35"/>
      <c r="AB328" s="35"/>
      <c r="AC328" s="35"/>
      <c r="AD328" s="35"/>
    </row>
    <row r="329" spans="1:30" s="54" customFormat="1">
      <c r="A329" s="35"/>
      <c r="B329" s="35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339"/>
      <c r="N329" s="334"/>
      <c r="O329" s="331"/>
      <c r="P329" s="161"/>
      <c r="Q329" s="161"/>
      <c r="R329" s="161"/>
      <c r="S329" s="161"/>
      <c r="T329" s="161"/>
      <c r="U329" s="335"/>
      <c r="V329" s="161"/>
      <c r="W329" s="335"/>
      <c r="X329" s="335"/>
      <c r="Y329" s="335"/>
      <c r="Z329" s="335"/>
      <c r="AA329" s="335"/>
      <c r="AB329" s="335"/>
      <c r="AC329" s="335"/>
      <c r="AD329" s="335"/>
    </row>
    <row r="330" spans="1:30" s="54" customFormat="1">
      <c r="A330" s="161"/>
      <c r="B330" s="35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N330" s="334"/>
      <c r="O330" s="331"/>
      <c r="P330" s="161"/>
      <c r="Q330" s="161"/>
      <c r="R330" s="161"/>
      <c r="S330" s="161"/>
      <c r="T330" s="161"/>
      <c r="U330" s="335"/>
      <c r="V330" s="161"/>
      <c r="W330" s="335"/>
      <c r="X330" s="335"/>
      <c r="Y330" s="335"/>
      <c r="Z330" s="335"/>
      <c r="AA330" s="335"/>
      <c r="AB330" s="335"/>
      <c r="AC330" s="335"/>
      <c r="AD330" s="335"/>
    </row>
    <row r="331" spans="1:30" s="54" customFormat="1">
      <c r="A331" s="161"/>
      <c r="B331" s="35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334"/>
      <c r="O331" s="331"/>
      <c r="P331" s="161"/>
      <c r="Q331" s="161"/>
      <c r="R331" s="161"/>
      <c r="S331" s="161"/>
      <c r="T331" s="161"/>
      <c r="U331" s="335"/>
      <c r="V331" s="161"/>
      <c r="W331" s="335"/>
      <c r="X331" s="335"/>
      <c r="Y331" s="335"/>
      <c r="Z331" s="335"/>
      <c r="AA331" s="335"/>
      <c r="AB331" s="161"/>
      <c r="AC331" s="161"/>
      <c r="AD331" s="161"/>
    </row>
    <row r="332" spans="1:30" s="54" customFormat="1">
      <c r="A332" s="161"/>
      <c r="B332" s="35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334"/>
      <c r="O332" s="331"/>
      <c r="P332" s="161"/>
      <c r="Q332" s="161"/>
      <c r="R332" s="161"/>
      <c r="S332" s="161"/>
      <c r="T332" s="161"/>
      <c r="U332" s="335"/>
      <c r="V332" s="161"/>
      <c r="W332" s="335"/>
      <c r="X332" s="335"/>
      <c r="Y332" s="335"/>
      <c r="Z332" s="335"/>
      <c r="AA332" s="335"/>
      <c r="AB332" s="161"/>
      <c r="AC332" s="161"/>
      <c r="AD332" s="161"/>
    </row>
    <row r="333" spans="1:30" s="54" customFormat="1">
      <c r="A333" s="161"/>
      <c r="B333" s="35"/>
      <c r="C333" s="161"/>
      <c r="D333" s="161"/>
      <c r="E333" s="161"/>
      <c r="F333" s="161"/>
      <c r="G333" s="161"/>
      <c r="H333" s="161"/>
      <c r="I333" s="161"/>
      <c r="J333" s="335"/>
      <c r="K333" s="335"/>
      <c r="L333" s="335"/>
      <c r="M333" s="161"/>
      <c r="N333" s="334"/>
      <c r="O333" s="331"/>
      <c r="P333" s="161"/>
      <c r="Q333" s="356"/>
      <c r="R333" s="161"/>
      <c r="S333" s="161"/>
      <c r="T333" s="161"/>
      <c r="U333" s="335"/>
      <c r="V333" s="161"/>
      <c r="W333" s="335"/>
      <c r="X333" s="335"/>
      <c r="Y333" s="335"/>
      <c r="Z333" s="335"/>
      <c r="AA333" s="335"/>
      <c r="AB333" s="161"/>
      <c r="AC333" s="161"/>
      <c r="AD333" s="161"/>
    </row>
    <row r="334" spans="1:30" s="54" customFormat="1">
      <c r="A334" s="161"/>
      <c r="B334" s="35"/>
      <c r="C334" s="161"/>
      <c r="D334" s="161"/>
      <c r="E334" s="161"/>
      <c r="F334" s="161"/>
      <c r="G334" s="161"/>
      <c r="H334" s="161"/>
      <c r="I334" s="338"/>
      <c r="J334" s="161"/>
      <c r="K334" s="161"/>
      <c r="L334" s="161"/>
      <c r="M334" s="161"/>
      <c r="N334" s="334"/>
      <c r="O334" s="331"/>
      <c r="P334" s="161"/>
      <c r="Q334" s="161"/>
      <c r="R334" s="161"/>
      <c r="S334" s="161"/>
      <c r="T334" s="161"/>
      <c r="U334" s="335"/>
      <c r="V334" s="161"/>
      <c r="W334" s="335"/>
      <c r="X334" s="335"/>
      <c r="Y334" s="335"/>
      <c r="Z334" s="335"/>
      <c r="AA334" s="335"/>
      <c r="AB334" s="161"/>
      <c r="AC334" s="161"/>
      <c r="AD334" s="161"/>
    </row>
    <row r="335" spans="1:30" s="54" customFormat="1">
      <c r="A335" s="161"/>
      <c r="B335" s="35"/>
      <c r="C335" s="161"/>
      <c r="D335" s="161"/>
      <c r="E335" s="161"/>
      <c r="F335" s="161"/>
      <c r="G335" s="161"/>
      <c r="H335" s="161"/>
      <c r="I335" s="171"/>
      <c r="J335" s="35"/>
      <c r="K335" s="35"/>
      <c r="L335" s="35"/>
      <c r="M335" s="161"/>
      <c r="N335" s="334"/>
      <c r="O335" s="331"/>
      <c r="P335" s="161"/>
      <c r="Q335" s="161"/>
      <c r="R335" s="161"/>
      <c r="S335" s="161"/>
      <c r="T335" s="161"/>
      <c r="U335" s="335"/>
      <c r="V335" s="161"/>
      <c r="W335" s="335"/>
      <c r="X335" s="335"/>
      <c r="Y335" s="335"/>
      <c r="Z335" s="335"/>
      <c r="AA335" s="335"/>
      <c r="AB335" s="161"/>
      <c r="AC335" s="161"/>
      <c r="AD335" s="161"/>
    </row>
    <row r="336" spans="1:30" s="54" customFormat="1">
      <c r="A336" s="161"/>
      <c r="B336" s="35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334"/>
      <c r="O336" s="331"/>
      <c r="P336" s="161"/>
      <c r="Q336" s="161"/>
      <c r="R336" s="161"/>
      <c r="S336" s="161"/>
      <c r="T336" s="161"/>
      <c r="U336" s="335"/>
      <c r="V336" s="161"/>
      <c r="W336" s="335"/>
      <c r="X336" s="335"/>
      <c r="Y336" s="335"/>
      <c r="Z336" s="335"/>
      <c r="AA336" s="335"/>
      <c r="AB336" s="161"/>
      <c r="AC336" s="161"/>
      <c r="AD336" s="161"/>
    </row>
    <row r="337" spans="1:30" s="54" customFormat="1">
      <c r="A337" s="161"/>
      <c r="B337" s="35"/>
      <c r="C337" s="161"/>
      <c r="D337" s="161"/>
      <c r="E337" s="161"/>
      <c r="F337" s="338"/>
      <c r="G337" s="338"/>
      <c r="H337" s="338"/>
      <c r="I337" s="161"/>
      <c r="J337" s="161"/>
      <c r="K337" s="161"/>
      <c r="L337" s="161"/>
      <c r="M337" s="161"/>
      <c r="N337" s="334"/>
      <c r="O337" s="331"/>
      <c r="P337" s="161"/>
      <c r="Q337" s="356"/>
      <c r="R337" s="161"/>
      <c r="S337" s="161"/>
      <c r="T337" s="161"/>
      <c r="U337" s="335"/>
      <c r="V337" s="161"/>
      <c r="W337" s="335"/>
      <c r="X337" s="335"/>
      <c r="Y337" s="335"/>
      <c r="Z337" s="335"/>
      <c r="AA337" s="335"/>
      <c r="AB337" s="161"/>
      <c r="AC337" s="161"/>
      <c r="AD337" s="161"/>
    </row>
    <row r="338" spans="1:30" s="54" customFormat="1">
      <c r="A338" s="161"/>
      <c r="B338" s="35"/>
      <c r="C338" s="161"/>
      <c r="D338" s="161"/>
      <c r="E338" s="161"/>
      <c r="F338" s="338"/>
      <c r="G338" s="338"/>
      <c r="H338" s="338"/>
      <c r="I338" s="161"/>
      <c r="J338" s="161"/>
      <c r="K338" s="161"/>
      <c r="L338" s="161"/>
      <c r="M338" s="161"/>
      <c r="N338" s="334"/>
      <c r="O338" s="331"/>
      <c r="P338" s="161"/>
      <c r="Q338" s="161"/>
      <c r="R338" s="161"/>
      <c r="S338" s="161"/>
      <c r="T338" s="161"/>
      <c r="U338" s="335"/>
      <c r="V338" s="161"/>
      <c r="W338" s="335"/>
      <c r="X338" s="335"/>
      <c r="Y338" s="335"/>
      <c r="Z338" s="335"/>
      <c r="AA338" s="335"/>
      <c r="AB338" s="161"/>
      <c r="AC338" s="161"/>
      <c r="AD338" s="161"/>
    </row>
    <row r="339" spans="1:30" s="54" customFormat="1">
      <c r="A339" s="161"/>
      <c r="B339" s="35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334"/>
      <c r="O339" s="331"/>
      <c r="P339" s="161"/>
      <c r="Q339" s="161"/>
      <c r="R339" s="161"/>
      <c r="S339" s="161"/>
      <c r="T339" s="161"/>
      <c r="U339" s="335"/>
      <c r="V339" s="161"/>
      <c r="W339" s="335"/>
      <c r="X339" s="335"/>
      <c r="Y339" s="335"/>
      <c r="Z339" s="335"/>
      <c r="AA339" s="335"/>
      <c r="AB339" s="161"/>
      <c r="AC339" s="161"/>
      <c r="AD339" s="161"/>
    </row>
    <row r="340" spans="1:30" s="54" customFormat="1">
      <c r="A340" s="161"/>
      <c r="B340" s="35"/>
      <c r="C340" s="161"/>
      <c r="D340" s="161"/>
      <c r="E340" s="161"/>
      <c r="F340" s="161"/>
      <c r="G340" s="161"/>
      <c r="H340" s="161"/>
      <c r="I340" s="35"/>
      <c r="J340" s="35"/>
      <c r="K340" s="35"/>
      <c r="L340" s="35"/>
      <c r="N340" s="334"/>
      <c r="O340" s="35"/>
      <c r="P340" s="358"/>
      <c r="Q340" s="35"/>
      <c r="R340" s="358"/>
      <c r="S340" s="358"/>
      <c r="T340" s="35"/>
      <c r="U340" s="358"/>
      <c r="V340" s="35"/>
      <c r="W340" s="358"/>
      <c r="X340" s="358"/>
      <c r="Y340" s="358"/>
      <c r="Z340" s="358"/>
      <c r="AA340" s="358"/>
      <c r="AB340" s="161"/>
      <c r="AC340" s="161"/>
      <c r="AD340" s="161"/>
    </row>
    <row r="341" spans="1:30" s="54" customFormat="1">
      <c r="A341" s="161"/>
      <c r="B341" s="35"/>
      <c r="C341" s="161"/>
      <c r="D341" s="161"/>
      <c r="E341" s="161"/>
      <c r="F341" s="161"/>
      <c r="G341" s="161"/>
      <c r="H341" s="161"/>
      <c r="I341" s="35"/>
      <c r="J341" s="35"/>
      <c r="K341" s="35"/>
      <c r="L341" s="35"/>
      <c r="M341" s="339"/>
      <c r="N341" s="334"/>
      <c r="O341" s="338"/>
      <c r="P341" s="161"/>
      <c r="Q341" s="356"/>
      <c r="R341" s="356"/>
      <c r="S341" s="161"/>
      <c r="T341" s="161"/>
      <c r="U341" s="161"/>
      <c r="V341" s="161"/>
      <c r="W341" s="161"/>
      <c r="X341" s="161"/>
      <c r="Y341" s="161"/>
      <c r="Z341" s="161"/>
      <c r="AA341" s="35"/>
      <c r="AB341" s="161"/>
      <c r="AC341" s="161"/>
      <c r="AD341" s="161"/>
    </row>
    <row r="342" spans="1:30" s="54" customFormat="1">
      <c r="A342" s="161"/>
      <c r="B342" s="35"/>
      <c r="C342" s="161"/>
      <c r="D342" s="161"/>
      <c r="E342" s="161"/>
      <c r="F342" s="161"/>
      <c r="G342" s="161"/>
      <c r="H342" s="161"/>
      <c r="I342" s="35"/>
      <c r="J342" s="35"/>
      <c r="K342" s="35"/>
      <c r="L342" s="35"/>
      <c r="M342" s="161"/>
      <c r="N342" s="334"/>
      <c r="O342" s="1243"/>
      <c r="P342" s="1243"/>
      <c r="Q342" s="356"/>
      <c r="R342" s="356"/>
      <c r="S342" s="161"/>
      <c r="T342" s="161"/>
      <c r="U342" s="161"/>
      <c r="V342" s="161"/>
      <c r="W342" s="161"/>
      <c r="X342" s="161"/>
      <c r="Y342" s="161"/>
      <c r="Z342" s="161"/>
      <c r="AA342" s="171"/>
      <c r="AB342" s="161"/>
      <c r="AC342" s="161"/>
      <c r="AD342" s="161"/>
    </row>
    <row r="343" spans="1:30" s="54" customFormat="1">
      <c r="A343" s="161"/>
      <c r="B343" s="35"/>
      <c r="C343" s="161"/>
      <c r="D343" s="161"/>
      <c r="E343" s="161"/>
      <c r="F343" s="161"/>
      <c r="G343" s="161"/>
      <c r="H343" s="161"/>
      <c r="I343" s="35"/>
      <c r="J343" s="35"/>
      <c r="K343" s="35"/>
      <c r="L343" s="35"/>
      <c r="M343" s="161"/>
      <c r="N343" s="334"/>
      <c r="O343" s="35"/>
      <c r="P343" s="161"/>
      <c r="Q343" s="35"/>
      <c r="R343" s="35"/>
      <c r="S343" s="161"/>
      <c r="T343" s="161"/>
      <c r="U343" s="161"/>
      <c r="V343" s="161"/>
      <c r="W343" s="161"/>
      <c r="X343" s="161"/>
      <c r="Y343" s="161"/>
      <c r="Z343" s="161"/>
      <c r="AA343" s="171"/>
      <c r="AB343" s="161"/>
      <c r="AC343" s="161"/>
      <c r="AD343" s="161"/>
    </row>
    <row r="344" spans="1:30" s="54" customFormat="1">
      <c r="A344" s="35"/>
      <c r="B344" s="35"/>
      <c r="C344" s="161"/>
      <c r="D344" s="161"/>
      <c r="E344" s="161"/>
      <c r="F344" s="161"/>
      <c r="G344" s="161"/>
      <c r="H344" s="161"/>
      <c r="I344" s="35"/>
      <c r="J344" s="35"/>
      <c r="K344" s="35"/>
      <c r="L344" s="35"/>
      <c r="M344" s="161"/>
      <c r="N344" s="334"/>
      <c r="O344" s="161"/>
      <c r="P344" s="161"/>
      <c r="Q344" s="161"/>
      <c r="R344" s="161"/>
      <c r="S344" s="161"/>
      <c r="T344" s="161"/>
      <c r="U344" s="161"/>
      <c r="V344" s="161"/>
    </row>
    <row r="345" spans="1:30" s="54" customFormat="1">
      <c r="A345" s="35"/>
      <c r="B345" s="35"/>
      <c r="C345" s="161"/>
      <c r="D345" s="161"/>
      <c r="E345" s="161"/>
      <c r="F345" s="161"/>
      <c r="G345" s="161"/>
      <c r="H345" s="161"/>
      <c r="I345" s="358"/>
      <c r="J345" s="35"/>
      <c r="K345" s="35"/>
      <c r="L345" s="35"/>
      <c r="M345" s="161"/>
      <c r="N345" s="334"/>
      <c r="O345" s="161"/>
      <c r="P345" s="161"/>
      <c r="Q345" s="161"/>
      <c r="R345" s="161"/>
      <c r="S345" s="161"/>
      <c r="T345" s="161"/>
      <c r="U345" s="161"/>
      <c r="V345" s="161"/>
    </row>
    <row r="346" spans="1:30" s="54" customFormat="1">
      <c r="A346" s="35"/>
      <c r="B346" s="35"/>
      <c r="C346" s="161"/>
      <c r="D346" s="161"/>
      <c r="E346" s="161"/>
      <c r="F346" s="161"/>
      <c r="G346" s="161"/>
      <c r="H346" s="161"/>
      <c r="I346" s="161"/>
      <c r="M346" s="339"/>
      <c r="N346" s="334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  <c r="AA346" s="161"/>
      <c r="AB346" s="161"/>
      <c r="AC346" s="161"/>
      <c r="AD346" s="161"/>
    </row>
    <row r="347" spans="1:30" s="54" customFormat="1">
      <c r="A347" s="161"/>
      <c r="B347" s="35"/>
      <c r="C347" s="161"/>
      <c r="D347" s="161"/>
      <c r="E347" s="335"/>
      <c r="F347" s="161"/>
      <c r="G347" s="35"/>
      <c r="H347" s="35"/>
      <c r="I347" s="161"/>
      <c r="J347" s="35"/>
      <c r="K347" s="35"/>
      <c r="L347" s="35"/>
      <c r="M347" s="337"/>
      <c r="N347" s="35"/>
      <c r="O347" s="1257"/>
      <c r="P347" s="1258"/>
      <c r="Q347" s="161"/>
      <c r="R347" s="161"/>
      <c r="S347" s="161"/>
      <c r="T347" s="161"/>
      <c r="U347" s="161"/>
      <c r="V347" s="161"/>
      <c r="W347" s="161"/>
      <c r="X347" s="161"/>
      <c r="Y347" s="161"/>
      <c r="Z347" s="171"/>
      <c r="AA347" s="35"/>
      <c r="AB347" s="35"/>
      <c r="AC347" s="35"/>
      <c r="AD347" s="35"/>
    </row>
    <row r="348" spans="1:30" s="54" customFormat="1">
      <c r="A348" s="35"/>
      <c r="B348" s="35"/>
      <c r="C348" s="161"/>
      <c r="D348" s="161"/>
      <c r="E348" s="161"/>
      <c r="F348" s="161"/>
      <c r="G348" s="35"/>
      <c r="H348" s="161"/>
      <c r="I348" s="35"/>
      <c r="J348" s="35"/>
      <c r="K348" s="35"/>
      <c r="L348" s="35"/>
      <c r="M348" s="333"/>
      <c r="N348" s="336"/>
      <c r="O348" s="35"/>
      <c r="P348" s="35"/>
      <c r="Q348" s="35"/>
      <c r="R348" s="336"/>
      <c r="S348" s="35"/>
      <c r="T348" s="35"/>
      <c r="U348" s="35"/>
      <c r="V348" s="35"/>
      <c r="W348" s="35"/>
      <c r="X348" s="336"/>
      <c r="Y348" s="336"/>
      <c r="Z348" s="336"/>
      <c r="AA348" s="35"/>
      <c r="AB348" s="35"/>
      <c r="AC348" s="35"/>
      <c r="AD348" s="35"/>
    </row>
    <row r="349" spans="1:30" s="54" customFormat="1">
      <c r="A349" s="35"/>
      <c r="B349" s="35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339"/>
      <c r="N349" s="334"/>
      <c r="O349" s="35"/>
      <c r="P349" s="35"/>
      <c r="Q349" s="35"/>
      <c r="R349" s="35"/>
      <c r="S349" s="35"/>
      <c r="T349" s="35"/>
      <c r="U349" s="161"/>
      <c r="V349" s="35"/>
      <c r="W349" s="35"/>
      <c r="X349" s="35"/>
      <c r="Y349" s="35"/>
      <c r="Z349" s="35"/>
      <c r="AA349" s="35"/>
      <c r="AB349" s="35"/>
      <c r="AC349" s="35"/>
      <c r="AD349" s="35"/>
    </row>
    <row r="350" spans="1:30" s="54" customFormat="1">
      <c r="A350" s="161"/>
      <c r="B350" s="35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N350" s="334"/>
      <c r="O350" s="331"/>
      <c r="P350" s="161"/>
      <c r="Q350" s="161"/>
      <c r="R350" s="161"/>
      <c r="S350" s="161"/>
      <c r="T350" s="161"/>
      <c r="U350" s="335"/>
      <c r="V350" s="161"/>
      <c r="W350" s="335"/>
      <c r="X350" s="335"/>
      <c r="Y350" s="335"/>
      <c r="Z350" s="335"/>
      <c r="AA350" s="335"/>
      <c r="AB350" s="335"/>
      <c r="AC350" s="335"/>
      <c r="AD350" s="335"/>
    </row>
    <row r="351" spans="1:30" s="54" customFormat="1">
      <c r="A351" s="161"/>
      <c r="B351" s="35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334"/>
      <c r="O351" s="331"/>
      <c r="P351" s="161"/>
      <c r="Q351" s="161"/>
      <c r="R351" s="161"/>
      <c r="S351" s="161"/>
      <c r="T351" s="161"/>
      <c r="U351" s="335"/>
      <c r="V351" s="161"/>
      <c r="W351" s="335"/>
      <c r="X351" s="335"/>
      <c r="Y351" s="335"/>
      <c r="Z351" s="335"/>
      <c r="AA351" s="335"/>
      <c r="AB351" s="335"/>
      <c r="AC351" s="335"/>
      <c r="AD351" s="335"/>
    </row>
    <row r="352" spans="1:30" s="54" customFormat="1">
      <c r="A352" s="161"/>
      <c r="B352" s="35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334"/>
      <c r="O352" s="331"/>
      <c r="P352" s="161"/>
      <c r="Q352" s="161"/>
      <c r="R352" s="161"/>
      <c r="S352" s="161"/>
      <c r="T352" s="161"/>
      <c r="U352" s="335"/>
      <c r="V352" s="161"/>
      <c r="W352" s="335"/>
      <c r="X352" s="335"/>
      <c r="Y352" s="335"/>
      <c r="Z352" s="335"/>
      <c r="AA352" s="335"/>
      <c r="AB352" s="161"/>
      <c r="AC352" s="161"/>
      <c r="AD352" s="161"/>
    </row>
    <row r="353" spans="1:30" s="54" customFormat="1">
      <c r="A353" s="161"/>
      <c r="B353" s="35"/>
      <c r="C353" s="161"/>
      <c r="D353" s="161"/>
      <c r="E353" s="161"/>
      <c r="F353" s="161"/>
      <c r="G353" s="161"/>
      <c r="H353" s="161"/>
      <c r="I353" s="161"/>
      <c r="J353" s="335"/>
      <c r="K353" s="335"/>
      <c r="L353" s="335"/>
      <c r="M353" s="161"/>
      <c r="N353" s="334"/>
      <c r="O353" s="331"/>
      <c r="P353" s="161"/>
      <c r="Q353" s="161"/>
      <c r="R353" s="161"/>
      <c r="S353" s="161"/>
      <c r="T353" s="161"/>
      <c r="U353" s="335"/>
      <c r="V353" s="161"/>
      <c r="W353" s="335"/>
      <c r="X353" s="335"/>
      <c r="Y353" s="335"/>
      <c r="Z353" s="335"/>
      <c r="AA353" s="335"/>
      <c r="AB353" s="161"/>
      <c r="AC353" s="161"/>
      <c r="AD353" s="161"/>
    </row>
    <row r="354" spans="1:30" s="54" customFormat="1">
      <c r="A354" s="161"/>
      <c r="B354" s="35"/>
      <c r="C354" s="161"/>
      <c r="D354" s="161"/>
      <c r="E354" s="161"/>
      <c r="F354" s="161"/>
      <c r="G354" s="161"/>
      <c r="H354" s="161"/>
      <c r="I354" s="338"/>
      <c r="J354" s="161"/>
      <c r="K354" s="161"/>
      <c r="L354" s="161"/>
      <c r="M354" s="161"/>
      <c r="N354" s="334"/>
      <c r="O354" s="331"/>
      <c r="P354" s="161"/>
      <c r="Q354" s="356"/>
      <c r="R354" s="161"/>
      <c r="S354" s="161"/>
      <c r="T354" s="161"/>
      <c r="U354" s="335"/>
      <c r="V354" s="161"/>
      <c r="W354" s="335"/>
      <c r="X354" s="335"/>
      <c r="Y354" s="335"/>
      <c r="Z354" s="335"/>
      <c r="AA354" s="335"/>
      <c r="AB354" s="161"/>
      <c r="AC354" s="161"/>
      <c r="AD354" s="161"/>
    </row>
    <row r="355" spans="1:30" s="54" customFormat="1">
      <c r="A355" s="161"/>
      <c r="B355" s="35"/>
      <c r="C355" s="161"/>
      <c r="D355" s="161"/>
      <c r="E355" s="161"/>
      <c r="F355" s="161"/>
      <c r="G355" s="161"/>
      <c r="H355" s="161"/>
      <c r="I355" s="171"/>
      <c r="J355" s="35"/>
      <c r="K355" s="35"/>
      <c r="L355" s="35"/>
      <c r="M355" s="161"/>
      <c r="N355" s="334"/>
      <c r="O355" s="331"/>
      <c r="P355" s="161"/>
      <c r="Q355" s="161"/>
      <c r="R355" s="161"/>
      <c r="S355" s="161"/>
      <c r="T355" s="161"/>
      <c r="U355" s="335"/>
      <c r="V355" s="161"/>
      <c r="W355" s="335"/>
      <c r="X355" s="335"/>
      <c r="Y355" s="335"/>
      <c r="Z355" s="335"/>
      <c r="AA355" s="335"/>
      <c r="AB355" s="161"/>
      <c r="AC355" s="161"/>
      <c r="AD355" s="161"/>
    </row>
    <row r="356" spans="1:30" s="54" customFormat="1">
      <c r="A356" s="161"/>
      <c r="B356" s="35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334"/>
      <c r="O356" s="331"/>
      <c r="P356" s="161"/>
      <c r="Q356" s="161"/>
      <c r="R356" s="161"/>
      <c r="S356" s="161"/>
      <c r="T356" s="161"/>
      <c r="U356" s="335"/>
      <c r="V356" s="161"/>
      <c r="W356" s="335"/>
      <c r="X356" s="335"/>
      <c r="Y356" s="335"/>
      <c r="Z356" s="335"/>
      <c r="AA356" s="335"/>
      <c r="AB356" s="161"/>
      <c r="AC356" s="161"/>
      <c r="AD356" s="161"/>
    </row>
    <row r="357" spans="1:30" s="54" customFormat="1">
      <c r="A357" s="161"/>
      <c r="B357" s="35"/>
      <c r="C357" s="161"/>
      <c r="D357" s="161"/>
      <c r="E357" s="161"/>
      <c r="F357" s="338"/>
      <c r="G357" s="338"/>
      <c r="H357" s="338"/>
      <c r="I357" s="161"/>
      <c r="J357" s="161"/>
      <c r="K357" s="161"/>
      <c r="L357" s="161"/>
      <c r="M357" s="161"/>
      <c r="N357" s="334"/>
      <c r="O357" s="331"/>
      <c r="P357" s="161"/>
      <c r="Q357" s="161"/>
      <c r="R357" s="161"/>
      <c r="S357" s="161"/>
      <c r="T357" s="161"/>
      <c r="U357" s="335"/>
      <c r="V357" s="161"/>
      <c r="W357" s="335"/>
      <c r="X357" s="335"/>
      <c r="Y357" s="335"/>
      <c r="Z357" s="335"/>
      <c r="AA357" s="335"/>
      <c r="AB357" s="161"/>
      <c r="AC357" s="161"/>
      <c r="AD357" s="161"/>
    </row>
    <row r="358" spans="1:30" s="54" customFormat="1">
      <c r="A358" s="161"/>
      <c r="B358" s="35"/>
      <c r="C358" s="161"/>
      <c r="D358" s="161"/>
      <c r="E358" s="161"/>
      <c r="F358" s="338"/>
      <c r="G358" s="338"/>
      <c r="H358" s="338"/>
      <c r="I358" s="161"/>
      <c r="J358" s="161"/>
      <c r="K358" s="161"/>
      <c r="L358" s="161"/>
      <c r="M358" s="161"/>
      <c r="N358" s="334"/>
      <c r="O358" s="331"/>
      <c r="P358" s="161"/>
      <c r="Q358" s="356"/>
      <c r="R358" s="161"/>
      <c r="S358" s="161"/>
      <c r="T358" s="161"/>
      <c r="U358" s="335"/>
      <c r="V358" s="161"/>
      <c r="W358" s="335"/>
      <c r="X358" s="335"/>
      <c r="Y358" s="335"/>
      <c r="Z358" s="335"/>
      <c r="AA358" s="335"/>
      <c r="AB358" s="161"/>
      <c r="AC358" s="161"/>
      <c r="AD358" s="161"/>
    </row>
    <row r="359" spans="1:30" s="54" customFormat="1">
      <c r="A359" s="161"/>
      <c r="B359" s="35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334"/>
      <c r="O359" s="331"/>
      <c r="P359" s="161"/>
      <c r="Q359" s="161"/>
      <c r="R359" s="161"/>
      <c r="S359" s="161"/>
      <c r="T359" s="161"/>
      <c r="U359" s="335"/>
      <c r="V359" s="161"/>
      <c r="W359" s="335"/>
      <c r="X359" s="335"/>
      <c r="Y359" s="335"/>
      <c r="Z359" s="335"/>
      <c r="AA359" s="335"/>
      <c r="AB359" s="161"/>
      <c r="AC359" s="161"/>
      <c r="AD359" s="161"/>
    </row>
    <row r="360" spans="1:30" s="54" customFormat="1">
      <c r="A360" s="161"/>
      <c r="B360" s="35"/>
      <c r="C360" s="161"/>
      <c r="D360" s="161"/>
      <c r="E360" s="161"/>
      <c r="F360" s="161"/>
      <c r="G360" s="161"/>
      <c r="H360" s="161"/>
      <c r="I360" s="35"/>
      <c r="J360" s="35"/>
      <c r="K360" s="35"/>
      <c r="L360" s="35"/>
      <c r="N360" s="334"/>
      <c r="O360" s="331"/>
      <c r="P360" s="161"/>
      <c r="Q360" s="161"/>
      <c r="R360" s="161"/>
      <c r="S360" s="161"/>
      <c r="T360" s="161"/>
      <c r="U360" s="335"/>
      <c r="V360" s="161"/>
      <c r="W360" s="335"/>
      <c r="X360" s="335"/>
      <c r="Y360" s="335"/>
      <c r="Z360" s="335"/>
      <c r="AA360" s="335"/>
      <c r="AB360" s="161"/>
      <c r="AC360" s="161"/>
      <c r="AD360" s="161"/>
    </row>
    <row r="361" spans="1:30" s="54" customFormat="1">
      <c r="A361" s="161"/>
      <c r="B361" s="35"/>
      <c r="C361" s="161"/>
      <c r="D361" s="161"/>
      <c r="E361" s="161"/>
      <c r="F361" s="161"/>
      <c r="G361" s="161"/>
      <c r="H361" s="161"/>
      <c r="I361" s="35"/>
      <c r="J361" s="35"/>
      <c r="K361" s="35"/>
      <c r="L361" s="35"/>
      <c r="M361" s="339"/>
      <c r="N361" s="334"/>
      <c r="O361" s="35"/>
      <c r="P361" s="358"/>
      <c r="Q361" s="35"/>
      <c r="R361" s="358"/>
      <c r="S361" s="358"/>
      <c r="T361" s="35"/>
      <c r="U361" s="358"/>
      <c r="V361" s="35"/>
      <c r="W361" s="358"/>
      <c r="X361" s="358"/>
      <c r="Y361" s="358"/>
      <c r="Z361" s="358"/>
      <c r="AA361" s="358"/>
      <c r="AB361" s="161"/>
      <c r="AC361" s="161"/>
      <c r="AD361" s="161"/>
    </row>
    <row r="362" spans="1:30" s="54" customFormat="1">
      <c r="A362" s="161"/>
      <c r="B362" s="35"/>
      <c r="C362" s="161"/>
      <c r="D362" s="161"/>
      <c r="E362" s="161"/>
      <c r="F362" s="161"/>
      <c r="G362" s="161"/>
      <c r="H362" s="161"/>
      <c r="I362" s="35"/>
      <c r="J362" s="35"/>
      <c r="K362" s="35"/>
      <c r="L362" s="35"/>
      <c r="M362" s="161"/>
      <c r="N362" s="334"/>
      <c r="O362" s="338"/>
      <c r="P362" s="161"/>
      <c r="Q362" s="356"/>
      <c r="R362" s="356"/>
      <c r="S362" s="161"/>
      <c r="T362" s="161"/>
      <c r="U362" s="161"/>
      <c r="V362" s="161"/>
      <c r="W362" s="161"/>
      <c r="X362" s="161"/>
      <c r="Y362" s="161"/>
      <c r="Z362" s="161"/>
      <c r="AA362" s="35"/>
      <c r="AB362" s="161"/>
      <c r="AC362" s="161"/>
      <c r="AD362" s="161"/>
    </row>
    <row r="363" spans="1:30" s="54" customFormat="1">
      <c r="A363" s="161"/>
      <c r="B363" s="35"/>
      <c r="C363" s="161"/>
      <c r="D363" s="161"/>
      <c r="E363" s="161"/>
      <c r="F363" s="161"/>
      <c r="G363" s="161"/>
      <c r="H363" s="161"/>
      <c r="I363" s="35"/>
      <c r="J363" s="35"/>
      <c r="K363" s="35"/>
      <c r="L363" s="35"/>
      <c r="M363" s="161"/>
      <c r="N363" s="334"/>
      <c r="O363" s="1243"/>
      <c r="P363" s="1243"/>
      <c r="Q363" s="356"/>
      <c r="R363" s="356"/>
      <c r="S363" s="161"/>
      <c r="T363" s="161"/>
      <c r="U363" s="161"/>
      <c r="V363" s="161"/>
      <c r="W363" s="161"/>
      <c r="X363" s="161"/>
      <c r="Y363" s="161"/>
      <c r="Z363" s="161"/>
      <c r="AA363" s="171"/>
      <c r="AB363" s="161"/>
      <c r="AC363" s="161"/>
      <c r="AD363" s="161"/>
    </row>
    <row r="364" spans="1:30" s="54" customFormat="1">
      <c r="A364" s="35"/>
      <c r="B364" s="35"/>
      <c r="C364" s="161"/>
      <c r="D364" s="161"/>
      <c r="E364" s="161"/>
      <c r="F364" s="161"/>
      <c r="G364" s="161"/>
      <c r="H364" s="161"/>
      <c r="I364" s="35"/>
      <c r="J364" s="35"/>
      <c r="K364" s="35"/>
      <c r="L364" s="35"/>
      <c r="M364" s="161"/>
      <c r="N364" s="334"/>
      <c r="O364" s="35"/>
      <c r="P364" s="161"/>
      <c r="Q364" s="35"/>
      <c r="R364" s="35"/>
      <c r="S364" s="161"/>
      <c r="T364" s="161"/>
      <c r="U364" s="161"/>
      <c r="V364" s="161"/>
      <c r="W364" s="161"/>
      <c r="X364" s="161"/>
      <c r="Y364" s="161"/>
      <c r="Z364" s="161"/>
      <c r="AA364" s="171"/>
      <c r="AB364" s="161"/>
      <c r="AC364" s="161"/>
      <c r="AD364" s="161"/>
    </row>
    <row r="365" spans="1:30" s="54" customFormat="1">
      <c r="A365" s="35"/>
      <c r="B365" s="35"/>
      <c r="C365" s="161"/>
      <c r="D365" s="161"/>
      <c r="E365" s="161"/>
      <c r="F365" s="161"/>
      <c r="G365" s="161"/>
      <c r="H365" s="161"/>
      <c r="I365" s="358"/>
      <c r="J365" s="35"/>
      <c r="K365" s="35"/>
      <c r="L365" s="35"/>
      <c r="M365" s="161"/>
      <c r="N365" s="334"/>
      <c r="O365" s="161"/>
      <c r="P365" s="161"/>
      <c r="Q365" s="161"/>
      <c r="R365" s="161"/>
      <c r="S365" s="161"/>
      <c r="T365" s="161"/>
      <c r="U365" s="161"/>
      <c r="V365" s="161"/>
    </row>
    <row r="366" spans="1:30" s="54" customFormat="1">
      <c r="A366" s="35"/>
      <c r="B366" s="35"/>
      <c r="C366" s="161"/>
      <c r="D366" s="161"/>
      <c r="E366" s="161"/>
      <c r="F366" s="161"/>
      <c r="G366" s="161"/>
      <c r="H366" s="161"/>
      <c r="I366" s="161"/>
      <c r="M366" s="339"/>
      <c r="N366" s="334"/>
      <c r="O366" s="161"/>
      <c r="P366" s="161"/>
      <c r="Q366" s="161"/>
      <c r="R366" s="161"/>
      <c r="S366" s="161"/>
      <c r="T366" s="161"/>
      <c r="U366" s="161"/>
      <c r="V366" s="161"/>
    </row>
    <row r="367" spans="1:30" s="54" customFormat="1">
      <c r="A367" s="161"/>
      <c r="B367" s="35"/>
      <c r="C367" s="161"/>
      <c r="D367" s="161"/>
      <c r="E367" s="335"/>
      <c r="F367" s="161"/>
      <c r="G367" s="35"/>
      <c r="H367" s="35"/>
      <c r="I367" s="161"/>
      <c r="J367" s="35"/>
      <c r="K367" s="35"/>
      <c r="L367" s="35"/>
      <c r="M367" s="337"/>
      <c r="N367" s="35"/>
      <c r="O367" s="161"/>
      <c r="P367" s="161"/>
      <c r="Q367" s="161"/>
      <c r="R367" s="161"/>
      <c r="S367" s="161"/>
      <c r="T367" s="161"/>
      <c r="U367" s="161"/>
      <c r="V367" s="161"/>
    </row>
    <row r="368" spans="1:30" s="54" customFormat="1">
      <c r="C368" s="45"/>
      <c r="N368" s="1050"/>
      <c r="O368" s="161"/>
      <c r="P368" s="161"/>
      <c r="Q368" s="161"/>
      <c r="R368" s="161"/>
      <c r="S368" s="161"/>
      <c r="T368" s="161"/>
      <c r="U368" s="161"/>
      <c r="V368" s="161"/>
    </row>
    <row r="369" spans="3:22" s="54" customFormat="1">
      <c r="C369" s="45"/>
      <c r="N369" s="1050"/>
      <c r="O369" s="161"/>
      <c r="P369" s="161"/>
      <c r="Q369" s="161"/>
      <c r="R369" s="161"/>
      <c r="S369" s="161"/>
      <c r="T369" s="161"/>
      <c r="U369" s="161"/>
      <c r="V369" s="161"/>
    </row>
    <row r="370" spans="3:22" s="54" customFormat="1">
      <c r="C370" s="45"/>
      <c r="N370" s="1050"/>
      <c r="O370" s="161"/>
      <c r="P370" s="161"/>
      <c r="Q370" s="161"/>
      <c r="R370" s="161"/>
      <c r="S370" s="161"/>
      <c r="T370" s="161"/>
      <c r="U370" s="161"/>
      <c r="V370" s="161"/>
    </row>
    <row r="371" spans="3:22" s="54" customFormat="1">
      <c r="C371" s="45"/>
      <c r="N371" s="1050"/>
      <c r="O371" s="161"/>
      <c r="P371" s="161"/>
      <c r="Q371" s="161"/>
      <c r="R371" s="161"/>
      <c r="S371" s="161"/>
      <c r="T371" s="161"/>
      <c r="U371" s="161"/>
      <c r="V371" s="161"/>
    </row>
    <row r="372" spans="3:22" s="54" customFormat="1">
      <c r="C372" s="45"/>
      <c r="N372" s="1050"/>
      <c r="O372" s="161"/>
      <c r="P372" s="161"/>
      <c r="Q372" s="161"/>
      <c r="R372" s="161"/>
      <c r="S372" s="161"/>
      <c r="T372" s="161"/>
      <c r="U372" s="161"/>
      <c r="V372" s="161"/>
    </row>
    <row r="373" spans="3:22" s="54" customFormat="1">
      <c r="C373" s="45"/>
      <c r="N373" s="1050"/>
      <c r="O373" s="161"/>
      <c r="P373" s="161"/>
      <c r="Q373" s="161"/>
      <c r="R373" s="161"/>
      <c r="S373" s="161"/>
      <c r="T373" s="161"/>
      <c r="U373" s="161"/>
      <c r="V373" s="161"/>
    </row>
    <row r="374" spans="3:22" s="54" customFormat="1">
      <c r="C374" s="45"/>
      <c r="N374" s="1050"/>
      <c r="O374" s="161"/>
      <c r="P374" s="161"/>
      <c r="Q374" s="161"/>
      <c r="R374" s="161"/>
      <c r="S374" s="161"/>
      <c r="T374" s="161"/>
      <c r="U374" s="161"/>
      <c r="V374" s="161"/>
    </row>
    <row r="375" spans="3:22" s="54" customFormat="1">
      <c r="C375" s="45"/>
      <c r="N375" s="1050"/>
      <c r="O375" s="161"/>
      <c r="P375" s="161"/>
      <c r="Q375" s="161"/>
      <c r="R375" s="161"/>
      <c r="S375" s="161"/>
      <c r="T375" s="161"/>
      <c r="U375" s="161"/>
      <c r="V375" s="161"/>
    </row>
    <row r="376" spans="3:22" s="54" customFormat="1">
      <c r="C376" s="45"/>
      <c r="N376" s="1050"/>
      <c r="O376" s="161"/>
      <c r="P376" s="161"/>
      <c r="Q376" s="161"/>
      <c r="R376" s="161"/>
      <c r="S376" s="161"/>
      <c r="T376" s="161"/>
      <c r="U376" s="161"/>
      <c r="V376" s="161"/>
    </row>
    <row r="377" spans="3:22" s="54" customFormat="1">
      <c r="C377" s="45"/>
      <c r="N377" s="1050"/>
      <c r="O377" s="161"/>
      <c r="P377" s="161"/>
      <c r="Q377" s="161"/>
      <c r="R377" s="161"/>
      <c r="S377" s="161"/>
      <c r="T377" s="161"/>
      <c r="U377" s="161"/>
      <c r="V377" s="161"/>
    </row>
    <row r="378" spans="3:22" s="54" customFormat="1">
      <c r="C378" s="45"/>
      <c r="N378" s="1050"/>
      <c r="O378" s="161"/>
      <c r="P378" s="161"/>
      <c r="Q378" s="161"/>
      <c r="R378" s="161"/>
      <c r="S378" s="161"/>
      <c r="T378" s="161"/>
      <c r="U378" s="161"/>
      <c r="V378" s="161"/>
    </row>
    <row r="379" spans="3:22" s="54" customFormat="1">
      <c r="C379" s="45"/>
      <c r="N379" s="1050"/>
      <c r="O379" s="161"/>
      <c r="P379" s="161"/>
      <c r="Q379" s="161"/>
      <c r="R379" s="161"/>
      <c r="S379" s="161"/>
      <c r="T379" s="161"/>
      <c r="U379" s="161"/>
      <c r="V379" s="161"/>
    </row>
    <row r="380" spans="3:22" s="54" customFormat="1">
      <c r="C380" s="45"/>
      <c r="N380" s="1050"/>
      <c r="O380" s="161"/>
      <c r="P380" s="161"/>
      <c r="Q380" s="161"/>
      <c r="R380" s="161"/>
      <c r="S380" s="161"/>
      <c r="T380" s="161"/>
      <c r="U380" s="161"/>
      <c r="V380" s="161"/>
    </row>
  </sheetData>
  <sheetProtection algorithmName="SHA-512" hashValue="GFDZMhHl92xqlcZwLNrkG6ZZOinGCcXGRaxP5qquSn2VD4MAAlxTB62FSH5gwSC57yepuKU52d+TjU4bHq8QLw==" saltValue="id5rXVy7aRlfeHAX+YKBMg==" spinCount="100000" sheet="1" formatCells="0"/>
  <mergeCells count="49">
    <mergeCell ref="K80:L85"/>
    <mergeCell ref="K100:L105"/>
    <mergeCell ref="K120:L125"/>
    <mergeCell ref="K240:L245"/>
    <mergeCell ref="K260:L265"/>
    <mergeCell ref="K140:L145"/>
    <mergeCell ref="K160:L165"/>
    <mergeCell ref="K180:L185"/>
    <mergeCell ref="K200:L205"/>
    <mergeCell ref="K220:L225"/>
    <mergeCell ref="O238:P238"/>
    <mergeCell ref="O218:P218"/>
    <mergeCell ref="O258:P258"/>
    <mergeCell ref="O247:P247"/>
    <mergeCell ref="O167:P167"/>
    <mergeCell ref="O187:P187"/>
    <mergeCell ref="O207:P207"/>
    <mergeCell ref="O227:P227"/>
    <mergeCell ref="O198:P198"/>
    <mergeCell ref="O118:P118"/>
    <mergeCell ref="O138:P138"/>
    <mergeCell ref="O178:P178"/>
    <mergeCell ref="O158:P158"/>
    <mergeCell ref="O87:P87"/>
    <mergeCell ref="O98:P98"/>
    <mergeCell ref="O107:P107"/>
    <mergeCell ref="O127:P127"/>
    <mergeCell ref="O147:P147"/>
    <mergeCell ref="A1:E1"/>
    <mergeCell ref="B2:C2"/>
    <mergeCell ref="D2:E2"/>
    <mergeCell ref="M1:Y1"/>
    <mergeCell ref="O78:P78"/>
    <mergeCell ref="O67:P67"/>
    <mergeCell ref="O27:P27"/>
    <mergeCell ref="O38:P38"/>
    <mergeCell ref="O47:P47"/>
    <mergeCell ref="O58:P58"/>
    <mergeCell ref="K40:L45"/>
    <mergeCell ref="K60:L65"/>
    <mergeCell ref="O326:P326"/>
    <mergeCell ref="O342:P342"/>
    <mergeCell ref="O347:P347"/>
    <mergeCell ref="O363:P363"/>
    <mergeCell ref="O280:P280"/>
    <mergeCell ref="O287:P287"/>
    <mergeCell ref="O303:P303"/>
    <mergeCell ref="O307:P307"/>
    <mergeCell ref="O323:P323"/>
  </mergeCells>
  <phoneticPr fontId="0" type="noConversion"/>
  <pageMargins left="0.75" right="0.75" top="1" bottom="1" header="0.5" footer="0.5"/>
  <pageSetup scale="49" orientation="portrait"/>
  <headerFooter alignWithMargins="0"/>
  <rowBreaks count="2" manualBreakCount="2">
    <brk id="102" max="22" man="1"/>
    <brk id="197" max="22" man="1"/>
  </rowBreaks>
  <colBreaks count="1" manualBreakCount="1">
    <brk id="12" min="1" max="253" man="1"/>
  </colBreaks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(Lipid#3)'!G242:G246</xm:f>
              <xm:sqref>K240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(Lipid#3)'!G262:G266</xm:f>
              <xm:sqref>K260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(Lipid#3)'!G202:G206</xm:f>
              <xm:sqref>K200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(Lipid#3)'!G222:G226</xm:f>
              <xm:sqref>K220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(Lipid#3)'!G162:G166</xm:f>
              <xm:sqref>K160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(Lipid#3)'!G182:G186</xm:f>
              <xm:sqref>K180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(Lipid#3)'!G122:G126</xm:f>
              <xm:sqref>K120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(Lipid#3)'!G142:G146</xm:f>
              <xm:sqref>K140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(Lipid#3)'!G82:G86</xm:f>
              <xm:sqref>K80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(Lipid#3)'!G102:G106</xm:f>
              <xm:sqref>K100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(Lipid#3)'!G62:G66</xm:f>
              <xm:sqref>K60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(Lipid#3)'!G42:G46</xm:f>
              <xm:sqref>K40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D743"/>
  </sheetPr>
  <dimension ref="A1:BX342"/>
  <sheetViews>
    <sheetView workbookViewId="0">
      <selection activeCell="V250" sqref="V250:V251"/>
    </sheetView>
  </sheetViews>
  <sheetFormatPr baseColWidth="10" defaultColWidth="8.83203125" defaultRowHeight="12" x14ac:dyDescent="0"/>
  <cols>
    <col min="1" max="1" width="11.1640625" style="41" bestFit="1" customWidth="1"/>
    <col min="2" max="2" width="7.83203125" style="41" customWidth="1"/>
    <col min="3" max="3" width="9" style="6" customWidth="1"/>
    <col min="4" max="4" width="7.83203125" style="41" customWidth="1"/>
    <col min="5" max="5" width="8" style="41" customWidth="1"/>
    <col min="6" max="6" width="8.83203125" style="41" customWidth="1"/>
    <col min="7" max="7" width="9.33203125" style="41" customWidth="1"/>
    <col min="8" max="8" width="8.83203125" style="41" customWidth="1"/>
    <col min="9" max="9" width="11.83203125" style="41" customWidth="1"/>
    <col min="10" max="10" width="12.6640625" style="41" customWidth="1"/>
    <col min="11" max="12" width="11.83203125" style="41" customWidth="1"/>
    <col min="13" max="13" width="11" style="41" customWidth="1"/>
    <col min="14" max="14" width="10.83203125" style="79" customWidth="1"/>
    <col min="15" max="15" width="9" style="79" customWidth="1"/>
    <col min="16" max="16" width="8.33203125" style="79" customWidth="1"/>
    <col min="17" max="17" width="7.83203125" style="79" customWidth="1"/>
    <col min="18" max="18" width="8.33203125" style="79" customWidth="1"/>
    <col min="19" max="19" width="8.5" style="79" customWidth="1"/>
    <col min="20" max="20" width="7.33203125" style="79" bestFit="1" customWidth="1"/>
    <col min="21" max="21" width="8.33203125" style="79" bestFit="1" customWidth="1"/>
    <col min="22" max="22" width="9.1640625" style="79" customWidth="1"/>
    <col min="23" max="32" width="8.83203125" style="41"/>
    <col min="33" max="33" width="10.1640625" style="41" customWidth="1"/>
    <col min="34" max="34" width="8.83203125" style="41"/>
    <col min="35" max="35" width="11.1640625" style="41" customWidth="1"/>
    <col min="36" max="46" width="8.83203125" style="41"/>
    <col min="47" max="47" width="10.5" style="41" customWidth="1"/>
    <col min="48" max="48" width="8.83203125" style="41"/>
    <col min="49" max="49" width="9.83203125" style="41" customWidth="1"/>
    <col min="50" max="76" width="8.83203125" style="54"/>
    <col min="77" max="16384" width="8.83203125" style="41"/>
  </cols>
  <sheetData>
    <row r="1" spans="1:44" ht="13" customHeight="1" thickBot="1">
      <c r="A1" s="1285" t="s">
        <v>148</v>
      </c>
      <c r="B1" s="1286"/>
      <c r="C1" s="1286"/>
      <c r="D1" s="1286"/>
      <c r="E1" s="1287"/>
      <c r="F1" s="79"/>
      <c r="G1" s="710" t="s">
        <v>45</v>
      </c>
      <c r="H1" s="882">
        <f>A36+A56+A76+A96+A116+A136+A156+A176+A196+A216+A236+A256</f>
        <v>12</v>
      </c>
      <c r="I1" s="79"/>
      <c r="J1" s="1055" t="s">
        <v>96</v>
      </c>
      <c r="K1" s="1054"/>
      <c r="M1" s="1288" t="str">
        <f>+A1</f>
        <v>Average Values</v>
      </c>
      <c r="N1" s="1290"/>
      <c r="O1" s="1290"/>
      <c r="P1" s="1290"/>
      <c r="Q1" s="1290"/>
      <c r="R1" s="1290"/>
      <c r="S1" s="1290"/>
      <c r="T1" s="1290"/>
      <c r="U1" s="1290"/>
      <c r="V1" s="1290"/>
      <c r="W1" s="1290"/>
      <c r="X1" s="1290"/>
      <c r="Y1" s="1289"/>
      <c r="Z1" s="719"/>
      <c r="AA1" s="720"/>
      <c r="AB1" s="720"/>
      <c r="AC1" s="720"/>
      <c r="AD1" s="720"/>
      <c r="AE1" s="721"/>
      <c r="AG1" s="724" t="str">
        <f>+A1</f>
        <v>Average Values</v>
      </c>
      <c r="AH1" s="725" t="s">
        <v>118</v>
      </c>
      <c r="AI1" s="1169" t="s">
        <v>216</v>
      </c>
      <c r="AJ1" s="725" t="str">
        <f>AR28</f>
        <v>nss</v>
      </c>
      <c r="AK1" s="1169" t="s">
        <v>215</v>
      </c>
      <c r="AL1" s="725" t="str">
        <f>AS28</f>
        <v xml:space="preserve">Total </v>
      </c>
      <c r="AM1" s="1169" t="s">
        <v>214</v>
      </c>
      <c r="AN1" s="725" t="str">
        <f>AT28</f>
        <v>Endo</v>
      </c>
      <c r="AO1" s="1169" t="s">
        <v>213</v>
      </c>
      <c r="AP1" s="725" t="str">
        <f>AU29</f>
        <v>Rd</v>
      </c>
      <c r="AQ1" s="1169" t="str">
        <f>AU29</f>
        <v>Rd</v>
      </c>
      <c r="AR1" s="61"/>
    </row>
    <row r="2" spans="1:44" ht="13" customHeight="1" thickBot="1">
      <c r="A2" s="700" t="s">
        <v>5</v>
      </c>
      <c r="B2" s="1288" t="s">
        <v>31</v>
      </c>
      <c r="C2" s="1289"/>
      <c r="D2" s="1288" t="s">
        <v>46</v>
      </c>
      <c r="E2" s="1289"/>
      <c r="F2" s="79"/>
      <c r="G2" s="710" t="s">
        <v>324</v>
      </c>
      <c r="H2" s="1063" t="e">
        <f>AVERAGE(A30,A50,A70,A90,A110,A130,A150,A170,A190,A210,A230,A250)</f>
        <v>#DIV/0!</v>
      </c>
      <c r="I2" s="79"/>
      <c r="J2" s="715" t="s">
        <v>97</v>
      </c>
      <c r="K2" s="78">
        <v>0</v>
      </c>
      <c r="L2" s="79" t="s">
        <v>231</v>
      </c>
      <c r="M2" s="710" t="s">
        <v>2</v>
      </c>
      <c r="N2" s="711" t="s">
        <v>31</v>
      </c>
      <c r="O2" s="710" t="s">
        <v>38</v>
      </c>
      <c r="P2" s="700" t="s">
        <v>46</v>
      </c>
      <c r="Q2" s="700" t="s">
        <v>38</v>
      </c>
      <c r="R2" s="710" t="s">
        <v>17</v>
      </c>
      <c r="S2" s="710" t="s">
        <v>38</v>
      </c>
      <c r="T2" s="710" t="s">
        <v>43</v>
      </c>
      <c r="U2" s="700" t="s">
        <v>38</v>
      </c>
      <c r="V2" s="710" t="s">
        <v>44</v>
      </c>
      <c r="W2" s="710" t="s">
        <v>38</v>
      </c>
      <c r="X2" s="710" t="s">
        <v>56</v>
      </c>
      <c r="Y2" s="710" t="s">
        <v>38</v>
      </c>
      <c r="Z2" s="710" t="s">
        <v>85</v>
      </c>
      <c r="AA2" s="710" t="s">
        <v>38</v>
      </c>
      <c r="AB2" s="710" t="s">
        <v>82</v>
      </c>
      <c r="AC2" s="710" t="s">
        <v>38</v>
      </c>
      <c r="AD2" s="710" t="s">
        <v>86</v>
      </c>
      <c r="AE2" s="710" t="s">
        <v>38</v>
      </c>
      <c r="AG2" s="725"/>
      <c r="AH2" s="725" t="s">
        <v>127</v>
      </c>
      <c r="AI2" s="1170" t="s">
        <v>38</v>
      </c>
      <c r="AJ2" s="725" t="str">
        <f>AR29</f>
        <v>Ra</v>
      </c>
      <c r="AK2" s="1170" t="s">
        <v>38</v>
      </c>
      <c r="AL2" s="725" t="str">
        <f>AS29</f>
        <v>Ra</v>
      </c>
      <c r="AM2" s="1170" t="s">
        <v>38</v>
      </c>
      <c r="AN2" s="725" t="str">
        <f>AT29</f>
        <v>Ra</v>
      </c>
      <c r="AO2" s="1170" t="s">
        <v>38</v>
      </c>
      <c r="AP2" s="725"/>
      <c r="AQ2" s="1170" t="s">
        <v>38</v>
      </c>
      <c r="AR2" s="61"/>
    </row>
    <row r="3" spans="1:44" ht="13" customHeight="1" thickBot="1">
      <c r="A3" s="701" t="s">
        <v>26</v>
      </c>
      <c r="B3" s="702" t="s">
        <v>37</v>
      </c>
      <c r="C3" s="703" t="s">
        <v>38</v>
      </c>
      <c r="D3" s="703" t="s">
        <v>37</v>
      </c>
      <c r="E3" s="704" t="s">
        <v>38</v>
      </c>
      <c r="F3" s="79"/>
      <c r="G3" s="710" t="s">
        <v>59</v>
      </c>
      <c r="H3" s="1064" t="e">
        <f>STDEV(A30,A50,A70,A90,A110,A130,A150,A170,A190,A210,A230,A250)/SQRT(COUNT(A30,A50,A70,A90,A110,A130,A150,A170,A190,A210,A230,A250))</f>
        <v>#DIV/0!</v>
      </c>
      <c r="I3" s="79"/>
      <c r="J3" s="715" t="s">
        <v>110</v>
      </c>
      <c r="K3" s="882" t="s">
        <v>282</v>
      </c>
      <c r="L3" s="79" t="s">
        <v>231</v>
      </c>
      <c r="M3" s="712" t="s">
        <v>26</v>
      </c>
      <c r="N3" s="713"/>
      <c r="O3" s="712"/>
      <c r="P3" s="712"/>
      <c r="Q3" s="712"/>
      <c r="R3" s="712"/>
      <c r="S3" s="712"/>
      <c r="T3" s="712"/>
      <c r="U3" s="712"/>
      <c r="V3" s="712"/>
      <c r="W3" s="712"/>
      <c r="X3" s="712"/>
      <c r="Y3" s="712"/>
      <c r="Z3" s="722"/>
      <c r="AA3" s="722"/>
      <c r="AB3" s="722"/>
      <c r="AC3" s="722"/>
      <c r="AD3" s="722"/>
      <c r="AE3" s="722"/>
      <c r="AG3" s="1137">
        <f>O30</f>
        <v>-10</v>
      </c>
      <c r="AH3" s="63" t="e">
        <f>AVERAGE(AQ30,AQ50,AQ70,AQ90,AQ110,AQ130,AQ150,AQ170,AQ190,AQ210,AQ230,AQ250)</f>
        <v>#VALUE!</v>
      </c>
      <c r="AI3" s="63" t="e">
        <f>STDEV(AQ30,AQ50,AQ70,AQ90,AQ110,AQ130,AQ150,AQ170,AQ190,AQ210,AQ230,AQ250)/SQRT(COUNT(AQ30,AQ50,AQ70,AQ90,AQ110,AQ130,AQ150,AQ170,AQ190,AQ210,AQ230,AQ250))</f>
        <v>#VALUE!</v>
      </c>
      <c r="AJ3" s="63" t="e">
        <f>AVERAGE(AR30,AR50,AR70,AR90,AR110,AR130,AR150,AR170,AR190,AR210,AR230,AR250)</f>
        <v>#VALUE!</v>
      </c>
      <c r="AK3" s="63" t="e">
        <f>STDEV(AR30,AR50,AR70,AR90,AR110,AR130,AR150,AR170,AR190,AR210,AR230,AR250)/SQRT(COUNT(AR30,AR50,AR70,AR90,AR110,AR130,AR150,AR170,AR190,AR210,AR230,AR250))</f>
        <v>#VALUE!</v>
      </c>
      <c r="AL3" s="63" t="e">
        <f>AVERAGE(AS30,AS50,AS70,AS90,AS110,AS130,AS150,AS170,AS190,AS210,AS230,AS250)</f>
        <v>#VALUE!</v>
      </c>
      <c r="AM3" s="63" t="e">
        <f>STDEV(AS30,AS50,AS70,AS90,AS110,AS130,AS150,AS170,AS190,AS210,AS230,AS250)/SQRT(COUNT(AS30,AS50,AS70,AS90,AS110,AS130,AS150,AS170,AS190,AS210,AS230,AS250))</f>
        <v>#VALUE!</v>
      </c>
      <c r="AN3" s="63" t="e">
        <f>AVERAGE(AT30,AT50,AT70,AT90,AT110,AT130,AT150,AT170,AT190,AT210,AT230,AT250)</f>
        <v>#VALUE!</v>
      </c>
      <c r="AO3" s="63" t="e">
        <f>STDEV(AT30,AT50,AT70,AT90,AT110,AT130,AT150,AT170,AT190,AT210,AT230,AT250)/SQRT(COUNT(AT30,AT50,AT70,AT90,AT110,AT130,AT150,AT170,AT190,AT210,AT230,AT250))</f>
        <v>#VALUE!</v>
      </c>
      <c r="AP3" s="63" t="e">
        <f>AVERAGE(AU30,AU50,AU70,AU90,AU110,AU130,AU150,AU170,AU190,AU210,AU230,AU250)</f>
        <v>#VALUE!</v>
      </c>
      <c r="AQ3" s="63" t="e">
        <f>STDEV(AU30,AU50,AU70,AU90,AU110,AU130,AU150,AU170,AU190,AU210,AU230,AU250)/SQRT(COUNT(AU30,AU50,AU70,AU90,AU110,AU130,AU150,AU170,AU190,AU210,AU230,AU250))</f>
        <v>#VALUE!</v>
      </c>
      <c r="AR3" s="36" t="s">
        <v>97</v>
      </c>
    </row>
    <row r="4" spans="1:44" ht="13" thickBot="1">
      <c r="A4" s="705">
        <v>-10</v>
      </c>
      <c r="B4" s="64" t="e">
        <f>AVERAGE(C28,C48,C68,C88,C108,C128,C148,C168,C188,C208,C228,C248)</f>
        <v>#DIV/0!</v>
      </c>
      <c r="C4" s="65" t="e">
        <f t="shared" ref="C4:C23" si="0">STDEV(C28,C48,C68,C88,C108,C128,C148,C168,C188,C208,C228,C248)/SQRT(COUNT(C28,C48,C68,C88,C108,C128,C148,C168,C188,C208,C228,C248))</f>
        <v>#DIV/0!</v>
      </c>
      <c r="D4" s="65" t="e">
        <f>AVERAGE(E28,E48,E68,E88,E108,E128,E148,E168,E188,E208, E228, E248)</f>
        <v>#DIV/0!</v>
      </c>
      <c r="E4" s="67" t="e">
        <f t="shared" ref="E4:E23" si="1">STDEV(E28,E48,E68,E88,E108,E128,E148,E168,E188,E208, E228, E248)/SQRT(COUNT(E28,E48,E68,E88,E108,E128,E148,E168,E188,E208, E228, E248))</f>
        <v>#DIV/0!</v>
      </c>
      <c r="F4" s="79"/>
      <c r="G4" s="709" t="s">
        <v>256</v>
      </c>
      <c r="H4" s="882" t="s">
        <v>286</v>
      </c>
      <c r="I4" s="79"/>
      <c r="J4" s="79"/>
      <c r="L4" s="79"/>
      <c r="M4" s="714"/>
      <c r="N4" s="716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23"/>
      <c r="AA4" s="723"/>
      <c r="AB4" s="723"/>
      <c r="AC4" s="723"/>
      <c r="AD4" s="723"/>
      <c r="AE4" s="723"/>
      <c r="AG4" s="1137">
        <f t="shared" ref="AG4:AG8" si="2">O31</f>
        <v>0</v>
      </c>
      <c r="AI4" s="63"/>
      <c r="AJ4" s="63"/>
      <c r="AK4" s="63"/>
      <c r="AL4" s="63"/>
      <c r="AM4" s="63"/>
      <c r="AN4" s="63"/>
      <c r="AO4" s="63"/>
      <c r="AP4" s="63"/>
      <c r="AQ4" s="63"/>
      <c r="AR4" s="61"/>
    </row>
    <row r="5" spans="1:44">
      <c r="A5" s="706">
        <f t="shared" ref="A5:A22" si="3">+B29</f>
        <v>0</v>
      </c>
      <c r="B5" s="64" t="e">
        <f t="shared" ref="B5:B22" si="4">AVERAGE(C29,C49,C69,C89,C109,C129,C149,C169,C189,C209,C229,C249)</f>
        <v>#DIV/0!</v>
      </c>
      <c r="C5" s="65" t="e">
        <f t="shared" si="0"/>
        <v>#DIV/0!</v>
      </c>
      <c r="D5" s="65" t="e">
        <f t="shared" ref="D5:D23" si="5">AVERAGE(E29,E49,E69,E89,E109,E129,E149,E169,E189,E209, E229, E249)</f>
        <v>#DIV/0!</v>
      </c>
      <c r="E5" s="67" t="e">
        <f t="shared" si="1"/>
        <v>#DIV/0!</v>
      </c>
      <c r="F5" s="79"/>
      <c r="G5" s="79"/>
      <c r="H5" s="79"/>
      <c r="I5" s="79"/>
      <c r="J5" s="79"/>
      <c r="K5" s="79"/>
      <c r="L5" s="79"/>
      <c r="M5" s="717">
        <v>-10</v>
      </c>
      <c r="N5" s="68" t="e">
        <f>AVERAGE(P30,P50,P70,P90,P110,P130,P150,P170,P190,P210,P230,P250)</f>
        <v>#DIV/0!</v>
      </c>
      <c r="O5" s="69" t="e">
        <f t="shared" ref="O5:O11" si="6">STDEV(P30,P50,P70,P90,P110,P130,P150,P170,P190,P210,P230,P250)/SQRT(COUNT(P30,P50,P70,P90,P110,P130,P150,P170,P190,P210,P230,P250))</f>
        <v>#DIV/0!</v>
      </c>
      <c r="P5" s="69" t="e">
        <f>AVERAGE(R30,R50,R70,R90,R110,R130,R150,R170,R190,R210,R230,R250)</f>
        <v>#DIV/0!</v>
      </c>
      <c r="Q5" s="69" t="e">
        <f t="shared" ref="Q5:Q11" si="7">STDEV(R30,R50,R70,R90,R110,R130,R150,R170,R190,R210,R230,R250)/SQRT(COUNT(R30,R50,R70,R90,R110,R130,R150,R170,R190,R210,R230,R250))</f>
        <v>#DIV/0!</v>
      </c>
      <c r="R5" s="69" t="e">
        <f>AVERAGE(U30,U50,U70,U90,U110,U130,U150,U170,U190,U210,U230,U250)</f>
        <v>#VALUE!</v>
      </c>
      <c r="S5" s="70" t="e">
        <f t="shared" ref="S5:S11" si="8">STDEV(U30,U50,U70,U90,U110,U130,U150,U170,U190,U210,U230,U250)/SQRT(COUNT(U30,U50,U70,U90,U110,U130,U150,U170,U190,U210,U230,U250))</f>
        <v>#VALUE!</v>
      </c>
      <c r="T5" s="69" t="e">
        <f>AVERAGE(X30,X50,X70,X90,X110,X130,X150,X170,X190,X210,X230,X250)</f>
        <v>#DIV/0!</v>
      </c>
      <c r="U5" s="69" t="e">
        <f t="shared" ref="U5:U10" si="9">STDEV(X30,X50,X70,X90,X110,X130,X150,X170,X190,X210,X230,X250)/SQRT(COUNT(X30,X50,X70,X90,X110,X130,X150,X170,X190,X210,X230,X250))</f>
        <v>#DIV/0!</v>
      </c>
      <c r="V5" s="65" t="e">
        <f>AVERAGE(Y30,Y50,Y70,Y90,Y110,Y130,Y150,Y170,Y190,Y210,Y230,Y250)</f>
        <v>#DIV/0!</v>
      </c>
      <c r="W5" s="69" t="e">
        <f t="shared" ref="W5:W11" si="10">STDEV(Y30,Y50,Y70,Y90,Y110,Y130,Y150,Y170,Y190,Y210,Y230,Y250)/SQRT(COUNT(Y30,Y50,Y70,Y90,Y110,Y130,Y150,Y170,Y190,Y210,Y230,Y250))</f>
        <v>#DIV/0!</v>
      </c>
      <c r="X5" s="71" t="e">
        <f>AVERAGE(Z30,Z50,Z70,Z90,Z110,Z130,Z150,Z170,Z190,Z210,Z230,Z250)</f>
        <v>#DIV/0!</v>
      </c>
      <c r="Y5" s="69" t="e">
        <f t="shared" ref="Y5:Y11" si="11">STDEV(Z30,Z50,Z70,Z90,Z110,Z130,Z150,Z170,Z190,Z210,Z230,Z250)/SQRT(COUNT(Z30,Z50,Z70,Z90,Z110,Z130,Z150,Z170,Z190,Z210,Z230,Z250))</f>
        <v>#DIV/0!</v>
      </c>
      <c r="Z5" s="71" t="e">
        <f>AVERAGE(AB30,AB50,AB70,AB90,AB110,AB130,AB150,AB170,AB190,AB210,AB230,AB250)</f>
        <v>#VALUE!</v>
      </c>
      <c r="AA5" s="72" t="e">
        <f>STDEV(AB30,AB50,AB70,AB90,AB110,AB130,AB150,AB190,AB210,AB230,AB250)/SQRT(COUNT(AB30,AB50,AB70,AB90,AB110,AB130,AB150,AB190,AB210,AB230,AB250))</f>
        <v>#VALUE!</v>
      </c>
      <c r="AB5" s="73" t="e">
        <f>AVERAGE(AC30,AC50,AC70,AC90,AC110,AC130,AC150,AC170,AC190,AC210,AC230,AC250)</f>
        <v>#DIV/0!</v>
      </c>
      <c r="AC5" s="72" t="e">
        <f>STDEV(AC30,AC50,AC70,AC90,AC110,AC130,AC150,AC190,AC210,AC230,AC250)/SQRT(COUNT(AC30,AC50,AC70,AC90,AC110,AC130,AC150,AC190,AC210,AC230,AC250))</f>
        <v>#DIV/0!</v>
      </c>
      <c r="AD5" s="73" t="e">
        <f>AVERAGE(AD30,AD50,AD70,AD90,AD110,AD130,AD150,AD170,AD190,AD210,AD230,AD250)</f>
        <v>#DIV/0!</v>
      </c>
      <c r="AE5" s="72" t="e">
        <f>STDEV(AD30,AD50,AD70,AD90,AD110,AD130,AD150,AD170,AD190,AD210,AD230,AD250)/SQRT(COUNT(AD30,AD50,AD70,AD90,AD110,AD130,AD150,AD170,AD190,AD210,AD230,AD250))</f>
        <v>#DIV/0!</v>
      </c>
      <c r="AG5" s="1137">
        <f t="shared" si="2"/>
        <v>80</v>
      </c>
      <c r="AI5" s="63"/>
      <c r="AJ5" s="63"/>
      <c r="AK5" s="63"/>
      <c r="AL5" s="63"/>
      <c r="AM5" s="63"/>
      <c r="AN5" s="63"/>
      <c r="AO5" s="63"/>
      <c r="AP5" s="63"/>
      <c r="AQ5" s="63"/>
      <c r="AR5" s="61"/>
    </row>
    <row r="6" spans="1:44">
      <c r="A6" s="707">
        <f t="shared" si="3"/>
        <v>10</v>
      </c>
      <c r="B6" s="64" t="e">
        <f t="shared" si="4"/>
        <v>#DIV/0!</v>
      </c>
      <c r="C6" s="65" t="e">
        <f t="shared" si="0"/>
        <v>#DIV/0!</v>
      </c>
      <c r="D6" s="65" t="e">
        <f t="shared" si="5"/>
        <v>#DIV/0!</v>
      </c>
      <c r="E6" s="67" t="e">
        <f t="shared" si="1"/>
        <v>#DIV/0!</v>
      </c>
      <c r="F6" s="79"/>
      <c r="G6" s="724" t="s">
        <v>306</v>
      </c>
      <c r="H6" s="724"/>
      <c r="I6" s="724"/>
      <c r="J6" s="724"/>
      <c r="K6" s="724"/>
      <c r="L6" s="79"/>
      <c r="M6" s="717">
        <f t="shared" ref="M6:M10" si="12">+O31</f>
        <v>0</v>
      </c>
      <c r="N6" s="68" t="e">
        <f t="shared" ref="N6:N10" si="13">AVERAGE(P31,P51,P71,P91,P111,P131,P151,P171,P191,P211,P231,P251)</f>
        <v>#DIV/0!</v>
      </c>
      <c r="O6" s="69" t="e">
        <f t="shared" si="6"/>
        <v>#DIV/0!</v>
      </c>
      <c r="P6" s="69" t="e">
        <f t="shared" ref="P6:P10" si="14">AVERAGE(R31,R51,R71,R91,R111,R131,R151,R171,R191,R211,R231,R251)</f>
        <v>#DIV/0!</v>
      </c>
      <c r="Q6" s="69" t="e">
        <f t="shared" si="7"/>
        <v>#DIV/0!</v>
      </c>
      <c r="R6" s="69" t="e">
        <f t="shared" ref="R6:R10" si="15">AVERAGE(U31,U51,U71,U91,U111,U131,U151,U171,U191,U211,U231,U251)</f>
        <v>#VALUE!</v>
      </c>
      <c r="S6" s="70" t="e">
        <f t="shared" si="8"/>
        <v>#VALUE!</v>
      </c>
      <c r="T6" s="69" t="e">
        <f t="shared" ref="T6:T10" si="16">AVERAGE(X31,X51,X71,X91,X111,X131,X151,X171,X191,X211,X231,X251)</f>
        <v>#DIV/0!</v>
      </c>
      <c r="U6" s="69" t="e">
        <f t="shared" si="9"/>
        <v>#DIV/0!</v>
      </c>
      <c r="V6" s="65" t="e">
        <f t="shared" ref="V6:V10" si="17">AVERAGE(Y31,Y51,Y71,Y91,Y111,Y131,Y151,Y171,Y191,Y211,Y231,Y251)</f>
        <v>#DIV/0!</v>
      </c>
      <c r="W6" s="69" t="e">
        <f t="shared" si="10"/>
        <v>#DIV/0!</v>
      </c>
      <c r="X6" s="71" t="e">
        <f t="shared" ref="X6:X10" si="18">AVERAGE(Z31,Z51,Z71,Z91,Z111,Z131,Z151,Z171,Z191,Z211,Z231,Z251)</f>
        <v>#DIV/0!</v>
      </c>
      <c r="Y6" s="69" t="e">
        <f t="shared" si="11"/>
        <v>#DIV/0!</v>
      </c>
      <c r="Z6" s="71" t="e">
        <f>AVERAGE(AB31,AB51,AB71,AB91,AB111,AB131,AB151,AB171,AB191,AB211,AB231,AB251)</f>
        <v>#VALUE!</v>
      </c>
      <c r="AA6" s="72" t="e">
        <f>STDEV(AB31,AB51,AB71,AB91,AB111,AB131,AB151,AB191,AB211,AB231,AB251)/SQRT(COUNT(AB31,AB51,AB71,AB91,AB111,AB131,AB151,AB191,AB211,AB231,AB251))</f>
        <v>#VALUE!</v>
      </c>
      <c r="AB6" s="73" t="e">
        <f>AVERAGE(AC31,AC51,AC71,AC91,AC111,AC131,AC151,AC171,AC191,AC211,AC231,AC251)</f>
        <v>#DIV/0!</v>
      </c>
      <c r="AC6" s="72" t="e">
        <f>STDEV(AC31,AC51,AC71,AC91,AC111,AC131,AC151,AC191,AC211,AC231,AC251)/SQRT(COUNT(AC31,AC51,AC71,AC91,AC111,AC131,AC151,AC191,AC211,AC231,AC251))</f>
        <v>#DIV/0!</v>
      </c>
      <c r="AD6" s="73" t="e">
        <f>AVERAGE(AD31,AD51,AD71,AD91,AD111,AD131,AD151,AD171,AD191,AD211,AD231,AD251)</f>
        <v>#DIV/0!</v>
      </c>
      <c r="AE6" s="72" t="e">
        <f>STDEV(AD31,AD51,AD71,AD91,AD111,AD131,AD151,AD171,AD191,AD211,AD231,AD251)/SQRT(COUNT(AD31,AD51,AD71,AD91,AD111,AD131,AD151,AD171,AD191,AD211,AD231,AD251))</f>
        <v>#DIV/0!</v>
      </c>
      <c r="AG6" s="1137">
        <f t="shared" si="2"/>
        <v>90</v>
      </c>
      <c r="AH6" s="63" t="e">
        <f>AVERAGE(AQ33,AQ53,AQ73,AQ93,AQ113,AQ133,AQ153,AQ173,AQ193,AQ213,AQ233,AQ253)</f>
        <v>#VALUE!</v>
      </c>
      <c r="AI6" s="63" t="e">
        <f>STDEV(AQ33,AQ53,AQ73,AQ93,AQ113,AQ133,AQ153,AQ173,AQ193,AQ213,AQ233,AQ253)/SQRT(COUNT(AQ33,AQ53,AQ73,AQ93,AQ113,AQ133,AQ153,AQ173,AQ193,AQ213,AQ233,AQ253))</f>
        <v>#VALUE!</v>
      </c>
      <c r="AJ6" s="63" t="e">
        <f>AVERAGE(AR33,AR53,AR73,AR93,AR113,AR133,AR153,AR173,AR193,AR213,AR233,AR253)</f>
        <v>#VALUE!</v>
      </c>
      <c r="AK6" s="63" t="e">
        <f>STDEV(AR33,AR53,AR73,AR93,AR113,AR133,AR153,AR173,AR193,AR213,AR233,AR253)/SQRT(COUNT(AR33,AR53,AR73,AR93,AR113,AR133,AR153,AR173,AR193,AR213,AR233,AR253))</f>
        <v>#VALUE!</v>
      </c>
      <c r="AL6" s="63" t="e">
        <f>AVERAGE(AS33,AS53,AS73,AS93,AS113,AS133,AS153,AS173,AS193,AS213,AS233,AS253)</f>
        <v>#VALUE!</v>
      </c>
      <c r="AM6" s="63" t="e">
        <f>STDEV(AS33,AS53,AS73,AS93,AS113,AS133,AS153,AS173,AS193,AS213,AS233,AS253)/SQRT(COUNT(AS33,AS53,AS73,AS93,AS113,AS133,AS153,AS173,AS193,AS213,AS233,AS253))</f>
        <v>#VALUE!</v>
      </c>
      <c r="AN6" s="63" t="e">
        <f>AVERAGE(AT33,AT53,AT73,AT93,AT113,AT133,AT153,AT173,AT193,AT213,AT233,AT253)</f>
        <v>#VALUE!</v>
      </c>
      <c r="AO6" s="63" t="e">
        <f>STDEV(AT33,AT53,AT73,AT93,AT113,AT133,AT153,AT173,AT193,AT213,AT233,AT253)/SQRT(COUNT(AT33,AT53,AT73,AT93,AT113,AT133,AT153,AT173,AT193,AT213,AT233,AT253))</f>
        <v>#VALUE!</v>
      </c>
      <c r="AP6" s="63" t="e">
        <f>AVERAGE(AU33,AU53,AU73,AU93,AU113,AU133,AU153,AU173,AU193,AU213,AU233,AU253)</f>
        <v>#VALUE!</v>
      </c>
      <c r="AQ6" s="63" t="e">
        <f>STDEV(AU33,AU53,AU73,AU93,AU113,AU133,AU153,AU173,AU193,AU213,AU233,AU253)/SQRT(COUNT(AU33,AU53,AU73,AU93,AU113,AU133,AU153,AU173,AU193,AU213,AU233,AU253))</f>
        <v>#VALUE!</v>
      </c>
      <c r="AR6" s="61"/>
    </row>
    <row r="7" spans="1:44">
      <c r="A7" s="707">
        <f t="shared" si="3"/>
        <v>20</v>
      </c>
      <c r="B7" s="64" t="e">
        <f t="shared" si="4"/>
        <v>#DIV/0!</v>
      </c>
      <c r="C7" s="65" t="e">
        <f t="shared" si="0"/>
        <v>#DIV/0!</v>
      </c>
      <c r="D7" s="65" t="e">
        <f t="shared" si="5"/>
        <v>#DIV/0!</v>
      </c>
      <c r="E7" s="67" t="e">
        <f t="shared" si="1"/>
        <v>#DIV/0!</v>
      </c>
      <c r="F7" s="79"/>
      <c r="H7" s="1045" t="s">
        <v>302</v>
      </c>
      <c r="I7" s="1045" t="s">
        <v>303</v>
      </c>
      <c r="J7" s="1045" t="s">
        <v>7</v>
      </c>
      <c r="K7" s="1045" t="s">
        <v>325</v>
      </c>
      <c r="L7" s="79"/>
      <c r="M7" s="717">
        <f t="shared" si="12"/>
        <v>80</v>
      </c>
      <c r="N7" s="68" t="e">
        <f t="shared" si="13"/>
        <v>#DIV/0!</v>
      </c>
      <c r="O7" s="69" t="e">
        <f t="shared" si="6"/>
        <v>#DIV/0!</v>
      </c>
      <c r="P7" s="69" t="e">
        <f t="shared" si="14"/>
        <v>#DIV/0!</v>
      </c>
      <c r="Q7" s="69" t="e">
        <f t="shared" si="7"/>
        <v>#DIV/0!</v>
      </c>
      <c r="R7" s="69" t="e">
        <f t="shared" si="15"/>
        <v>#VALUE!</v>
      </c>
      <c r="S7" s="70" t="e">
        <f t="shared" si="8"/>
        <v>#VALUE!</v>
      </c>
      <c r="T7" s="69" t="e">
        <f t="shared" si="16"/>
        <v>#DIV/0!</v>
      </c>
      <c r="U7" s="69" t="e">
        <f t="shared" si="9"/>
        <v>#DIV/0!</v>
      </c>
      <c r="V7" s="65" t="e">
        <f t="shared" si="17"/>
        <v>#DIV/0!</v>
      </c>
      <c r="W7" s="69" t="e">
        <f t="shared" si="10"/>
        <v>#DIV/0!</v>
      </c>
      <c r="X7" s="71" t="e">
        <f t="shared" si="18"/>
        <v>#DIV/0!</v>
      </c>
      <c r="Y7" s="69" t="e">
        <f t="shared" si="11"/>
        <v>#DIV/0!</v>
      </c>
      <c r="Z7" s="75"/>
      <c r="AA7" s="75"/>
      <c r="AB7" s="75"/>
      <c r="AC7" s="75"/>
      <c r="AD7" s="75"/>
      <c r="AG7" s="1137">
        <f t="shared" si="2"/>
        <v>100</v>
      </c>
      <c r="AH7" s="63" t="e">
        <f>AVERAGE(AQ34,AQ54,AQ74,AQ94,AQ114,AQ134,AQ154,AQ174,AQ194,AQ214,AQ234,AQ254)</f>
        <v>#VALUE!</v>
      </c>
      <c r="AI7" s="63" t="e">
        <f>STDEV(AQ34,AQ54,AQ74,AQ94,AQ114,AQ134,AQ154,AQ174,AQ194,AQ214,AQ234,AQ254)/SQRT(COUNT(AQ34,AQ54,AQ74,AQ94,AQ114,AQ134,AQ154,AQ174,AQ194,AQ214,AQ234,AQ254))</f>
        <v>#VALUE!</v>
      </c>
      <c r="AJ7" s="63" t="e">
        <f>AVERAGE(AR34,AR54,AR74,AR94,AR114,AR134,AR154,AR174,AR194,AR214,AR234,AR254)</f>
        <v>#VALUE!</v>
      </c>
      <c r="AK7" s="63" t="e">
        <f>STDEV(AR34,AR54,AR74,AR94,AR114,AR134,AR154,AR174,AR194,AR214,AR234,AR254)/SQRT(COUNT(AR34,AR54,AR74,AR94,AR114,AR134,AR154,AR174,AR194,AR214,AR234,AR254))</f>
        <v>#VALUE!</v>
      </c>
      <c r="AL7" s="63" t="e">
        <f>AVERAGE(AS34,AS54,AS74,AS94,AS114,AS134,AS154,AS174,AS194,AS214,AS234,AS254)</f>
        <v>#VALUE!</v>
      </c>
      <c r="AM7" s="63" t="e">
        <f>STDEV(AS34,AS54,AS74,AS94,AS114,AS134,AS154,AS174,AS194,AS214,AS234,AS254)/SQRT(COUNT(AS34,AS54,AS74,AS94,AS114,AS134,AS154,AS174,AS194,AS214,AS234,AS254))</f>
        <v>#VALUE!</v>
      </c>
      <c r="AN7" s="63" t="e">
        <f>AVERAGE(AT34,AT54,AT74,AT94,AT114,AT134,AT154,AT174,AT194,AT214,AT234,AT254)</f>
        <v>#VALUE!</v>
      </c>
      <c r="AO7" s="63" t="e">
        <f>STDEV(AT34,AT54,AT74,AT94,AT114,AT134,AT154,AT174,AT194,AT214,AT234,AT254)/SQRT(COUNT(AT34,AT54,AT74,AT94,AT114,AT134,AT154,AT174,AT194,AT214,AT234,AT254))</f>
        <v>#VALUE!</v>
      </c>
      <c r="AP7" s="63" t="e">
        <f>AVERAGE(AU34,AU54,AU74,AU94,AU114,AU134,AU154,AU174,AU194,AU214,AU234,AU254)</f>
        <v>#VALUE!</v>
      </c>
      <c r="AQ7" s="63" t="e">
        <f>STDEV(AU34,AU54,AU74,AU94,AU114,AU134,AU154,AU174,AU194,AU214,AU234,AU254)/SQRT(COUNT(AU34,AU54,AU74,AU94,AU114,AU134,AU154,AU174,AU194,AU214,AU234,AU254))</f>
        <v>#VALUE!</v>
      </c>
      <c r="AR7" s="61"/>
    </row>
    <row r="8" spans="1:44">
      <c r="A8" s="707">
        <f t="shared" si="3"/>
        <v>30</v>
      </c>
      <c r="B8" s="64" t="e">
        <f t="shared" si="4"/>
        <v>#DIV/0!</v>
      </c>
      <c r="C8" s="65" t="e">
        <f t="shared" si="0"/>
        <v>#DIV/0!</v>
      </c>
      <c r="D8" s="65" t="e">
        <f t="shared" si="5"/>
        <v>#DIV/0!</v>
      </c>
      <c r="E8" s="67" t="e">
        <f t="shared" si="1"/>
        <v>#DIV/0!</v>
      </c>
      <c r="F8" s="79"/>
      <c r="G8" s="8" t="s">
        <v>305</v>
      </c>
      <c r="H8" s="63" t="e">
        <f>AVERAGE(I35,I55,I75,I95,I115,I135,I155,I175,I195,I215,I235,I255)</f>
        <v>#DIV/0!</v>
      </c>
      <c r="I8" s="63" t="e">
        <f>STDEV(I35,I55,I75,I95,I115,I135,I155,I175,I195,I215,I235,I255)/SQRT(COUNT(I35,I55,I75,I95,I115,I135,I155,I175,I195,I215,I235,I255))</f>
        <v>#DIV/0!</v>
      </c>
      <c r="J8" s="63" t="e">
        <f>MIN(I35,I55,I75,I95,I115,I135,I155,I175,I195,I215,I235,I255)</f>
        <v>#DIV/0!</v>
      </c>
      <c r="K8" s="63" t="e">
        <f>MAX(I35,I55,I75,I95,I115,I135,I155,I175,I195,I215,I235,I255)</f>
        <v>#DIV/0!</v>
      </c>
      <c r="L8" s="79"/>
      <c r="M8" s="717">
        <f t="shared" si="12"/>
        <v>90</v>
      </c>
      <c r="N8" s="68" t="e">
        <f t="shared" si="13"/>
        <v>#DIV/0!</v>
      </c>
      <c r="O8" s="69" t="e">
        <f t="shared" si="6"/>
        <v>#DIV/0!</v>
      </c>
      <c r="P8" s="69" t="e">
        <f t="shared" si="14"/>
        <v>#DIV/0!</v>
      </c>
      <c r="Q8" s="69" t="e">
        <f t="shared" si="7"/>
        <v>#DIV/0!</v>
      </c>
      <c r="R8" s="69" t="e">
        <f t="shared" si="15"/>
        <v>#VALUE!</v>
      </c>
      <c r="S8" s="70" t="e">
        <f t="shared" si="8"/>
        <v>#VALUE!</v>
      </c>
      <c r="T8" s="69" t="e">
        <f t="shared" si="16"/>
        <v>#DIV/0!</v>
      </c>
      <c r="U8" s="69" t="e">
        <f t="shared" si="9"/>
        <v>#DIV/0!</v>
      </c>
      <c r="V8" s="65" t="e">
        <f t="shared" si="17"/>
        <v>#DIV/0!</v>
      </c>
      <c r="W8" s="69" t="e">
        <f t="shared" si="10"/>
        <v>#DIV/0!</v>
      </c>
      <c r="X8" s="71" t="e">
        <f t="shared" si="18"/>
        <v>#DIV/0!</v>
      </c>
      <c r="Y8" s="69" t="e">
        <f t="shared" si="11"/>
        <v>#DIV/0!</v>
      </c>
      <c r="Z8" s="75"/>
      <c r="AA8" s="75"/>
      <c r="AB8" s="75"/>
      <c r="AC8" s="75"/>
      <c r="AD8" s="61"/>
      <c r="AG8" s="1137">
        <f t="shared" si="2"/>
        <v>120</v>
      </c>
      <c r="AJ8" s="76"/>
      <c r="AK8" s="1035" t="s">
        <v>110</v>
      </c>
      <c r="AL8" s="1035" t="e">
        <f>AVERAGE(AL6:AL7)</f>
        <v>#VALUE!</v>
      </c>
      <c r="AM8" s="1036" t="e">
        <f>STDEV(AS36,AS56,AS76,AS96,AS116,AS136,AS156,AS176,AS196,AS216,AS236,AS256)/SQRT(COUNT(AS36,AS56,AS76,AS96,AS116,AS136,AS156,AS176,AS196,AS216,AS236,AS256))</f>
        <v>#VALUE!</v>
      </c>
      <c r="AN8" s="1035" t="e">
        <f>AVERAGE(AN6:AN7)</f>
        <v>#VALUE!</v>
      </c>
      <c r="AO8" s="1036" t="e">
        <f>STDEV(AT36,AT56,AT76,AT96,AT116,AT136,AT156,AT176,AT196,AT216,AT236,AT256)/SQRT(COUNT(AT36,AT56,AT76,AT96,AT116,AT136,AT156,AT176,AT196,AT216,AT236,AT256))</f>
        <v>#VALUE!</v>
      </c>
      <c r="AP8" s="1035" t="e">
        <f>AVERAGE(AP6:AP7)</f>
        <v>#VALUE!</v>
      </c>
      <c r="AQ8" s="1036" t="e">
        <f>STDEV(AU36,AU56,AU76,AU96,AU116,AU136,AU156,AU176,AU196,AU216,AU236,AU256)/SQRT(COUNT(AU36,AU56,AU76,AU96,AU116,AU136,AU156,AU176,AU196,AU216,AU236,AU256))</f>
        <v>#VALUE!</v>
      </c>
      <c r="AR8" s="61"/>
    </row>
    <row r="9" spans="1:44">
      <c r="A9" s="707">
        <f t="shared" si="3"/>
        <v>40</v>
      </c>
      <c r="B9" s="64" t="e">
        <f t="shared" si="4"/>
        <v>#DIV/0!</v>
      </c>
      <c r="C9" s="65" t="e">
        <f t="shared" si="0"/>
        <v>#DIV/0!</v>
      </c>
      <c r="D9" s="65" t="e">
        <f t="shared" si="5"/>
        <v>#DIV/0!</v>
      </c>
      <c r="E9" s="67" t="e">
        <f t="shared" si="1"/>
        <v>#DIV/0!</v>
      </c>
      <c r="F9" s="79"/>
      <c r="G9" s="8" t="s">
        <v>304</v>
      </c>
      <c r="H9" s="63" t="e">
        <f>AVERAGE(K35,K55,K75,K95,K115,K135,K155,K175,K195,K215,K235,K255)</f>
        <v>#DIV/0!</v>
      </c>
      <c r="I9" s="63" t="e">
        <f>STDEV(K35,K55,K75,K95,K115,K135,K155,K175,K195,K215,K235,K255)/SQRT(COUNT(K35,K55,K75,K95,K115,K135,K155,K175,K195,K215,K235,K255))</f>
        <v>#DIV/0!</v>
      </c>
      <c r="J9" s="63" t="e">
        <f>MIN(K35,K55,K75,K95,K115,K135,K155,K175,K195,K215,K235,K255)</f>
        <v>#DIV/0!</v>
      </c>
      <c r="K9" s="63" t="e">
        <f>MAX(K35,K55,K75,K95,K115,K135,K155,K175,K195,K215,K235,K255)</f>
        <v>#DIV/0!</v>
      </c>
      <c r="L9" s="79"/>
      <c r="M9" s="717">
        <f t="shared" si="12"/>
        <v>100</v>
      </c>
      <c r="N9" s="68" t="e">
        <f t="shared" si="13"/>
        <v>#DIV/0!</v>
      </c>
      <c r="O9" s="69" t="e">
        <f t="shared" si="6"/>
        <v>#DIV/0!</v>
      </c>
      <c r="P9" s="69" t="e">
        <f t="shared" si="14"/>
        <v>#DIV/0!</v>
      </c>
      <c r="Q9" s="69" t="e">
        <f t="shared" si="7"/>
        <v>#DIV/0!</v>
      </c>
      <c r="R9" s="69" t="e">
        <f t="shared" si="15"/>
        <v>#VALUE!</v>
      </c>
      <c r="S9" s="70" t="e">
        <f t="shared" si="8"/>
        <v>#VALUE!</v>
      </c>
      <c r="T9" s="69" t="e">
        <f t="shared" si="16"/>
        <v>#DIV/0!</v>
      </c>
      <c r="U9" s="69" t="e">
        <f t="shared" si="9"/>
        <v>#DIV/0!</v>
      </c>
      <c r="V9" s="65" t="e">
        <f t="shared" si="17"/>
        <v>#DIV/0!</v>
      </c>
      <c r="W9" s="69" t="e">
        <f t="shared" si="10"/>
        <v>#DIV/0!</v>
      </c>
      <c r="X9" s="71" t="e">
        <f t="shared" si="18"/>
        <v>#DIV/0!</v>
      </c>
      <c r="Y9" s="69" t="e">
        <f t="shared" si="11"/>
        <v>#DIV/0!</v>
      </c>
      <c r="Z9" s="75"/>
      <c r="AA9" s="75"/>
      <c r="AB9" s="75"/>
      <c r="AC9" s="75"/>
      <c r="AD9" s="61"/>
      <c r="AO9" s="61"/>
      <c r="AP9" s="76"/>
    </row>
    <row r="10" spans="1:44" ht="13" thickBot="1">
      <c r="A10" s="707">
        <f t="shared" si="3"/>
        <v>50</v>
      </c>
      <c r="B10" s="64" t="e">
        <f t="shared" si="4"/>
        <v>#DIV/0!</v>
      </c>
      <c r="C10" s="65" t="e">
        <f t="shared" si="0"/>
        <v>#DIV/0!</v>
      </c>
      <c r="D10" s="65" t="e">
        <f t="shared" si="5"/>
        <v>#DIV/0!</v>
      </c>
      <c r="E10" s="67" t="e">
        <f t="shared" si="1"/>
        <v>#DIV/0!</v>
      </c>
      <c r="F10" s="79"/>
      <c r="H10" s="1045"/>
      <c r="I10" s="1045"/>
      <c r="L10" s="79"/>
      <c r="M10" s="717">
        <f t="shared" si="12"/>
        <v>120</v>
      </c>
      <c r="N10" s="68" t="e">
        <f t="shared" si="13"/>
        <v>#DIV/0!</v>
      </c>
      <c r="O10" s="69" t="e">
        <f t="shared" si="6"/>
        <v>#DIV/0!</v>
      </c>
      <c r="P10" s="69" t="e">
        <f t="shared" si="14"/>
        <v>#DIV/0!</v>
      </c>
      <c r="Q10" s="69" t="e">
        <f t="shared" si="7"/>
        <v>#DIV/0!</v>
      </c>
      <c r="R10" s="69" t="e">
        <f t="shared" si="15"/>
        <v>#VALUE!</v>
      </c>
      <c r="S10" s="70" t="e">
        <f t="shared" si="8"/>
        <v>#VALUE!</v>
      </c>
      <c r="T10" s="69" t="e">
        <f t="shared" si="16"/>
        <v>#DIV/0!</v>
      </c>
      <c r="U10" s="69" t="e">
        <f t="shared" si="9"/>
        <v>#DIV/0!</v>
      </c>
      <c r="V10" s="65" t="e">
        <f t="shared" si="17"/>
        <v>#DIV/0!</v>
      </c>
      <c r="W10" s="69" t="e">
        <f t="shared" si="10"/>
        <v>#DIV/0!</v>
      </c>
      <c r="X10" s="71" t="e">
        <f t="shared" si="18"/>
        <v>#DIV/0!</v>
      </c>
      <c r="Y10" s="69" t="e">
        <f t="shared" si="11"/>
        <v>#DIV/0!</v>
      </c>
      <c r="Z10" s="75"/>
      <c r="AA10" s="75"/>
      <c r="AB10" s="75"/>
      <c r="AC10" s="75"/>
      <c r="AD10" s="61"/>
      <c r="AO10" s="61"/>
    </row>
    <row r="11" spans="1:44" ht="13" thickBot="1">
      <c r="A11" s="707">
        <f t="shared" si="3"/>
        <v>60</v>
      </c>
      <c r="B11" s="64" t="e">
        <f t="shared" si="4"/>
        <v>#DIV/0!</v>
      </c>
      <c r="C11" s="65" t="e">
        <f t="shared" si="0"/>
        <v>#DIV/0!</v>
      </c>
      <c r="D11" s="65" t="e">
        <f t="shared" si="5"/>
        <v>#DIV/0!</v>
      </c>
      <c r="E11" s="67" t="e">
        <f t="shared" si="1"/>
        <v>#DIV/0!</v>
      </c>
      <c r="F11" s="79"/>
      <c r="G11" s="724" t="s">
        <v>163</v>
      </c>
      <c r="H11" s="724"/>
      <c r="I11" s="724"/>
      <c r="J11" s="724"/>
      <c r="K11" s="724"/>
      <c r="L11" s="79"/>
      <c r="M11" s="718" t="s">
        <v>310</v>
      </c>
      <c r="N11" s="1125" t="e">
        <f>AVERAGE(P36,P56,P76,P96,P116,P136,P156,P176,P196,P216,P236,P256)</f>
        <v>#DIV/0!</v>
      </c>
      <c r="O11" s="73" t="e">
        <f t="shared" si="6"/>
        <v>#DIV/0!</v>
      </c>
      <c r="P11" s="73" t="e">
        <f>AVERAGE(R36,R56,R76,R96,R116,R136,R156,R176,R196,R216,R236,R256)</f>
        <v>#DIV/0!</v>
      </c>
      <c r="Q11" s="73" t="e">
        <f t="shared" si="7"/>
        <v>#DIV/0!</v>
      </c>
      <c r="R11" s="73" t="e">
        <f>AVERAGE(U36,U56,U76,U96,U116,U136,U156,U176,U196,U216,U236,U256)</f>
        <v>#VALUE!</v>
      </c>
      <c r="S11" s="1126" t="e">
        <f t="shared" si="8"/>
        <v>#VALUE!</v>
      </c>
      <c r="T11" s="73" t="e">
        <f>AVERAGE(X36,X56,X76,X96,X116,X1136,X156,X176,X196,X216,X236,X256)</f>
        <v>#DIV/0!</v>
      </c>
      <c r="U11" s="73" t="e">
        <f>STDEV(X36,X56,X76,X96,X116,X1136,X156,X176,X196,X216,X236,X256)/SQRT(COUNT(X36,X56,X76,X96,X116,X1136,X156,X176,X196,X216,X236,X256))</f>
        <v>#DIV/0!</v>
      </c>
      <c r="V11" s="71" t="e">
        <f>AVERAGE(Y36,Y56,Y76,Y96,Y116,Y136,Y156,Y176,Y196,Y216,Y236,Y256)</f>
        <v>#DIV/0!</v>
      </c>
      <c r="W11" s="73" t="e">
        <f t="shared" si="10"/>
        <v>#DIV/0!</v>
      </c>
      <c r="X11" s="71" t="e">
        <f>AVERAGE(Z36,Z56,Z76,Z96,Z116,Z136,Z156,Z176,Z196,Z216,Z236,Z256)</f>
        <v>#DIV/0!</v>
      </c>
      <c r="Y11" s="73" t="e">
        <f t="shared" si="11"/>
        <v>#DIV/0!</v>
      </c>
      <c r="Z11" s="75"/>
      <c r="AA11" s="75"/>
      <c r="AB11" s="75"/>
      <c r="AC11" s="75"/>
      <c r="AD11" s="61"/>
      <c r="AN11" s="61"/>
      <c r="AO11" s="54"/>
    </row>
    <row r="12" spans="1:44">
      <c r="A12" s="707">
        <f t="shared" si="3"/>
        <v>70</v>
      </c>
      <c r="B12" s="64" t="e">
        <f t="shared" si="4"/>
        <v>#DIV/0!</v>
      </c>
      <c r="C12" s="65" t="e">
        <f t="shared" si="0"/>
        <v>#DIV/0!</v>
      </c>
      <c r="D12" s="65" t="e">
        <f t="shared" si="5"/>
        <v>#DIV/0!</v>
      </c>
      <c r="E12" s="67" t="e">
        <f t="shared" si="1"/>
        <v>#DIV/0!</v>
      </c>
      <c r="F12" s="79"/>
      <c r="H12" s="1045" t="s">
        <v>302</v>
      </c>
      <c r="I12" s="1045" t="s">
        <v>303</v>
      </c>
      <c r="J12" s="1045" t="s">
        <v>7</v>
      </c>
      <c r="K12" s="1045" t="s">
        <v>325</v>
      </c>
      <c r="L12" s="79"/>
      <c r="O12" s="41"/>
      <c r="P12" s="41"/>
      <c r="Q12" s="41"/>
      <c r="R12" s="41"/>
      <c r="S12" s="41"/>
      <c r="T12" s="41"/>
      <c r="U12" s="41"/>
      <c r="Z12" s="79"/>
      <c r="AA12" s="80" t="s">
        <v>13</v>
      </c>
      <c r="AB12" s="81"/>
      <c r="AC12" s="81" t="s">
        <v>33</v>
      </c>
      <c r="AD12" s="81"/>
      <c r="AE12" s="81"/>
      <c r="AF12" s="82"/>
      <c r="AN12" s="61"/>
      <c r="AO12" s="54"/>
    </row>
    <row r="13" spans="1:44">
      <c r="A13" s="707">
        <f t="shared" si="3"/>
        <v>80</v>
      </c>
      <c r="B13" s="64" t="e">
        <f t="shared" si="4"/>
        <v>#DIV/0!</v>
      </c>
      <c r="C13" s="65" t="e">
        <f t="shared" si="0"/>
        <v>#DIV/0!</v>
      </c>
      <c r="D13" s="65" t="e">
        <f t="shared" si="5"/>
        <v>#DIV/0!</v>
      </c>
      <c r="E13" s="67" t="e">
        <f t="shared" si="1"/>
        <v>#DIV/0!</v>
      </c>
      <c r="F13" s="79"/>
      <c r="G13" s="8" t="s">
        <v>97</v>
      </c>
      <c r="H13" s="63" t="e">
        <f>AVERAGE(R37,R57,R82,R97,R122,R142,R162,R182,R202,R222,R242,R262)</f>
        <v>#VALUE!</v>
      </c>
      <c r="I13" s="63" t="e">
        <f>STDEV(R37,R57,R82,R97,R122,R142,R162,R182,R202,R222,R242,R262)/SQRT(COUNT(R37,R57,R82,R97,R122,R142,R162,R182,R202,R222,R242,R262))</f>
        <v>#VALUE!</v>
      </c>
      <c r="J13" s="63" t="e">
        <f>MIN(R37,R57,R82,R97,R122,R142,R162,R182,R202,R222,R242,R262)</f>
        <v>#VALUE!</v>
      </c>
      <c r="K13" s="63" t="e">
        <f>MAX(R37,R57,R82,R97,R122,R142,R162,R182,R202,R222,R242,R262)</f>
        <v>#VALUE!</v>
      </c>
      <c r="P13" s="41"/>
      <c r="T13" s="41"/>
      <c r="U13" s="41"/>
      <c r="Z13" s="79"/>
      <c r="AA13" s="83" t="s">
        <v>17</v>
      </c>
      <c r="AB13" s="84" t="s">
        <v>84</v>
      </c>
      <c r="AC13" s="84" t="s">
        <v>24</v>
      </c>
      <c r="AD13" s="84"/>
      <c r="AE13" s="84"/>
      <c r="AF13" s="85"/>
      <c r="AN13" s="61"/>
      <c r="AO13" s="54"/>
    </row>
    <row r="14" spans="1:44">
      <c r="A14" s="707">
        <f t="shared" si="3"/>
        <v>90</v>
      </c>
      <c r="B14" s="64" t="e">
        <f t="shared" si="4"/>
        <v>#DIV/0!</v>
      </c>
      <c r="C14" s="65" t="e">
        <f t="shared" si="0"/>
        <v>#DIV/0!</v>
      </c>
      <c r="D14" s="65" t="e">
        <f t="shared" si="5"/>
        <v>#DIV/0!</v>
      </c>
      <c r="E14" s="67" t="e">
        <f t="shared" si="1"/>
        <v>#DIV/0!</v>
      </c>
      <c r="F14" s="79"/>
      <c r="G14" s="8" t="s">
        <v>110</v>
      </c>
      <c r="H14" s="63" t="e">
        <f>AVERAGE(Q37,Q57,Q82,Q97,Q122,Q142,Q162,Q182,Q202,Q222,Q242,Q262)</f>
        <v>#VALUE!</v>
      </c>
      <c r="I14" s="63" t="e">
        <f>STDEV(Q37,Q57,Q82,Q97,Q122,Q142,Q162,Q182,Q202,Q222,Q242,Q262)/SQRT(COUNT(Q37,Q57,Q82,Q97,Q122,Q142,Q162,Q182,Q202,Q222,Q242,Q262))</f>
        <v>#VALUE!</v>
      </c>
      <c r="J14" s="63" t="e">
        <f>MIN(Q37,Q57,Q82,Q97,Q122,Q142,Q162,Q182,Q202,Q222,Q242,Q262)</f>
        <v>#VALUE!</v>
      </c>
      <c r="K14" s="63" t="e">
        <f>MAX(Q37,Q57,Q82,Q97,Q122,Q142,Q162,Q182,Q202,Q222,Q242,Q262)</f>
        <v>#VALUE!</v>
      </c>
      <c r="L14" s="79"/>
      <c r="O14" s="724" t="s">
        <v>113</v>
      </c>
      <c r="P14" s="726"/>
      <c r="Q14" s="726"/>
      <c r="R14" s="726"/>
      <c r="S14" s="726"/>
      <c r="T14" s="41"/>
      <c r="U14" s="41"/>
      <c r="Z14" s="79"/>
      <c r="AA14" s="83" t="s">
        <v>18</v>
      </c>
      <c r="AB14" s="84" t="s">
        <v>16</v>
      </c>
      <c r="AC14" s="84" t="s">
        <v>21</v>
      </c>
      <c r="AD14" s="84"/>
      <c r="AE14" s="84"/>
      <c r="AF14" s="85"/>
    </row>
    <row r="15" spans="1:44">
      <c r="A15" s="707">
        <f t="shared" si="3"/>
        <v>100</v>
      </c>
      <c r="B15" s="64" t="e">
        <f t="shared" si="4"/>
        <v>#DIV/0!</v>
      </c>
      <c r="C15" s="65" t="e">
        <f t="shared" si="0"/>
        <v>#DIV/0!</v>
      </c>
      <c r="D15" s="65" t="e">
        <f t="shared" si="5"/>
        <v>#DIV/0!</v>
      </c>
      <c r="E15" s="67" t="e">
        <f t="shared" si="1"/>
        <v>#DIV/0!</v>
      </c>
      <c r="F15" s="79"/>
      <c r="K15" s="79"/>
      <c r="L15" s="79"/>
      <c r="O15" s="724" t="s">
        <v>10</v>
      </c>
      <c r="P15" s="725" t="s">
        <v>302</v>
      </c>
      <c r="Q15" s="725" t="s">
        <v>303</v>
      </c>
      <c r="R15" s="725" t="s">
        <v>7</v>
      </c>
      <c r="S15" s="725" t="s">
        <v>325</v>
      </c>
      <c r="U15" s="41"/>
      <c r="Z15" s="79"/>
      <c r="AA15" s="83" t="s">
        <v>46</v>
      </c>
      <c r="AB15" s="84" t="s">
        <v>16</v>
      </c>
      <c r="AC15" s="84" t="s">
        <v>22</v>
      </c>
      <c r="AD15" s="84"/>
      <c r="AE15" s="84"/>
      <c r="AF15" s="85"/>
    </row>
    <row r="16" spans="1:44">
      <c r="A16" s="707">
        <f t="shared" si="3"/>
        <v>110</v>
      </c>
      <c r="B16" s="64" t="e">
        <f t="shared" si="4"/>
        <v>#DIV/0!</v>
      </c>
      <c r="C16" s="65" t="e">
        <f t="shared" si="0"/>
        <v>#DIV/0!</v>
      </c>
      <c r="D16" s="65" t="e">
        <f t="shared" si="5"/>
        <v>#DIV/0!</v>
      </c>
      <c r="E16" s="67" t="e">
        <f t="shared" si="1"/>
        <v>#DIV/0!</v>
      </c>
      <c r="F16" s="79"/>
      <c r="G16" s="724" t="s">
        <v>307</v>
      </c>
      <c r="H16" s="724"/>
      <c r="I16" s="724"/>
      <c r="J16" s="724"/>
      <c r="K16" s="724"/>
      <c r="O16" s="6">
        <f>B42</f>
        <v>2</v>
      </c>
      <c r="P16" s="24" t="e">
        <f t="shared" ref="P16:P21" si="19">AVERAGE(G42,G62,G82,G102,G122,G142,G162,G182,G202,G222,G242,G262)</f>
        <v>#DIV/0!</v>
      </c>
      <c r="Q16" s="24" t="e">
        <f t="shared" ref="Q16:Q21" si="20">STDEV(G42,G62,G82,G102,G122,G142,G162,G182,G202,G222,G242,G262)/SQRT(COUNT(G42,G62,G82,G102,G122,G142,G162,G182,G202,G222,G242,G262))</f>
        <v>#DIV/0!</v>
      </c>
      <c r="R16" s="24">
        <f t="shared" ref="R16:R21" si="21">MIN(G42,G62,G82,G102,G122,G142,G162,G182,G202,G222,G242,G262)</f>
        <v>0</v>
      </c>
      <c r="S16" s="24">
        <f t="shared" ref="S16:S21" si="22">MAX(G42,G62,G82,G102,G122,G142,G162,G182,G202,G222,G242,G262)</f>
        <v>0</v>
      </c>
      <c r="U16" s="41"/>
      <c r="Z16" s="79"/>
      <c r="AA16" s="83" t="s">
        <v>20</v>
      </c>
      <c r="AB16" s="84" t="s">
        <v>16</v>
      </c>
      <c r="AC16" s="84" t="s">
        <v>23</v>
      </c>
      <c r="AD16" s="84"/>
      <c r="AE16" s="84"/>
      <c r="AF16" s="85"/>
    </row>
    <row r="17" spans="1:76">
      <c r="A17" s="707">
        <f t="shared" si="3"/>
        <v>120</v>
      </c>
      <c r="B17" s="64" t="e">
        <f t="shared" si="4"/>
        <v>#DIV/0!</v>
      </c>
      <c r="C17" s="65" t="e">
        <f t="shared" si="0"/>
        <v>#DIV/0!</v>
      </c>
      <c r="D17" s="65" t="e">
        <f t="shared" si="5"/>
        <v>#DIV/0!</v>
      </c>
      <c r="E17" s="67" t="e">
        <f t="shared" si="1"/>
        <v>#DIV/0!</v>
      </c>
      <c r="F17" s="79"/>
      <c r="H17" s="53" t="s">
        <v>302</v>
      </c>
      <c r="I17" s="53" t="s">
        <v>303</v>
      </c>
      <c r="J17" s="1045" t="s">
        <v>7</v>
      </c>
      <c r="K17" s="1045" t="s">
        <v>325</v>
      </c>
      <c r="L17" s="79"/>
      <c r="N17" s="317"/>
      <c r="O17" s="6">
        <f>B43</f>
        <v>5</v>
      </c>
      <c r="P17" s="24" t="e">
        <f t="shared" si="19"/>
        <v>#DIV/0!</v>
      </c>
      <c r="Q17" s="24" t="e">
        <f t="shared" si="20"/>
        <v>#DIV/0!</v>
      </c>
      <c r="R17" s="24">
        <f t="shared" si="21"/>
        <v>0</v>
      </c>
      <c r="S17" s="24">
        <f t="shared" si="22"/>
        <v>0</v>
      </c>
      <c r="Z17" s="79"/>
      <c r="AA17" s="83" t="s">
        <v>28</v>
      </c>
      <c r="AB17" s="84" t="s">
        <v>15</v>
      </c>
      <c r="AC17" s="84" t="s">
        <v>29</v>
      </c>
      <c r="AD17" s="84"/>
      <c r="AE17" s="84"/>
      <c r="AF17" s="85"/>
    </row>
    <row r="18" spans="1:76" ht="12" customHeight="1">
      <c r="A18" s="707">
        <f t="shared" si="3"/>
        <v>2</v>
      </c>
      <c r="B18" s="64" t="e">
        <f t="shared" si="4"/>
        <v>#DIV/0!</v>
      </c>
      <c r="C18" s="65" t="e">
        <f t="shared" si="0"/>
        <v>#DIV/0!</v>
      </c>
      <c r="D18" s="65" t="e">
        <f t="shared" si="5"/>
        <v>#DIV/0!</v>
      </c>
      <c r="E18" s="67" t="e">
        <f t="shared" si="1"/>
        <v>#DIV/0!</v>
      </c>
      <c r="G18" s="53" t="s">
        <v>308</v>
      </c>
      <c r="H18" s="63" t="e">
        <f>AVERAGE(A39,A59,A79,A99,A119,A139,A159,A179,A199,A219,A239,A259)</f>
        <v>#DIV/0!</v>
      </c>
      <c r="I18" s="63" t="e">
        <f>STDEV(A39,A59,A79,A99,A119,A139,A159,A179,A199,A219,A239,A259)/SQRT(COUNT(A39,A59,A79,A99,A119,A139,A159,A179,A199,A219,A239,A259))</f>
        <v>#DIV/0!</v>
      </c>
      <c r="J18" s="63">
        <f>MIN(A39,A59,A79,A99,A119,A139,A159,A179,A199,A219,A239,A259)</f>
        <v>0</v>
      </c>
      <c r="K18" s="63">
        <f>MAX(A39,A59,A79,A99,A119,A139,A159,A179,A199,A219,A239,A259)</f>
        <v>0</v>
      </c>
      <c r="L18" s="316"/>
      <c r="N18" s="317"/>
      <c r="O18" s="6">
        <f>B44</f>
        <v>10</v>
      </c>
      <c r="P18" s="24" t="e">
        <f t="shared" si="19"/>
        <v>#DIV/0!</v>
      </c>
      <c r="Q18" s="24" t="e">
        <f t="shared" si="20"/>
        <v>#DIV/0!</v>
      </c>
      <c r="R18" s="24">
        <f t="shared" si="21"/>
        <v>0</v>
      </c>
      <c r="S18" s="24">
        <f t="shared" si="22"/>
        <v>0</v>
      </c>
      <c r="Z18" s="79"/>
      <c r="AA18" s="83" t="s">
        <v>25</v>
      </c>
      <c r="AB18" s="84" t="s">
        <v>88</v>
      </c>
      <c r="AC18" s="84" t="s">
        <v>30</v>
      </c>
      <c r="AD18" s="84"/>
      <c r="AE18" s="84"/>
      <c r="AF18" s="85"/>
      <c r="AG18" s="86"/>
      <c r="AX18" s="354"/>
      <c r="BA18" s="45"/>
      <c r="BB18" s="45"/>
    </row>
    <row r="19" spans="1:76">
      <c r="A19" s="707">
        <f t="shared" si="3"/>
        <v>5</v>
      </c>
      <c r="B19" s="64" t="e">
        <f t="shared" si="4"/>
        <v>#DIV/0!</v>
      </c>
      <c r="C19" s="65" t="e">
        <f t="shared" si="0"/>
        <v>#DIV/0!</v>
      </c>
      <c r="D19" s="65" t="e">
        <f t="shared" si="5"/>
        <v>#DIV/0!</v>
      </c>
      <c r="E19" s="67" t="e">
        <f t="shared" si="1"/>
        <v>#DIV/0!</v>
      </c>
      <c r="G19" s="53" t="s">
        <v>309</v>
      </c>
      <c r="H19" s="63" t="e">
        <f>AVERAGE(A41,A61,A81,A101,A121,A141,A161,A181,A201,A221,A241,A261)</f>
        <v>#DIV/0!</v>
      </c>
      <c r="I19" s="63" t="e">
        <f>STDEV(A41,A61,A81,A101,A121,A141,A161,A181,A201,A221,A241,A261)/SQRT(COUNT(A41,A61,A81,A101,A121,A141,A161,A181,A201,A221,A241,A261))</f>
        <v>#DIV/0!</v>
      </c>
      <c r="J19" s="63">
        <f>MIN(A41,A61,A81,A101,A121,A141,A161,A181,A201,A221,A241,A261)</f>
        <v>0</v>
      </c>
      <c r="K19" s="63">
        <f>MAX(A41,A61,A81,A101,A121,A141,A161,A181,A201,A221,A241,A261)</f>
        <v>0</v>
      </c>
      <c r="L19" s="316"/>
      <c r="N19" s="317"/>
      <c r="O19" s="6">
        <f>B45</f>
        <v>15</v>
      </c>
      <c r="P19" s="24" t="e">
        <f t="shared" si="19"/>
        <v>#DIV/0!</v>
      </c>
      <c r="Q19" s="24" t="e">
        <f t="shared" si="20"/>
        <v>#DIV/0!</v>
      </c>
      <c r="R19" s="24">
        <f t="shared" si="21"/>
        <v>0</v>
      </c>
      <c r="S19" s="24">
        <f t="shared" si="22"/>
        <v>0</v>
      </c>
      <c r="Z19" s="79"/>
      <c r="AA19" s="83" t="s">
        <v>347</v>
      </c>
      <c r="AB19" s="84" t="s">
        <v>27</v>
      </c>
      <c r="AC19" s="84" t="s">
        <v>32</v>
      </c>
      <c r="AD19" s="84"/>
      <c r="AE19" s="84"/>
      <c r="AF19" s="85"/>
      <c r="AG19" s="86"/>
      <c r="AX19" s="354"/>
    </row>
    <row r="20" spans="1:76" ht="13" customHeight="1">
      <c r="A20" s="707">
        <f t="shared" si="3"/>
        <v>10</v>
      </c>
      <c r="B20" s="64" t="e">
        <f t="shared" si="4"/>
        <v>#DIV/0!</v>
      </c>
      <c r="C20" s="65" t="e">
        <f t="shared" si="0"/>
        <v>#DIV/0!</v>
      </c>
      <c r="D20" s="65" t="e">
        <f t="shared" si="5"/>
        <v>#DIV/0!</v>
      </c>
      <c r="E20" s="67" t="e">
        <f t="shared" si="1"/>
        <v>#DIV/0!</v>
      </c>
      <c r="G20" s="1060"/>
      <c r="H20" s="1060"/>
      <c r="I20" s="1060"/>
      <c r="J20" s="1060"/>
      <c r="K20" s="316"/>
      <c r="L20" s="316"/>
      <c r="N20" s="317"/>
      <c r="O20" s="6">
        <f>B46</f>
        <v>25</v>
      </c>
      <c r="P20" s="24" t="e">
        <f t="shared" si="19"/>
        <v>#DIV/0!</v>
      </c>
      <c r="Q20" s="24" t="e">
        <f t="shared" si="20"/>
        <v>#DIV/0!</v>
      </c>
      <c r="R20" s="24">
        <f t="shared" si="21"/>
        <v>0</v>
      </c>
      <c r="S20" s="24">
        <f t="shared" si="22"/>
        <v>0</v>
      </c>
      <c r="Z20" s="79"/>
      <c r="AA20" s="83" t="s">
        <v>348</v>
      </c>
      <c r="AB20" s="84" t="s">
        <v>27</v>
      </c>
      <c r="AC20" s="84" t="s">
        <v>349</v>
      </c>
      <c r="AD20" s="84"/>
      <c r="AE20" s="84"/>
      <c r="AF20" s="85"/>
      <c r="AG20" s="86"/>
      <c r="AX20" s="354"/>
      <c r="BL20" s="45"/>
    </row>
    <row r="21" spans="1:76" ht="13" thickBot="1">
      <c r="A21" s="707">
        <f t="shared" si="3"/>
        <v>15</v>
      </c>
      <c r="B21" s="64" t="e">
        <f t="shared" si="4"/>
        <v>#DIV/0!</v>
      </c>
      <c r="C21" s="65" t="e">
        <f t="shared" si="0"/>
        <v>#DIV/0!</v>
      </c>
      <c r="D21" s="65" t="e">
        <f t="shared" si="5"/>
        <v>#DIV/0!</v>
      </c>
      <c r="E21" s="67" t="e">
        <f t="shared" si="1"/>
        <v>#DIV/0!</v>
      </c>
      <c r="F21" s="1059" t="s">
        <v>327</v>
      </c>
      <c r="G21" s="1060"/>
      <c r="H21" s="1060"/>
      <c r="I21" s="1060"/>
      <c r="J21" s="1060"/>
      <c r="K21" s="316"/>
      <c r="L21" s="316"/>
      <c r="N21" s="317"/>
      <c r="O21" s="23" t="s">
        <v>114</v>
      </c>
      <c r="P21" s="24" t="e">
        <f t="shared" si="19"/>
        <v>#DIV/0!</v>
      </c>
      <c r="Q21" s="24" t="e">
        <f t="shared" si="20"/>
        <v>#DIV/0!</v>
      </c>
      <c r="R21" s="24">
        <f t="shared" si="21"/>
        <v>0</v>
      </c>
      <c r="S21" s="24">
        <f t="shared" si="22"/>
        <v>0</v>
      </c>
      <c r="W21" s="79"/>
      <c r="X21" s="79"/>
      <c r="Y21" s="79"/>
      <c r="Z21" s="79"/>
      <c r="AA21" s="88" t="s">
        <v>56</v>
      </c>
      <c r="AB21" s="89" t="s">
        <v>60</v>
      </c>
      <c r="AC21" s="89" t="s">
        <v>323</v>
      </c>
      <c r="AD21" s="90"/>
      <c r="AE21" s="90"/>
      <c r="AF21" s="91"/>
      <c r="AG21" s="86"/>
      <c r="AX21" s="354"/>
    </row>
    <row r="22" spans="1:76" ht="13" thickBot="1">
      <c r="A22" s="708">
        <f t="shared" si="3"/>
        <v>25</v>
      </c>
      <c r="B22" s="64" t="e">
        <f t="shared" si="4"/>
        <v>#DIV/0!</v>
      </c>
      <c r="C22" s="65" t="e">
        <f t="shared" si="0"/>
        <v>#DIV/0!</v>
      </c>
      <c r="D22" s="65" t="e">
        <f t="shared" si="5"/>
        <v>#DIV/0!</v>
      </c>
      <c r="E22" s="67" t="e">
        <f t="shared" si="1"/>
        <v>#DIV/0!</v>
      </c>
      <c r="F22" s="1059" t="s">
        <v>322</v>
      </c>
      <c r="G22" s="1060"/>
      <c r="H22" s="1060"/>
      <c r="I22" s="1060"/>
      <c r="J22" s="1060"/>
      <c r="K22" s="318"/>
      <c r="L22" s="318"/>
      <c r="W22" s="79"/>
      <c r="X22" s="79"/>
      <c r="Y22" s="79"/>
      <c r="Z22" s="79"/>
      <c r="AA22" s="79"/>
      <c r="AB22" s="79"/>
      <c r="AC22" s="79"/>
      <c r="AD22" s="79"/>
      <c r="AE22" s="79"/>
      <c r="AF22" s="317"/>
      <c r="AG22" s="86"/>
      <c r="AX22" s="354"/>
      <c r="AZ22" s="45"/>
      <c r="BA22" s="45"/>
      <c r="BB22" s="45"/>
      <c r="BC22" s="45"/>
      <c r="BD22" s="45"/>
      <c r="BE22" s="45"/>
      <c r="BF22" s="45"/>
      <c r="BG22" s="45"/>
      <c r="BH22" s="45"/>
      <c r="BJ22" s="45"/>
    </row>
    <row r="23" spans="1:76" ht="13" customHeight="1" thickBot="1">
      <c r="A23" s="709" t="s">
        <v>326</v>
      </c>
      <c r="B23" s="64" t="e">
        <f>AVERAGE(C47,C67,C87,C107,C127,C147,C167,C187,C207,C227,C247,C267)</f>
        <v>#DIV/0!</v>
      </c>
      <c r="C23" s="65" t="e">
        <f t="shared" si="0"/>
        <v>#DIV/0!</v>
      </c>
      <c r="D23" s="65" t="e">
        <f t="shared" si="5"/>
        <v>#DIV/0!</v>
      </c>
      <c r="E23" s="67" t="e">
        <f t="shared" si="1"/>
        <v>#DIV/0!</v>
      </c>
      <c r="F23" s="1059"/>
      <c r="G23" s="1060"/>
      <c r="H23" s="1060"/>
      <c r="I23" s="1060"/>
      <c r="J23" s="1060"/>
      <c r="K23" s="318"/>
      <c r="L23" s="318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X23" s="45"/>
      <c r="AY23" s="45"/>
    </row>
    <row r="24" spans="1:76" ht="13" customHeight="1" thickBot="1">
      <c r="A24" s="79"/>
      <c r="B24" s="79"/>
      <c r="C24" s="46"/>
      <c r="D24" s="79"/>
      <c r="E24" s="79"/>
      <c r="F24" s="92" t="s">
        <v>77</v>
      </c>
      <c r="G24" s="92" t="s">
        <v>77</v>
      </c>
      <c r="H24" s="92" t="s">
        <v>78</v>
      </c>
      <c r="I24" s="79"/>
      <c r="J24" s="79"/>
      <c r="K24" s="79"/>
      <c r="L24" s="79"/>
      <c r="M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</row>
    <row r="25" spans="1:76" ht="17.25" customHeight="1" thickBot="1">
      <c r="A25" s="997" t="s">
        <v>68</v>
      </c>
      <c r="B25" s="998" t="s">
        <v>2</v>
      </c>
      <c r="C25" s="998" t="s">
        <v>31</v>
      </c>
      <c r="D25" s="998" t="s">
        <v>31</v>
      </c>
      <c r="E25" s="998" t="s">
        <v>19</v>
      </c>
      <c r="F25" s="998" t="s">
        <v>6</v>
      </c>
      <c r="G25" s="998" t="s">
        <v>6</v>
      </c>
      <c r="H25" s="998" t="s">
        <v>69</v>
      </c>
      <c r="I25" s="998" t="s">
        <v>1</v>
      </c>
      <c r="J25" s="998" t="s">
        <v>1</v>
      </c>
      <c r="K25" s="998" t="s">
        <v>1</v>
      </c>
      <c r="L25" s="998" t="s">
        <v>1</v>
      </c>
      <c r="M25" s="999" t="s">
        <v>47</v>
      </c>
      <c r="N25" s="1000" t="s">
        <v>0</v>
      </c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Z25" s="45"/>
    </row>
    <row r="26" spans="1:76" ht="13" customHeight="1" thickBot="1">
      <c r="A26" s="1001" t="s">
        <v>67</v>
      </c>
      <c r="B26" s="1002" t="s">
        <v>7</v>
      </c>
      <c r="C26" s="1002" t="s">
        <v>164</v>
      </c>
      <c r="D26" s="1002" t="s">
        <v>87</v>
      </c>
      <c r="E26" s="1002"/>
      <c r="F26" s="1002" t="s">
        <v>48</v>
      </c>
      <c r="G26" s="1002" t="s">
        <v>12</v>
      </c>
      <c r="H26" s="1002" t="s">
        <v>155</v>
      </c>
      <c r="I26" s="1002" t="s">
        <v>3</v>
      </c>
      <c r="J26" s="1002" t="s">
        <v>4</v>
      </c>
      <c r="K26" s="1002" t="s">
        <v>3</v>
      </c>
      <c r="L26" s="1002" t="s">
        <v>4</v>
      </c>
      <c r="M26" s="1003" t="s">
        <v>57</v>
      </c>
      <c r="N26" s="1004"/>
      <c r="W26" s="79"/>
      <c r="X26" s="79"/>
      <c r="Y26" s="79"/>
      <c r="Z26" s="778" t="s">
        <v>14</v>
      </c>
      <c r="AA26" s="79"/>
      <c r="AB26" s="79"/>
      <c r="AC26" s="79"/>
      <c r="AD26" s="79"/>
      <c r="AE26" s="79"/>
      <c r="AF26" s="79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L26" s="45"/>
      <c r="BM26" s="45"/>
    </row>
    <row r="27" spans="1:76" ht="13" customHeight="1" thickBot="1">
      <c r="A27" s="1005"/>
      <c r="B27" s="1006"/>
      <c r="C27" s="1006"/>
      <c r="D27" s="1006"/>
      <c r="E27" s="1006"/>
      <c r="F27" s="1006" t="s">
        <v>70</v>
      </c>
      <c r="G27" s="1006"/>
      <c r="H27" s="1006" t="s">
        <v>73</v>
      </c>
      <c r="I27" s="1006"/>
      <c r="J27" s="1006"/>
      <c r="K27" s="1007" t="s">
        <v>131</v>
      </c>
      <c r="L27" s="1007" t="s">
        <v>131</v>
      </c>
      <c r="M27" s="1008"/>
      <c r="N27" s="1009"/>
      <c r="O27" s="1283" t="str">
        <f>A29</f>
        <v>MP-1</v>
      </c>
      <c r="P27" s="1284"/>
      <c r="Q27" s="319"/>
      <c r="S27" s="92" t="s">
        <v>77</v>
      </c>
      <c r="T27" s="92" t="s">
        <v>78</v>
      </c>
      <c r="W27" s="79"/>
      <c r="X27" s="79"/>
      <c r="Y27" s="79"/>
      <c r="Z27" s="320" t="e">
        <f>I35</f>
        <v>#DIV/0!</v>
      </c>
      <c r="AA27" s="779" t="s">
        <v>76</v>
      </c>
      <c r="AB27" s="780"/>
      <c r="AC27" s="780"/>
      <c r="AD27" s="781"/>
      <c r="AE27" s="785" t="str">
        <f>+O27</f>
        <v>MP-1</v>
      </c>
      <c r="AF27" s="785" t="s">
        <v>116</v>
      </c>
      <c r="AG27" s="785"/>
      <c r="AH27" s="785"/>
      <c r="AI27" s="785" t="s">
        <v>115</v>
      </c>
      <c r="AJ27" s="785"/>
      <c r="AK27" s="785">
        <v>1.3</v>
      </c>
      <c r="AL27" s="785"/>
      <c r="AM27" s="785"/>
      <c r="AN27" s="785"/>
      <c r="AO27" s="785"/>
      <c r="AP27" s="785"/>
      <c r="AQ27" s="785"/>
      <c r="AR27" s="785"/>
      <c r="AS27" s="785"/>
      <c r="AT27" s="785"/>
      <c r="AU27" s="785"/>
      <c r="AV27" s="54"/>
      <c r="AW27" s="54"/>
      <c r="BG27" s="161"/>
      <c r="BT27" s="41"/>
      <c r="BU27" s="41"/>
      <c r="BV27" s="41"/>
      <c r="BW27" s="41"/>
      <c r="BX27" s="41"/>
    </row>
    <row r="28" spans="1:76" ht="13" customHeight="1">
      <c r="A28" s="1100">
        <v>1</v>
      </c>
      <c r="B28" s="733">
        <v>-10</v>
      </c>
      <c r="C28" s="878" t="s">
        <v>168</v>
      </c>
      <c r="D28" s="878" t="s">
        <v>186</v>
      </c>
      <c r="E28" s="878" t="s">
        <v>192</v>
      </c>
      <c r="F28" s="880" t="s">
        <v>156</v>
      </c>
      <c r="G28" s="736"/>
      <c r="H28" s="880" t="s">
        <v>158</v>
      </c>
      <c r="I28" s="737"/>
      <c r="J28" s="738"/>
      <c r="K28" s="739"/>
      <c r="L28" s="739"/>
      <c r="M28" s="941" t="s">
        <v>210</v>
      </c>
      <c r="N28" s="925"/>
      <c r="O28" s="766" t="s">
        <v>2</v>
      </c>
      <c r="P28" s="767" t="s">
        <v>344</v>
      </c>
      <c r="Q28" s="768" t="s">
        <v>345</v>
      </c>
      <c r="R28" s="727" t="s">
        <v>46</v>
      </c>
      <c r="S28" s="768" t="s">
        <v>71</v>
      </c>
      <c r="T28" s="768" t="s">
        <v>72</v>
      </c>
      <c r="U28" s="768" t="s">
        <v>17</v>
      </c>
      <c r="V28" s="1080" t="s">
        <v>28</v>
      </c>
      <c r="W28" s="768" t="s">
        <v>25</v>
      </c>
      <c r="X28" s="727" t="s">
        <v>18</v>
      </c>
      <c r="Y28" s="769" t="s">
        <v>20</v>
      </c>
      <c r="Z28" s="728" t="s">
        <v>56</v>
      </c>
      <c r="AA28" s="770" t="s">
        <v>74</v>
      </c>
      <c r="AB28" s="729" t="s">
        <v>81</v>
      </c>
      <c r="AC28" s="729" t="s">
        <v>82</v>
      </c>
      <c r="AD28" s="771" t="s">
        <v>86</v>
      </c>
      <c r="AE28" s="785"/>
      <c r="AF28" s="785"/>
      <c r="AG28" s="785"/>
      <c r="AH28" s="785"/>
      <c r="AI28" s="785"/>
      <c r="AJ28" s="785"/>
      <c r="AK28" s="785"/>
      <c r="AL28" s="785"/>
      <c r="AM28" s="785" t="s">
        <v>117</v>
      </c>
      <c r="AN28" s="785" t="s">
        <v>117</v>
      </c>
      <c r="AO28" s="785" t="s">
        <v>117</v>
      </c>
      <c r="AP28" s="785" t="s">
        <v>117</v>
      </c>
      <c r="AQ28" s="785" t="s">
        <v>118</v>
      </c>
      <c r="AR28" s="785" t="s">
        <v>119</v>
      </c>
      <c r="AS28" s="785" t="s">
        <v>120</v>
      </c>
      <c r="AT28" s="785" t="s">
        <v>121</v>
      </c>
      <c r="AU28" s="785"/>
      <c r="AV28" s="54"/>
      <c r="AW28" s="54"/>
      <c r="BT28" s="41"/>
      <c r="BU28" s="41"/>
      <c r="BV28" s="41"/>
      <c r="BW28" s="41"/>
      <c r="BX28" s="41"/>
    </row>
    <row r="29" spans="1:76" ht="13" customHeight="1" thickBot="1">
      <c r="A29" s="906" t="s">
        <v>137</v>
      </c>
      <c r="B29" s="734">
        <v>0</v>
      </c>
      <c r="C29" s="879" t="s">
        <v>169</v>
      </c>
      <c r="D29" s="879" t="s">
        <v>187</v>
      </c>
      <c r="E29" s="879" t="s">
        <v>193</v>
      </c>
      <c r="F29" s="879" t="s">
        <v>156</v>
      </c>
      <c r="G29" s="736"/>
      <c r="H29" s="879" t="s">
        <v>158</v>
      </c>
      <c r="I29" s="879"/>
      <c r="J29" s="883"/>
      <c r="K29" s="879"/>
      <c r="L29" s="879"/>
      <c r="M29" s="736"/>
      <c r="N29" s="926"/>
      <c r="O29" s="1148" t="s">
        <v>26</v>
      </c>
      <c r="P29" s="773" t="s">
        <v>99</v>
      </c>
      <c r="Q29" s="730" t="s">
        <v>99</v>
      </c>
      <c r="R29" s="1149" t="s">
        <v>16</v>
      </c>
      <c r="S29" s="1149" t="s">
        <v>70</v>
      </c>
      <c r="T29" s="1149" t="s">
        <v>73</v>
      </c>
      <c r="U29" s="1150" t="s">
        <v>84</v>
      </c>
      <c r="V29" s="1151" t="s">
        <v>350</v>
      </c>
      <c r="W29" s="1149" t="s">
        <v>88</v>
      </c>
      <c r="X29" s="1149" t="s">
        <v>16</v>
      </c>
      <c r="Y29" s="1152" t="s">
        <v>16</v>
      </c>
      <c r="Z29" s="776"/>
      <c r="AA29" s="731" t="s">
        <v>75</v>
      </c>
      <c r="AB29" s="732"/>
      <c r="AC29" s="732"/>
      <c r="AD29" s="777"/>
      <c r="AE29" s="785" t="s">
        <v>122</v>
      </c>
      <c r="AF29" s="785" t="s">
        <v>123</v>
      </c>
      <c r="AG29" s="785" t="s">
        <v>124</v>
      </c>
      <c r="AH29" s="785" t="s">
        <v>125</v>
      </c>
      <c r="AI29" s="785" t="s">
        <v>341</v>
      </c>
      <c r="AJ29" s="785" t="s">
        <v>346</v>
      </c>
      <c r="AK29" s="785" t="s">
        <v>339</v>
      </c>
      <c r="AL29" s="785" t="s">
        <v>340</v>
      </c>
      <c r="AM29" s="785" t="s">
        <v>46</v>
      </c>
      <c r="AN29" s="785" t="s">
        <v>17</v>
      </c>
      <c r="AO29" s="785" t="s">
        <v>343</v>
      </c>
      <c r="AP29" s="785" t="s">
        <v>25</v>
      </c>
      <c r="AQ29" s="785" t="s">
        <v>127</v>
      </c>
      <c r="AR29" s="785" t="s">
        <v>127</v>
      </c>
      <c r="AS29" s="785" t="s">
        <v>127</v>
      </c>
      <c r="AT29" s="785" t="s">
        <v>127</v>
      </c>
      <c r="AU29" s="785" t="s">
        <v>128</v>
      </c>
      <c r="AV29" s="54"/>
      <c r="AW29" s="54"/>
      <c r="BT29" s="41"/>
      <c r="BU29" s="41"/>
      <c r="BV29" s="41"/>
      <c r="BW29" s="41"/>
      <c r="BX29" s="41"/>
    </row>
    <row r="30" spans="1:76" ht="13" customHeight="1">
      <c r="A30" s="898" t="s">
        <v>151</v>
      </c>
      <c r="B30" s="734">
        <v>10</v>
      </c>
      <c r="C30" s="879" t="s">
        <v>170</v>
      </c>
      <c r="D30" s="892"/>
      <c r="E30" s="879" t="s">
        <v>194</v>
      </c>
      <c r="F30" s="736"/>
      <c r="G30" s="736"/>
      <c r="H30" s="736"/>
      <c r="I30" s="879"/>
      <c r="J30" s="883"/>
      <c r="K30" s="879"/>
      <c r="L30" s="879"/>
      <c r="M30" s="736"/>
      <c r="N30" s="927"/>
      <c r="O30" s="322">
        <f t="shared" ref="O30:S31" si="23">+B28</f>
        <v>-10</v>
      </c>
      <c r="P30" s="323" t="str">
        <f t="shared" si="23"/>
        <v>bg -10</v>
      </c>
      <c r="Q30" s="66" t="str">
        <f t="shared" si="23"/>
        <v>glu -10</v>
      </c>
      <c r="R30" s="66" t="str">
        <f t="shared" si="23"/>
        <v>gir -10</v>
      </c>
      <c r="S30" s="66" t="str">
        <f t="shared" si="23"/>
        <v>[3H dry]</v>
      </c>
      <c r="T30" s="66" t="str">
        <f>+H28</f>
        <v>[3H wet]</v>
      </c>
      <c r="U30" s="65" t="e">
        <f>S30/Q30</f>
        <v>#VALUE!</v>
      </c>
      <c r="V30" s="887">
        <v>3</v>
      </c>
      <c r="W30" s="65" t="e">
        <f>V31*I33*200/10/(A30)</f>
        <v>#DIV/0!</v>
      </c>
      <c r="X30" s="65" t="e">
        <f t="shared" ref="X30:X35" si="24">W30/U30</f>
        <v>#DIV/0!</v>
      </c>
      <c r="Y30" s="65" t="e">
        <f t="shared" ref="Y30:Y35" si="25">X30-R30</f>
        <v>#DIV/0!</v>
      </c>
      <c r="Z30" s="65" t="e">
        <f t="shared" ref="Z30:Z35" si="26">(X30/P30)*100</f>
        <v>#DIV/0!</v>
      </c>
      <c r="AA30" s="65" t="e">
        <f>(T30/0.4-(S30))*I35/100*10</f>
        <v>#VALUE!</v>
      </c>
      <c r="AB30" s="64" t="e">
        <f>700*AA38/AVERAGE(U30:U31)</f>
        <v>#VALUE!</v>
      </c>
      <c r="AC30" s="65" t="e">
        <f>AVERAGE(X30:X31)-AB30</f>
        <v>#DIV/0!</v>
      </c>
      <c r="AD30" s="65" t="e">
        <f>AC30/AVERAGE(X30:X31)*100</f>
        <v>#DIV/0!</v>
      </c>
      <c r="AE30" s="43" t="e">
        <f>LINEST(R30:R31,O30:O31)</f>
        <v>#VALUE!</v>
      </c>
      <c r="AF30" s="43" t="e">
        <f>INDEX(LINEST(R30:R31,O30:O31),2)</f>
        <v>#VALUE!</v>
      </c>
      <c r="AG30" s="42" t="e">
        <f>LINEST(U30:U31,O30:O31)</f>
        <v>#VALUE!</v>
      </c>
      <c r="AH30" s="42" t="e">
        <f>INDEX(LINEST(U30:U31,O30:O31),2)</f>
        <v>#VALUE!</v>
      </c>
      <c r="AI30" s="43" t="e">
        <f>LINEST(Q30:Q31,O30:O31)</f>
        <v>#VALUE!</v>
      </c>
      <c r="AJ30" s="42" t="e">
        <f>INDEX(LINEST(Q30:Q31,O30:O31),2)</f>
        <v>#VALUE!</v>
      </c>
      <c r="AK30" s="43" t="e">
        <f>LINEST(W30:W31,O30:O31)</f>
        <v>#VALUE!</v>
      </c>
      <c r="AL30" s="42" t="e">
        <f>INDEX(LINEST(W30:W31,O30:O31),2)</f>
        <v>#VALUE!</v>
      </c>
      <c r="AM30" s="43" t="e">
        <f>AE30*AVERAGE(O30:O31)+AF30</f>
        <v>#VALUE!</v>
      </c>
      <c r="AN30" s="42" t="e">
        <f>AG30*AVERAGE(O30:O31)+AH30</f>
        <v>#VALUE!</v>
      </c>
      <c r="AO30" s="42" t="e">
        <f>AI30*AVERAGE(O30:O31)+AJ30</f>
        <v>#VALUE!</v>
      </c>
      <c r="AP30" s="42" t="e">
        <f>AK30*AVERAGE(O30:O31)+AL30</f>
        <v>#VALUE!</v>
      </c>
      <c r="AQ30" s="76" t="e">
        <f>AP30/AN30</f>
        <v>#VALUE!</v>
      </c>
      <c r="AR30" s="76" t="e">
        <f>AK27*AO30*AG30/AN30</f>
        <v>#VALUE!</v>
      </c>
      <c r="AS30" s="1034" t="e">
        <f>AQ30-AR30</f>
        <v>#VALUE!</v>
      </c>
      <c r="AT30" s="1034" t="e">
        <f>AS30-AM30</f>
        <v>#VALUE!</v>
      </c>
      <c r="AU30" s="1034" t="e">
        <f>AS30-AK27*AI30</f>
        <v>#VALUE!</v>
      </c>
      <c r="AV30" s="45" t="s">
        <v>97</v>
      </c>
      <c r="AW30" s="54"/>
      <c r="BT30" s="41"/>
      <c r="BU30" s="41"/>
      <c r="BV30" s="41"/>
      <c r="BW30" s="41"/>
      <c r="BX30" s="41"/>
    </row>
    <row r="31" spans="1:76" ht="13" customHeight="1">
      <c r="A31" s="898" t="s">
        <v>160</v>
      </c>
      <c r="B31" s="734">
        <v>20</v>
      </c>
      <c r="C31" s="879" t="s">
        <v>171</v>
      </c>
      <c r="D31" s="736"/>
      <c r="E31" s="879" t="s">
        <v>195</v>
      </c>
      <c r="F31" s="736"/>
      <c r="G31" s="736"/>
      <c r="H31" s="736"/>
      <c r="I31" s="879"/>
      <c r="J31" s="883"/>
      <c r="K31" s="879"/>
      <c r="L31" s="879"/>
      <c r="M31" s="736"/>
      <c r="N31" s="926"/>
      <c r="O31" s="324">
        <f t="shared" si="23"/>
        <v>0</v>
      </c>
      <c r="P31" s="321" t="str">
        <f t="shared" si="23"/>
        <v>bg 0</v>
      </c>
      <c r="Q31" s="131" t="str">
        <f t="shared" si="23"/>
        <v>glu 0</v>
      </c>
      <c r="R31" s="131" t="str">
        <f t="shared" si="23"/>
        <v>gir 0</v>
      </c>
      <c r="S31" s="131" t="str">
        <f>+F29</f>
        <v>[3H dry]</v>
      </c>
      <c r="T31" s="131" t="str">
        <f>+H29</f>
        <v>[3H wet]</v>
      </c>
      <c r="U31" s="72" t="e">
        <f t="shared" ref="U31:U35" si="27">S31/Q31</f>
        <v>#VALUE!</v>
      </c>
      <c r="V31" s="888">
        <v>3</v>
      </c>
      <c r="W31" s="72" t="e">
        <f>V31*I33*200/10/(A30)</f>
        <v>#DIV/0!</v>
      </c>
      <c r="X31" s="72" t="e">
        <f t="shared" si="24"/>
        <v>#DIV/0!</v>
      </c>
      <c r="Y31" s="72" t="e">
        <f t="shared" si="25"/>
        <v>#DIV/0!</v>
      </c>
      <c r="Z31" s="72" t="e">
        <f t="shared" si="26"/>
        <v>#DIV/0!</v>
      </c>
      <c r="AA31" s="72" t="e">
        <f>(T31/0.4-(S31))*$I35/100*10</f>
        <v>#VALUE!</v>
      </c>
      <c r="AB31" s="250" t="e">
        <f>700*AA39/AVERAGE(U32:U35)</f>
        <v>#VALUE!</v>
      </c>
      <c r="AC31" s="72" t="e">
        <f>X36-AB31</f>
        <v>#DIV/0!</v>
      </c>
      <c r="AD31" s="65" t="e">
        <f>AC31/AVERAGE(X32:X35)*100</f>
        <v>#DIV/0!</v>
      </c>
      <c r="AE31" s="43"/>
      <c r="AF31" s="43"/>
      <c r="AG31" s="42"/>
      <c r="AH31" s="42"/>
      <c r="AI31" s="43"/>
      <c r="AJ31" s="42"/>
      <c r="AK31" s="42"/>
      <c r="AL31" s="42"/>
      <c r="AM31" s="43"/>
      <c r="AN31" s="42"/>
      <c r="AO31" s="42"/>
      <c r="AP31" s="42"/>
      <c r="AQ31" s="76"/>
      <c r="AR31" s="76"/>
      <c r="AS31" s="76"/>
      <c r="AT31" s="42"/>
      <c r="AU31" s="42"/>
      <c r="AV31" s="54"/>
      <c r="AW31" s="54"/>
      <c r="BT31" s="41"/>
      <c r="BU31" s="41"/>
      <c r="BV31" s="41"/>
      <c r="BW31" s="41"/>
      <c r="BX31" s="41"/>
    </row>
    <row r="32" spans="1:76" ht="13" customHeight="1">
      <c r="A32" s="898" t="s">
        <v>270</v>
      </c>
      <c r="B32" s="734">
        <v>30</v>
      </c>
      <c r="C32" s="879" t="s">
        <v>172</v>
      </c>
      <c r="D32" s="736"/>
      <c r="E32" s="879" t="s">
        <v>196</v>
      </c>
      <c r="F32" s="736"/>
      <c r="G32" s="736"/>
      <c r="H32" s="736"/>
      <c r="I32" s="736"/>
      <c r="J32" s="745"/>
      <c r="K32" s="736"/>
      <c r="L32" s="736"/>
      <c r="M32" s="736"/>
      <c r="N32" s="926"/>
      <c r="O32" s="324">
        <f t="shared" ref="O32:S34" si="28">+B37</f>
        <v>80</v>
      </c>
      <c r="P32" s="321" t="str">
        <f t="shared" si="28"/>
        <v>bg 80</v>
      </c>
      <c r="Q32" s="131" t="str">
        <f t="shared" si="28"/>
        <v>glu 80</v>
      </c>
      <c r="R32" s="131" t="str">
        <f t="shared" si="28"/>
        <v>gir 80</v>
      </c>
      <c r="S32" s="131" t="str">
        <f>+F37</f>
        <v>[3H dry]</v>
      </c>
      <c r="T32" s="131" t="str">
        <f>+H37</f>
        <v>[3H wet]</v>
      </c>
      <c r="U32" s="72" t="e">
        <f t="shared" si="27"/>
        <v>#VALUE!</v>
      </c>
      <c r="V32" s="888"/>
      <c r="W32" s="72" t="e">
        <f>V32*K33*200/10/(A30)</f>
        <v>#DIV/0!</v>
      </c>
      <c r="X32" s="72" t="e">
        <f t="shared" si="24"/>
        <v>#DIV/0!</v>
      </c>
      <c r="Y32" s="72" t="e">
        <f t="shared" si="25"/>
        <v>#DIV/0!</v>
      </c>
      <c r="Z32" s="72" t="e">
        <f t="shared" si="26"/>
        <v>#DIV/0!</v>
      </c>
      <c r="AA32" s="72" t="e">
        <f>(T32/0.4-(S32))*$I35/100*10</f>
        <v>#VALUE!</v>
      </c>
      <c r="AB32" s="79"/>
      <c r="AC32" s="79"/>
      <c r="AD32" s="79"/>
      <c r="AE32" s="43"/>
      <c r="AF32" s="43"/>
      <c r="AG32" s="42"/>
      <c r="AH32" s="42"/>
      <c r="AI32" s="43"/>
      <c r="AJ32" s="42"/>
      <c r="AK32" s="42"/>
      <c r="AL32" s="42"/>
      <c r="AM32" s="43"/>
      <c r="AN32" s="42"/>
      <c r="AO32" s="42"/>
      <c r="AP32" s="42"/>
      <c r="AQ32" s="76"/>
      <c r="AR32" s="76"/>
      <c r="AS32" s="76"/>
      <c r="AT32" s="42"/>
      <c r="AU32" s="42"/>
      <c r="AV32" s="54"/>
      <c r="AW32" s="54"/>
      <c r="BT32" s="41"/>
      <c r="BU32" s="41"/>
      <c r="BV32" s="41"/>
      <c r="BW32" s="41"/>
      <c r="BX32" s="41"/>
    </row>
    <row r="33" spans="1:76" ht="13" customHeight="1">
      <c r="A33" s="898" t="s">
        <v>271</v>
      </c>
      <c r="B33" s="734">
        <v>40</v>
      </c>
      <c r="C33" s="879" t="s">
        <v>173</v>
      </c>
      <c r="D33" s="736"/>
      <c r="E33" s="879" t="s">
        <v>197</v>
      </c>
      <c r="F33" s="736"/>
      <c r="G33" s="736"/>
      <c r="H33" s="736"/>
      <c r="I33" s="746" t="e">
        <f>AVERAGE(I29:I31)</f>
        <v>#DIV/0!</v>
      </c>
      <c r="J33" s="747" t="e">
        <f>AVERAGE(J29:J31)</f>
        <v>#DIV/0!</v>
      </c>
      <c r="K33" s="746" t="e">
        <f>AVERAGE(K29:K31)</f>
        <v>#DIV/0!</v>
      </c>
      <c r="L33" s="747" t="e">
        <f>AVERAGE(L29:L31)</f>
        <v>#DIV/0!</v>
      </c>
      <c r="M33" s="736"/>
      <c r="N33" s="926"/>
      <c r="O33" s="355">
        <f t="shared" si="28"/>
        <v>90</v>
      </c>
      <c r="P33" s="321" t="str">
        <f t="shared" si="28"/>
        <v>bg 90</v>
      </c>
      <c r="Q33" s="131" t="str">
        <f t="shared" si="28"/>
        <v>glu 90</v>
      </c>
      <c r="R33" s="131" t="str">
        <f t="shared" si="28"/>
        <v>gir 90</v>
      </c>
      <c r="S33" s="131" t="str">
        <f t="shared" si="28"/>
        <v>[3H dry]</v>
      </c>
      <c r="T33" s="131" t="str">
        <f>+H38</f>
        <v>[3H wet]</v>
      </c>
      <c r="U33" s="72" t="e">
        <f t="shared" si="27"/>
        <v>#VALUE!</v>
      </c>
      <c r="V33" s="888"/>
      <c r="W33" s="72" t="e">
        <f t="shared" ref="W33:W35" si="29">W32*V33/V32</f>
        <v>#DIV/0!</v>
      </c>
      <c r="X33" s="72" t="e">
        <f t="shared" si="24"/>
        <v>#DIV/0!</v>
      </c>
      <c r="Y33" s="72" t="e">
        <f t="shared" si="25"/>
        <v>#DIV/0!</v>
      </c>
      <c r="Z33" s="72" t="e">
        <f t="shared" si="26"/>
        <v>#DIV/0!</v>
      </c>
      <c r="AA33" s="72" t="e">
        <f>(T33/0.4-(S33))*$I35/100*10</f>
        <v>#VALUE!</v>
      </c>
      <c r="AB33" s="79"/>
      <c r="AC33" s="79"/>
      <c r="AD33" s="79"/>
      <c r="AE33" s="43" t="e">
        <f>LINEST(R32:R34,O32:O34)</f>
        <v>#VALUE!</v>
      </c>
      <c r="AF33" s="43" t="e">
        <f>INDEX(LINEST(R32:R34,O32:O34),2)</f>
        <v>#VALUE!</v>
      </c>
      <c r="AG33" s="42" t="e">
        <f>LINEST(U32:U34,O32:O34)</f>
        <v>#VALUE!</v>
      </c>
      <c r="AH33" s="42" t="e">
        <f>INDEX(LINEST(U32:U34,O32:O34),2)</f>
        <v>#VALUE!</v>
      </c>
      <c r="AI33" s="43" t="e">
        <f>LINEST(Q32:Q34,O32:O34)</f>
        <v>#VALUE!</v>
      </c>
      <c r="AJ33" s="42" t="e">
        <f>INDEX(LINEST(Q32:Q34,O32:O34),2)</f>
        <v>#VALUE!</v>
      </c>
      <c r="AK33" s="43" t="e">
        <f>LINEST(W32:W34,O32:O34)</f>
        <v>#VALUE!</v>
      </c>
      <c r="AL33" s="42" t="e">
        <f>INDEX(LINEST(W32:W34,O32:O34),2)</f>
        <v>#VALUE!</v>
      </c>
      <c r="AM33" s="43" t="e">
        <f>AE33*O33+AF33</f>
        <v>#VALUE!</v>
      </c>
      <c r="AN33" s="42" t="e">
        <f>AG33*O33+AH33</f>
        <v>#VALUE!</v>
      </c>
      <c r="AO33" s="42" t="e">
        <f>AI33*O33+AJ33</f>
        <v>#VALUE!</v>
      </c>
      <c r="AP33" s="42" t="e">
        <f>AK33*O33+AL33</f>
        <v>#VALUE!</v>
      </c>
      <c r="AQ33" s="76" t="e">
        <f>AP33/AN33</f>
        <v>#VALUE!</v>
      </c>
      <c r="AR33" s="76" t="e">
        <f>AK27*AO33*AG33/AN33</f>
        <v>#VALUE!</v>
      </c>
      <c r="AS33" s="76" t="e">
        <f>AQ33-AR33</f>
        <v>#VALUE!</v>
      </c>
      <c r="AT33" s="76" t="e">
        <f>AS33-AM33</f>
        <v>#VALUE!</v>
      </c>
      <c r="AU33" s="76" t="e">
        <f>AS33-AK27*AI33</f>
        <v>#VALUE!</v>
      </c>
      <c r="AV33" s="54"/>
      <c r="AW33" s="54"/>
      <c r="BT33" s="41"/>
      <c r="BU33" s="41"/>
      <c r="BV33" s="41"/>
      <c r="BW33" s="41"/>
      <c r="BX33" s="41"/>
    </row>
    <row r="34" spans="1:76" ht="13" customHeight="1">
      <c r="A34" s="898" t="s">
        <v>61</v>
      </c>
      <c r="B34" s="734">
        <v>50</v>
      </c>
      <c r="C34" s="879" t="s">
        <v>174</v>
      </c>
      <c r="D34" s="736"/>
      <c r="E34" s="879" t="s">
        <v>198</v>
      </c>
      <c r="F34" s="736"/>
      <c r="G34" s="736"/>
      <c r="H34" s="736"/>
      <c r="I34" s="736"/>
      <c r="J34" s="745"/>
      <c r="K34" s="736"/>
      <c r="L34" s="745"/>
      <c r="M34" s="736"/>
      <c r="N34" s="926"/>
      <c r="O34" s="355">
        <f t="shared" si="28"/>
        <v>100</v>
      </c>
      <c r="P34" s="321" t="str">
        <f t="shared" si="28"/>
        <v>bg 100</v>
      </c>
      <c r="Q34" s="72" t="str">
        <f t="shared" si="28"/>
        <v>glu 100</v>
      </c>
      <c r="R34" s="131" t="str">
        <f t="shared" si="28"/>
        <v>gir 100</v>
      </c>
      <c r="S34" s="131" t="str">
        <f t="shared" si="28"/>
        <v>[3H dry]</v>
      </c>
      <c r="T34" s="131" t="str">
        <f>+H39</f>
        <v>[3H wet]</v>
      </c>
      <c r="U34" s="72" t="e">
        <f t="shared" si="27"/>
        <v>#VALUE!</v>
      </c>
      <c r="V34" s="888"/>
      <c r="W34" s="72" t="e">
        <f t="shared" si="29"/>
        <v>#DIV/0!</v>
      </c>
      <c r="X34" s="72" t="e">
        <f t="shared" si="24"/>
        <v>#DIV/0!</v>
      </c>
      <c r="Y34" s="72" t="e">
        <f t="shared" si="25"/>
        <v>#DIV/0!</v>
      </c>
      <c r="Z34" s="72" t="e">
        <f t="shared" si="26"/>
        <v>#DIV/0!</v>
      </c>
      <c r="AA34" s="72" t="e">
        <f>(T34/0.4-(S34))*$I35/100*10</f>
        <v>#VALUE!</v>
      </c>
      <c r="AB34" s="79"/>
      <c r="AC34" s="79"/>
      <c r="AD34" s="79"/>
      <c r="AE34" s="43" t="e">
        <f>LINEST(R33:R35,O33:O35)</f>
        <v>#VALUE!</v>
      </c>
      <c r="AF34" s="43" t="e">
        <f>INDEX(LINEST(R33:R35,O33:O35),2)</f>
        <v>#VALUE!</v>
      </c>
      <c r="AG34" s="42" t="e">
        <f>LINEST(U33:U35,O33:O35)</f>
        <v>#VALUE!</v>
      </c>
      <c r="AH34" s="42" t="e">
        <f>INDEX(LINEST(U33:U35,O33:O35),2)</f>
        <v>#VALUE!</v>
      </c>
      <c r="AI34" s="43" t="e">
        <f>LINEST(Q33:Q35,O33:O35)</f>
        <v>#VALUE!</v>
      </c>
      <c r="AJ34" s="42" t="e">
        <f>INDEX(LINEST(Q33:Q35,O33:O35),2)</f>
        <v>#VALUE!</v>
      </c>
      <c r="AK34" s="43" t="e">
        <f>LINEST(W33:W35,O33:O35)</f>
        <v>#VALUE!</v>
      </c>
      <c r="AL34" s="42" t="e">
        <f>INDEX(LINEST(W33:W35,O33:O35),2)</f>
        <v>#VALUE!</v>
      </c>
      <c r="AM34" s="43" t="e">
        <f>AE34*O34+AF34</f>
        <v>#VALUE!</v>
      </c>
      <c r="AN34" s="42" t="e">
        <f>AG34*O34+AH34</f>
        <v>#VALUE!</v>
      </c>
      <c r="AO34" s="42" t="e">
        <f>AI34*O34+AJ34</f>
        <v>#VALUE!</v>
      </c>
      <c r="AP34" s="42" t="e">
        <f>AK34*O34+AL34</f>
        <v>#VALUE!</v>
      </c>
      <c r="AQ34" s="76" t="e">
        <f>AP34/AN34</f>
        <v>#VALUE!</v>
      </c>
      <c r="AR34" s="76" t="e">
        <f>AK27*AO34*AG34/AN34</f>
        <v>#VALUE!</v>
      </c>
      <c r="AS34" s="76" t="e">
        <f>AQ34-AR34</f>
        <v>#VALUE!</v>
      </c>
      <c r="AT34" s="76" t="e">
        <f>AS34-AM34</f>
        <v>#VALUE!</v>
      </c>
      <c r="AU34" s="76" t="e">
        <f>AS34-AK27*AI34</f>
        <v>#VALUE!</v>
      </c>
      <c r="AV34" s="54"/>
      <c r="AW34" s="54"/>
      <c r="BT34" s="41"/>
      <c r="BU34" s="41"/>
      <c r="BV34" s="41"/>
      <c r="BW34" s="41"/>
      <c r="BX34" s="41"/>
    </row>
    <row r="35" spans="1:76" ht="13" customHeight="1" thickBot="1">
      <c r="A35" s="898" t="s">
        <v>315</v>
      </c>
      <c r="B35" s="734">
        <v>60</v>
      </c>
      <c r="C35" s="879" t="s">
        <v>175</v>
      </c>
      <c r="D35" s="736"/>
      <c r="E35" s="879" t="s">
        <v>199</v>
      </c>
      <c r="F35" s="736"/>
      <c r="G35" s="736"/>
      <c r="H35" s="736"/>
      <c r="I35" s="748" t="e">
        <f>I33/J33</f>
        <v>#DIV/0!</v>
      </c>
      <c r="J35" s="749" t="s">
        <v>14</v>
      </c>
      <c r="K35" s="748" t="e">
        <f>K33/L33</f>
        <v>#DIV/0!</v>
      </c>
      <c r="L35" s="749" t="s">
        <v>14</v>
      </c>
      <c r="M35" s="741"/>
      <c r="N35" s="926"/>
      <c r="O35" s="355">
        <f>+B41</f>
        <v>120</v>
      </c>
      <c r="P35" s="321" t="str">
        <f>+C41</f>
        <v>bg 120</v>
      </c>
      <c r="Q35" s="72" t="str">
        <f>+D41</f>
        <v>glu 120</v>
      </c>
      <c r="R35" s="131" t="str">
        <f>+E41</f>
        <v>gir 120</v>
      </c>
      <c r="S35" s="131" t="str">
        <f>+F41</f>
        <v>[3H dry]</v>
      </c>
      <c r="T35" s="131" t="str">
        <f>+H41</f>
        <v>[3H wet]</v>
      </c>
      <c r="U35" s="72" t="e">
        <f t="shared" si="27"/>
        <v>#VALUE!</v>
      </c>
      <c r="V35" s="888"/>
      <c r="W35" s="72" t="e">
        <f t="shared" si="29"/>
        <v>#DIV/0!</v>
      </c>
      <c r="X35" s="72" t="e">
        <f t="shared" si="24"/>
        <v>#DIV/0!</v>
      </c>
      <c r="Y35" s="72" t="e">
        <f t="shared" si="25"/>
        <v>#DIV/0!</v>
      </c>
      <c r="Z35" s="72" t="e">
        <f t="shared" si="26"/>
        <v>#DIV/0!</v>
      </c>
      <c r="AA35" s="72" t="e">
        <f>(T35/0.4-(S35))*$I35/100*10</f>
        <v>#VALUE!</v>
      </c>
      <c r="AB35" s="79"/>
      <c r="AC35" s="79"/>
      <c r="AD35" s="79"/>
      <c r="AE35" s="43"/>
      <c r="AQ35" s="42"/>
      <c r="AV35" s="54"/>
      <c r="AW35" s="54"/>
      <c r="BT35" s="41"/>
      <c r="BU35" s="41"/>
      <c r="BV35" s="41"/>
      <c r="BW35" s="41"/>
      <c r="BX35" s="41"/>
    </row>
    <row r="36" spans="1:76" ht="13" customHeight="1" thickBot="1">
      <c r="A36" s="898">
        <v>1</v>
      </c>
      <c r="B36" s="734">
        <v>70</v>
      </c>
      <c r="C36" s="879" t="s">
        <v>176</v>
      </c>
      <c r="D36" s="736"/>
      <c r="E36" s="879" t="s">
        <v>200</v>
      </c>
      <c r="F36" s="875"/>
      <c r="G36" s="736"/>
      <c r="H36" s="736"/>
      <c r="I36" s="736"/>
      <c r="J36" s="745"/>
      <c r="K36" s="736"/>
      <c r="L36" s="736"/>
      <c r="M36" s="736"/>
      <c r="N36" s="926"/>
      <c r="O36" s="325" t="s">
        <v>55</v>
      </c>
      <c r="P36" s="152" t="e">
        <f>AVERAGE(P32:P35)</f>
        <v>#DIV/0!</v>
      </c>
      <c r="Q36" s="154" t="e">
        <f t="shared" ref="Q36:Z36" si="30">AVERAGE(Q32:Q35)</f>
        <v>#DIV/0!</v>
      </c>
      <c r="R36" s="153" t="e">
        <f t="shared" si="30"/>
        <v>#DIV/0!</v>
      </c>
      <c r="S36" s="153" t="e">
        <f t="shared" si="30"/>
        <v>#DIV/0!</v>
      </c>
      <c r="T36" s="154" t="e">
        <f t="shared" si="30"/>
        <v>#DIV/0!</v>
      </c>
      <c r="U36" s="153" t="e">
        <f t="shared" si="30"/>
        <v>#VALUE!</v>
      </c>
      <c r="V36" s="1075" t="e">
        <f t="shared" si="30"/>
        <v>#DIV/0!</v>
      </c>
      <c r="W36" s="153" t="e">
        <f t="shared" si="30"/>
        <v>#DIV/0!</v>
      </c>
      <c r="X36" s="153" t="e">
        <f>AVERAGE(X32:X35)</f>
        <v>#DIV/0!</v>
      </c>
      <c r="Y36" s="153" t="e">
        <f>AVERAGE(Y32:Y35)</f>
        <v>#DIV/0!</v>
      </c>
      <c r="Z36" s="153" t="e">
        <f t="shared" si="30"/>
        <v>#DIV/0!</v>
      </c>
      <c r="AA36" s="156"/>
      <c r="AB36" s="79"/>
      <c r="AC36" s="79"/>
      <c r="AD36" s="79"/>
      <c r="AR36" s="1034" t="s">
        <v>110</v>
      </c>
      <c r="AS36" s="1034" t="e">
        <f>AVERAGE(AS33:AS34)</f>
        <v>#VALUE!</v>
      </c>
      <c r="AT36" s="1034" t="e">
        <f>AVERAGE(AT33:AT34)</f>
        <v>#VALUE!</v>
      </c>
      <c r="AU36" s="1034" t="e">
        <f>AVERAGE(AU33:AU34)</f>
        <v>#VALUE!</v>
      </c>
      <c r="AV36" s="54"/>
      <c r="AW36" s="54"/>
      <c r="BT36" s="41"/>
      <c r="BU36" s="41"/>
      <c r="BV36" s="41"/>
      <c r="BW36" s="41"/>
      <c r="BX36" s="41"/>
    </row>
    <row r="37" spans="1:76" ht="13" customHeight="1" thickBot="1">
      <c r="A37" s="898" t="s">
        <v>316</v>
      </c>
      <c r="B37" s="734">
        <v>80</v>
      </c>
      <c r="C37" s="879" t="s">
        <v>177</v>
      </c>
      <c r="D37" s="879" t="s">
        <v>188</v>
      </c>
      <c r="E37" s="879" t="s">
        <v>201</v>
      </c>
      <c r="F37" s="879" t="s">
        <v>156</v>
      </c>
      <c r="G37" s="736"/>
      <c r="H37" s="879" t="s">
        <v>158</v>
      </c>
      <c r="I37" s="736"/>
      <c r="J37" s="750"/>
      <c r="K37" s="742"/>
      <c r="L37" s="742"/>
      <c r="M37" s="742"/>
      <c r="N37" s="926"/>
      <c r="O37" s="1026" t="s">
        <v>95</v>
      </c>
      <c r="P37" s="79" t="e">
        <f>AVERAGE(P30:P31)</f>
        <v>#DIV/0!</v>
      </c>
      <c r="Q37" s="158" t="e">
        <f>AVERAGE(P32/Q32,P33/Q33,P34/Q34,P35/Q35)</f>
        <v>#VALUE!</v>
      </c>
      <c r="R37" s="67" t="e">
        <f>AVERAGE(P30/Q30,P31/Q31)</f>
        <v>#VALUE!</v>
      </c>
      <c r="V37" s="1076"/>
      <c r="W37" s="79"/>
      <c r="X37" s="79"/>
      <c r="Y37" s="79"/>
      <c r="Z37" s="160"/>
      <c r="AA37" s="782" t="s">
        <v>79</v>
      </c>
      <c r="AB37" s="79"/>
      <c r="AC37" s="79"/>
      <c r="AD37" s="79"/>
      <c r="AS37" s="54"/>
      <c r="AT37" s="54"/>
      <c r="AU37" s="54"/>
      <c r="AV37" s="54"/>
      <c r="AW37" s="54"/>
      <c r="BT37" s="41"/>
      <c r="BU37" s="41"/>
      <c r="BV37" s="41"/>
      <c r="BW37" s="41"/>
      <c r="BX37" s="41"/>
    </row>
    <row r="38" spans="1:76" ht="13" customHeight="1" thickBot="1">
      <c r="A38" s="1101" t="s">
        <v>220</v>
      </c>
      <c r="B38" s="734">
        <v>90</v>
      </c>
      <c r="C38" s="879" t="s">
        <v>178</v>
      </c>
      <c r="D38" s="879" t="s">
        <v>189</v>
      </c>
      <c r="E38" s="879" t="s">
        <v>202</v>
      </c>
      <c r="F38" s="879" t="s">
        <v>156</v>
      </c>
      <c r="G38" s="736"/>
      <c r="H38" s="879" t="s">
        <v>158</v>
      </c>
      <c r="I38" s="751"/>
      <c r="J38" s="749"/>
      <c r="K38" s="741"/>
      <c r="L38" s="741"/>
      <c r="M38" s="741"/>
      <c r="N38" s="926"/>
      <c r="O38" s="1233" t="s">
        <v>83</v>
      </c>
      <c r="P38" s="1233"/>
      <c r="Q38" s="162" t="e">
        <f>STDEV(P32/Q32,P33/Q33,P34/Q34,P35/Q35)</f>
        <v>#VALUE!</v>
      </c>
      <c r="R38" s="163" t="e">
        <f>STDEV(P30/Q30,P31/Q31)</f>
        <v>#VALUE!</v>
      </c>
      <c r="V38" s="1076"/>
      <c r="W38" s="79"/>
      <c r="X38" s="79"/>
      <c r="Y38" s="79"/>
      <c r="Z38" s="164" t="s">
        <v>89</v>
      </c>
      <c r="AA38" s="165" t="e">
        <f>SLOPE(AA30:AA31,O30:O31)</f>
        <v>#VALUE!</v>
      </c>
      <c r="AB38" s="79"/>
      <c r="AC38" s="79"/>
      <c r="AD38" s="79"/>
      <c r="AS38" s="54"/>
      <c r="AT38" s="54"/>
      <c r="AU38" s="54"/>
      <c r="AV38" s="54"/>
      <c r="AW38" s="54"/>
      <c r="BT38" s="41"/>
      <c r="BU38" s="41"/>
      <c r="BV38" s="41"/>
      <c r="BW38" s="41"/>
      <c r="BX38" s="41"/>
    </row>
    <row r="39" spans="1:76" ht="13" customHeight="1" thickBot="1">
      <c r="A39" s="1132" t="s">
        <v>337</v>
      </c>
      <c r="B39" s="734">
        <v>100</v>
      </c>
      <c r="C39" s="879" t="s">
        <v>179</v>
      </c>
      <c r="D39" s="879" t="s">
        <v>190</v>
      </c>
      <c r="E39" s="879" t="s">
        <v>203</v>
      </c>
      <c r="F39" s="879" t="s">
        <v>156</v>
      </c>
      <c r="G39" s="736"/>
      <c r="H39" s="879" t="s">
        <v>158</v>
      </c>
      <c r="I39" s="752"/>
      <c r="J39" s="753"/>
      <c r="K39" s="736"/>
      <c r="L39" s="736"/>
      <c r="M39" s="879" t="s">
        <v>211</v>
      </c>
      <c r="N39" s="1067"/>
      <c r="O39" s="35"/>
      <c r="P39" s="161"/>
      <c r="Q39" s="783" t="s">
        <v>93</v>
      </c>
      <c r="R39" s="784" t="s">
        <v>94</v>
      </c>
      <c r="V39" s="1076"/>
      <c r="W39" s="79"/>
      <c r="X39" s="79"/>
      <c r="Y39" s="79"/>
      <c r="Z39" s="167" t="s">
        <v>80</v>
      </c>
      <c r="AA39" s="168" t="e">
        <f>SLOPE(AA32:AA35,O32:O35)</f>
        <v>#VALUE!</v>
      </c>
      <c r="AB39" s="79"/>
      <c r="AC39" s="79"/>
      <c r="AD39" s="79"/>
      <c r="AS39" s="54"/>
      <c r="AT39" s="54"/>
      <c r="AU39" s="54"/>
      <c r="AV39" s="54"/>
      <c r="AW39" s="54"/>
      <c r="BT39" s="41"/>
      <c r="BU39" s="41"/>
      <c r="BV39" s="41"/>
      <c r="BW39" s="41"/>
      <c r="BX39" s="41"/>
    </row>
    <row r="40" spans="1:76" ht="13" customHeight="1">
      <c r="A40" s="1101" t="s">
        <v>219</v>
      </c>
      <c r="B40" s="734">
        <v>110</v>
      </c>
      <c r="C40" s="879" t="s">
        <v>180</v>
      </c>
      <c r="D40" s="736"/>
      <c r="E40" s="879" t="s">
        <v>204</v>
      </c>
      <c r="F40" s="736"/>
      <c r="G40" s="736"/>
      <c r="H40" s="736"/>
      <c r="I40" s="754" t="s">
        <v>9</v>
      </c>
      <c r="J40" s="755"/>
      <c r="K40" s="1291"/>
      <c r="L40" s="1292"/>
      <c r="M40" s="743"/>
      <c r="N40" s="1067"/>
      <c r="V40" s="1076"/>
      <c r="AB40" s="79"/>
      <c r="AC40" s="79"/>
      <c r="AD40" s="79"/>
      <c r="AS40" s="54"/>
      <c r="AT40" s="54"/>
      <c r="AU40" s="54"/>
      <c r="AV40" s="54"/>
      <c r="AW40" s="54"/>
      <c r="BT40" s="41"/>
      <c r="BU40" s="41"/>
      <c r="BV40" s="41"/>
      <c r="BW40" s="41"/>
      <c r="BX40" s="41"/>
    </row>
    <row r="41" spans="1:76" ht="13" customHeight="1">
      <c r="A41" s="1132" t="s">
        <v>338</v>
      </c>
      <c r="B41" s="734">
        <v>120</v>
      </c>
      <c r="C41" s="879" t="s">
        <v>181</v>
      </c>
      <c r="D41" s="879" t="s">
        <v>191</v>
      </c>
      <c r="E41" s="879" t="s">
        <v>205</v>
      </c>
      <c r="F41" s="879" t="s">
        <v>156</v>
      </c>
      <c r="G41" s="736"/>
      <c r="H41" s="879" t="s">
        <v>158</v>
      </c>
      <c r="I41" s="756" t="e">
        <f>((G43+G42)/2)*(B43-B42)</f>
        <v>#VALUE!</v>
      </c>
      <c r="J41" s="749"/>
      <c r="K41" s="1293"/>
      <c r="L41" s="1294"/>
      <c r="M41" s="879" t="s">
        <v>212</v>
      </c>
      <c r="N41" s="926"/>
      <c r="V41" s="1076"/>
      <c r="AB41" s="79"/>
      <c r="AC41" s="79"/>
      <c r="AD41" s="79"/>
      <c r="AS41" s="54"/>
      <c r="AT41" s="54"/>
      <c r="AU41" s="54"/>
      <c r="AV41" s="54"/>
      <c r="AW41" s="54"/>
      <c r="BT41" s="41"/>
      <c r="BU41" s="41"/>
      <c r="BV41" s="41"/>
      <c r="BW41" s="41"/>
      <c r="BX41" s="41"/>
    </row>
    <row r="42" spans="1:76" ht="13" customHeight="1">
      <c r="A42" s="898"/>
      <c r="B42" s="734">
        <v>2</v>
      </c>
      <c r="C42" s="879" t="s">
        <v>182</v>
      </c>
      <c r="D42" s="736"/>
      <c r="E42" s="879" t="s">
        <v>206</v>
      </c>
      <c r="F42" s="736"/>
      <c r="G42" s="879" t="s">
        <v>157</v>
      </c>
      <c r="H42" s="736"/>
      <c r="I42" s="756" t="e">
        <f>((G44+G43)/2)*(B44-B43)</f>
        <v>#VALUE!</v>
      </c>
      <c r="J42" s="749"/>
      <c r="K42" s="1293"/>
      <c r="L42" s="1294"/>
      <c r="M42" s="743"/>
      <c r="N42" s="926"/>
      <c r="V42" s="1076"/>
      <c r="AB42" s="79"/>
      <c r="AC42" s="79"/>
      <c r="AD42" s="79"/>
      <c r="AS42" s="54"/>
      <c r="AT42" s="54"/>
      <c r="AU42" s="54"/>
      <c r="AV42" s="54"/>
      <c r="AW42" s="54"/>
      <c r="BT42" s="41"/>
      <c r="BU42" s="41"/>
      <c r="BV42" s="41"/>
      <c r="BW42" s="41"/>
      <c r="BX42" s="41"/>
    </row>
    <row r="43" spans="1:76" ht="13" customHeight="1">
      <c r="A43" s="943" t="s">
        <v>317</v>
      </c>
      <c r="B43" s="734">
        <v>5</v>
      </c>
      <c r="C43" s="879" t="s">
        <v>183</v>
      </c>
      <c r="D43" s="736"/>
      <c r="E43" s="879" t="s">
        <v>207</v>
      </c>
      <c r="F43" s="736"/>
      <c r="G43" s="879" t="s">
        <v>157</v>
      </c>
      <c r="H43" s="736"/>
      <c r="I43" s="756" t="e">
        <f>((G45+G44)/2)*(B45-B44)</f>
        <v>#VALUE!</v>
      </c>
      <c r="J43" s="749"/>
      <c r="K43" s="1293"/>
      <c r="L43" s="1294"/>
      <c r="M43" s="743"/>
      <c r="N43" s="926"/>
      <c r="V43" s="1076"/>
      <c r="AB43" s="79"/>
      <c r="AC43" s="79"/>
      <c r="AD43" s="79"/>
      <c r="AS43" s="54"/>
      <c r="AT43" s="54"/>
      <c r="AU43" s="54"/>
      <c r="AV43" s="54"/>
      <c r="AW43" s="54"/>
      <c r="BT43" s="41"/>
      <c r="BU43" s="41"/>
      <c r="BV43" s="41"/>
      <c r="BW43" s="41"/>
      <c r="BX43" s="41"/>
    </row>
    <row r="44" spans="1:76" ht="13" customHeight="1">
      <c r="A44" s="1102"/>
      <c r="B44" s="734">
        <v>10</v>
      </c>
      <c r="C44" s="879" t="s">
        <v>170</v>
      </c>
      <c r="D44" s="736"/>
      <c r="E44" s="879" t="s">
        <v>194</v>
      </c>
      <c r="F44" s="736"/>
      <c r="G44" s="879" t="s">
        <v>157</v>
      </c>
      <c r="H44" s="736"/>
      <c r="I44" s="756" t="e">
        <f>((G46+G45)/2)*(B46-B45)</f>
        <v>#VALUE!</v>
      </c>
      <c r="J44" s="749"/>
      <c r="K44" s="1293"/>
      <c r="L44" s="1294"/>
      <c r="M44" s="743"/>
      <c r="N44" s="926"/>
      <c r="V44" s="1076"/>
      <c r="AB44" s="79"/>
      <c r="AC44" s="79"/>
      <c r="AD44" s="79"/>
      <c r="AS44" s="54"/>
      <c r="AT44" s="54"/>
      <c r="AU44" s="54"/>
      <c r="AV44" s="54"/>
      <c r="AW44" s="54"/>
      <c r="BT44" s="41"/>
      <c r="BU44" s="41"/>
      <c r="BV44" s="41"/>
      <c r="BW44" s="41"/>
      <c r="BX44" s="41"/>
    </row>
    <row r="45" spans="1:76" ht="13" customHeight="1" thickBot="1">
      <c r="A45" s="1102"/>
      <c r="B45" s="734">
        <v>15</v>
      </c>
      <c r="C45" s="879" t="s">
        <v>184</v>
      </c>
      <c r="D45" s="736"/>
      <c r="E45" s="879" t="s">
        <v>208</v>
      </c>
      <c r="F45" s="736"/>
      <c r="G45" s="879" t="s">
        <v>157</v>
      </c>
      <c r="H45" s="736"/>
      <c r="I45" s="757" t="e">
        <f>SUM(I41:I44)/(B46-B42)*220</f>
        <v>#VALUE!</v>
      </c>
      <c r="J45" s="758" t="s">
        <v>10</v>
      </c>
      <c r="K45" s="1295"/>
      <c r="L45" s="1296"/>
      <c r="M45" s="743"/>
      <c r="N45" s="926"/>
      <c r="V45" s="1076"/>
      <c r="W45" s="79"/>
      <c r="X45" s="79"/>
      <c r="Y45" s="79"/>
      <c r="Z45" s="79"/>
      <c r="AA45" s="79"/>
      <c r="AB45" s="79"/>
      <c r="AC45" s="79"/>
      <c r="AD45" s="79"/>
      <c r="AS45" s="54"/>
      <c r="AT45" s="54"/>
      <c r="AU45" s="54"/>
      <c r="AV45" s="54"/>
      <c r="AW45" s="54"/>
      <c r="BT45" s="41"/>
      <c r="BU45" s="41"/>
      <c r="BV45" s="41"/>
      <c r="BW45" s="41"/>
      <c r="BX45" s="41"/>
    </row>
    <row r="46" spans="1:76" ht="13" customHeight="1" thickBot="1">
      <c r="A46" s="1102"/>
      <c r="B46" s="734">
        <v>25</v>
      </c>
      <c r="C46" s="879" t="s">
        <v>185</v>
      </c>
      <c r="D46" s="736"/>
      <c r="E46" s="879" t="s">
        <v>209</v>
      </c>
      <c r="F46" s="736"/>
      <c r="G46" s="879" t="s">
        <v>157</v>
      </c>
      <c r="H46" s="736"/>
      <c r="I46" s="759"/>
      <c r="J46" s="760"/>
      <c r="K46" s="742"/>
      <c r="L46" s="742"/>
      <c r="M46" s="743"/>
      <c r="N46" s="926"/>
      <c r="O46" s="326"/>
      <c r="V46" s="1076"/>
      <c r="W46" s="79"/>
      <c r="X46" s="79"/>
      <c r="Y46" s="79"/>
      <c r="Z46" s="836" t="s">
        <v>14</v>
      </c>
      <c r="AA46" s="79"/>
      <c r="AB46" s="79"/>
      <c r="AC46" s="79"/>
      <c r="AD46" s="79"/>
      <c r="AS46" s="54"/>
      <c r="AT46" s="45"/>
      <c r="AU46" s="54"/>
      <c r="AV46" s="54"/>
      <c r="AW46" s="54"/>
      <c r="BT46" s="41"/>
      <c r="BU46" s="41"/>
      <c r="BV46" s="41"/>
      <c r="BW46" s="41"/>
      <c r="BX46" s="41"/>
    </row>
    <row r="47" spans="1:76" ht="13" customHeight="1" thickBot="1">
      <c r="A47" s="1103" t="s">
        <v>218</v>
      </c>
      <c r="B47" s="735" t="s">
        <v>11</v>
      </c>
      <c r="C47" s="764" t="e">
        <f>AVERAGE(C42:C46)</f>
        <v>#DIV/0!</v>
      </c>
      <c r="D47" s="763"/>
      <c r="E47" s="764" t="e">
        <f>AVERAGE(E37:E41)</f>
        <v>#DIV/0!</v>
      </c>
      <c r="F47" s="763"/>
      <c r="G47" s="884" t="s">
        <v>159</v>
      </c>
      <c r="H47" s="765" t="s">
        <v>8</v>
      </c>
      <c r="I47" s="761"/>
      <c r="J47" s="762"/>
      <c r="K47" s="763"/>
      <c r="L47" s="763"/>
      <c r="M47" s="744" t="e">
        <f>AVERAGE(M39:M44)</f>
        <v>#DIV/0!</v>
      </c>
      <c r="N47" s="740" t="s">
        <v>58</v>
      </c>
      <c r="O47" s="1281" t="str">
        <f>A49</f>
        <v>MP-2</v>
      </c>
      <c r="P47" s="1282"/>
      <c r="Q47" s="319"/>
      <c r="S47" s="92" t="s">
        <v>77</v>
      </c>
      <c r="T47" s="92" t="s">
        <v>78</v>
      </c>
      <c r="V47" s="1076"/>
      <c r="W47" s="79"/>
      <c r="X47" s="79"/>
      <c r="Y47" s="79"/>
      <c r="Z47" s="320" t="e">
        <f>I55</f>
        <v>#DIV/0!</v>
      </c>
      <c r="AA47" s="837" t="s">
        <v>76</v>
      </c>
      <c r="AB47" s="838"/>
      <c r="AC47" s="838"/>
      <c r="AD47" s="839"/>
      <c r="AE47" s="844" t="str">
        <f>+O47</f>
        <v>MP-2</v>
      </c>
      <c r="AF47" s="844" t="s">
        <v>116</v>
      </c>
      <c r="AG47" s="844"/>
      <c r="AH47" s="844"/>
      <c r="AI47" s="844" t="s">
        <v>115</v>
      </c>
      <c r="AJ47" s="844"/>
      <c r="AK47" s="844">
        <v>1.3</v>
      </c>
      <c r="AL47" s="844"/>
      <c r="AM47" s="844"/>
      <c r="AN47" s="844"/>
      <c r="AO47" s="844"/>
      <c r="AP47" s="844"/>
      <c r="AQ47" s="844"/>
      <c r="AR47" s="844"/>
      <c r="AS47" s="844"/>
      <c r="AT47" s="844"/>
      <c r="AU47" s="844"/>
      <c r="AV47" s="54"/>
      <c r="AW47" s="54"/>
      <c r="BE47" s="45"/>
      <c r="BF47" s="45"/>
      <c r="BG47" s="45"/>
      <c r="BT47" s="41"/>
      <c r="BU47" s="41"/>
      <c r="BV47" s="41"/>
      <c r="BW47" s="41"/>
      <c r="BX47" s="41"/>
    </row>
    <row r="48" spans="1:76" ht="13" customHeight="1">
      <c r="A48" s="1104">
        <v>2</v>
      </c>
      <c r="B48" s="786">
        <v>-10</v>
      </c>
      <c r="C48" s="878" t="s">
        <v>168</v>
      </c>
      <c r="D48" s="878" t="s">
        <v>186</v>
      </c>
      <c r="E48" s="878" t="s">
        <v>192</v>
      </c>
      <c r="F48" s="880" t="s">
        <v>156</v>
      </c>
      <c r="G48" s="789"/>
      <c r="H48" s="880" t="s">
        <v>158</v>
      </c>
      <c r="I48" s="814"/>
      <c r="J48" s="815"/>
      <c r="K48" s="816"/>
      <c r="L48" s="816"/>
      <c r="M48" s="941" t="s">
        <v>210</v>
      </c>
      <c r="N48" s="928"/>
      <c r="O48" s="818" t="s">
        <v>2</v>
      </c>
      <c r="P48" s="819" t="s">
        <v>344</v>
      </c>
      <c r="Q48" s="822" t="s">
        <v>345</v>
      </c>
      <c r="R48" s="823" t="s">
        <v>46</v>
      </c>
      <c r="S48" s="822" t="s">
        <v>71</v>
      </c>
      <c r="T48" s="822" t="s">
        <v>72</v>
      </c>
      <c r="U48" s="822" t="s">
        <v>17</v>
      </c>
      <c r="V48" s="1082" t="s">
        <v>28</v>
      </c>
      <c r="W48" s="822" t="s">
        <v>25</v>
      </c>
      <c r="X48" s="823" t="s">
        <v>18</v>
      </c>
      <c r="Y48" s="824" t="s">
        <v>20</v>
      </c>
      <c r="Z48" s="825" t="s">
        <v>56</v>
      </c>
      <c r="AA48" s="826" t="s">
        <v>74</v>
      </c>
      <c r="AB48" s="827" t="s">
        <v>81</v>
      </c>
      <c r="AC48" s="827" t="s">
        <v>82</v>
      </c>
      <c r="AD48" s="828" t="s">
        <v>86</v>
      </c>
      <c r="AE48" s="844"/>
      <c r="AF48" s="844"/>
      <c r="AG48" s="844"/>
      <c r="AH48" s="844"/>
      <c r="AI48" s="844"/>
      <c r="AJ48" s="844"/>
      <c r="AK48" s="844"/>
      <c r="AL48" s="844"/>
      <c r="AM48" s="844" t="s">
        <v>117</v>
      </c>
      <c r="AN48" s="844" t="s">
        <v>117</v>
      </c>
      <c r="AO48" s="844" t="s">
        <v>117</v>
      </c>
      <c r="AP48" s="844" t="s">
        <v>117</v>
      </c>
      <c r="AQ48" s="844" t="s">
        <v>118</v>
      </c>
      <c r="AR48" s="844" t="s">
        <v>119</v>
      </c>
      <c r="AS48" s="844" t="s">
        <v>120</v>
      </c>
      <c r="AT48" s="844" t="s">
        <v>121</v>
      </c>
      <c r="AU48" s="844"/>
      <c r="AV48" s="54"/>
      <c r="AW48" s="54"/>
      <c r="AX48" s="335"/>
      <c r="AY48" s="335"/>
      <c r="BA48" s="335"/>
      <c r="BT48" s="41"/>
      <c r="BU48" s="41"/>
      <c r="BV48" s="41"/>
      <c r="BW48" s="41"/>
      <c r="BX48" s="41"/>
    </row>
    <row r="49" spans="1:76" ht="13" customHeight="1" thickBot="1">
      <c r="A49" s="910" t="s">
        <v>138</v>
      </c>
      <c r="B49" s="787">
        <v>0</v>
      </c>
      <c r="C49" s="879" t="s">
        <v>169</v>
      </c>
      <c r="D49" s="879" t="s">
        <v>187</v>
      </c>
      <c r="E49" s="879" t="s">
        <v>193</v>
      </c>
      <c r="F49" s="879" t="s">
        <v>156</v>
      </c>
      <c r="G49" s="789"/>
      <c r="H49" s="879" t="s">
        <v>158</v>
      </c>
      <c r="I49" s="879"/>
      <c r="J49" s="883"/>
      <c r="K49" s="879"/>
      <c r="L49" s="879"/>
      <c r="M49" s="789"/>
      <c r="N49" s="929"/>
      <c r="O49" s="820" t="s">
        <v>26</v>
      </c>
      <c r="P49" s="821" t="s">
        <v>99</v>
      </c>
      <c r="Q49" s="829" t="s">
        <v>99</v>
      </c>
      <c r="R49" s="829" t="s">
        <v>16</v>
      </c>
      <c r="S49" s="829" t="s">
        <v>70</v>
      </c>
      <c r="T49" s="829" t="s">
        <v>73</v>
      </c>
      <c r="U49" s="830" t="s">
        <v>84</v>
      </c>
      <c r="V49" s="1083" t="s">
        <v>350</v>
      </c>
      <c r="W49" s="829" t="s">
        <v>88</v>
      </c>
      <c r="X49" s="829" t="s">
        <v>16</v>
      </c>
      <c r="Y49" s="831" t="s">
        <v>16</v>
      </c>
      <c r="Z49" s="832"/>
      <c r="AA49" s="833" t="s">
        <v>75</v>
      </c>
      <c r="AB49" s="834"/>
      <c r="AC49" s="834"/>
      <c r="AD49" s="835"/>
      <c r="AE49" s="844" t="s">
        <v>122</v>
      </c>
      <c r="AF49" s="844" t="s">
        <v>123</v>
      </c>
      <c r="AG49" s="844" t="s">
        <v>124</v>
      </c>
      <c r="AH49" s="844" t="s">
        <v>125</v>
      </c>
      <c r="AI49" s="844" t="s">
        <v>341</v>
      </c>
      <c r="AJ49" s="844" t="s">
        <v>346</v>
      </c>
      <c r="AK49" s="844" t="s">
        <v>339</v>
      </c>
      <c r="AL49" s="844" t="s">
        <v>340</v>
      </c>
      <c r="AM49" s="844" t="s">
        <v>46</v>
      </c>
      <c r="AN49" s="844" t="s">
        <v>17</v>
      </c>
      <c r="AO49" s="844" t="s">
        <v>343</v>
      </c>
      <c r="AP49" s="844" t="s">
        <v>25</v>
      </c>
      <c r="AQ49" s="844" t="s">
        <v>127</v>
      </c>
      <c r="AR49" s="844" t="s">
        <v>127</v>
      </c>
      <c r="AS49" s="844" t="s">
        <v>127</v>
      </c>
      <c r="AT49" s="844" t="s">
        <v>127</v>
      </c>
      <c r="AU49" s="844" t="s">
        <v>128</v>
      </c>
      <c r="AV49" s="54"/>
      <c r="AW49" s="54"/>
      <c r="BT49" s="41"/>
      <c r="BU49" s="41"/>
      <c r="BV49" s="41"/>
      <c r="BW49" s="41"/>
      <c r="BX49" s="41"/>
    </row>
    <row r="50" spans="1:76" ht="13" customHeight="1">
      <c r="A50" s="899" t="s">
        <v>151</v>
      </c>
      <c r="B50" s="787">
        <v>10</v>
      </c>
      <c r="C50" s="879" t="s">
        <v>170</v>
      </c>
      <c r="D50" s="789"/>
      <c r="E50" s="879" t="s">
        <v>194</v>
      </c>
      <c r="F50" s="789"/>
      <c r="G50" s="789"/>
      <c r="H50" s="789"/>
      <c r="I50" s="879"/>
      <c r="J50" s="883"/>
      <c r="K50" s="879"/>
      <c r="L50" s="879"/>
      <c r="M50" s="789"/>
      <c r="N50" s="930"/>
      <c r="O50" s="322">
        <f t="shared" ref="O50:S51" si="31">+B48</f>
        <v>-10</v>
      </c>
      <c r="P50" s="323" t="str">
        <f t="shared" si="31"/>
        <v>bg -10</v>
      </c>
      <c r="Q50" s="66" t="str">
        <f t="shared" si="31"/>
        <v>glu -10</v>
      </c>
      <c r="R50" s="66" t="str">
        <f t="shared" si="31"/>
        <v>gir -10</v>
      </c>
      <c r="S50" s="66" t="str">
        <f t="shared" si="31"/>
        <v>[3H dry]</v>
      </c>
      <c r="T50" s="66" t="str">
        <f>+H48</f>
        <v>[3H wet]</v>
      </c>
      <c r="U50" s="65" t="e">
        <f>S50/Q50</f>
        <v>#VALUE!</v>
      </c>
      <c r="V50" s="887">
        <v>3</v>
      </c>
      <c r="W50" s="65" t="e">
        <f>V51*I53*200/10/(A50)</f>
        <v>#DIV/0!</v>
      </c>
      <c r="X50" s="65" t="e">
        <f t="shared" ref="X50:X55" si="32">W50/U50</f>
        <v>#DIV/0!</v>
      </c>
      <c r="Y50" s="65" t="e">
        <f>X50-R50</f>
        <v>#DIV/0!</v>
      </c>
      <c r="Z50" s="65" t="e">
        <f>(X50/P50)*100</f>
        <v>#DIV/0!</v>
      </c>
      <c r="AA50" s="65" t="e">
        <f>(T50/0.4-(S50))*I55/100*10</f>
        <v>#VALUE!</v>
      </c>
      <c r="AB50" s="64" t="e">
        <f>700*AA58/AVERAGE(U50:U51)</f>
        <v>#VALUE!</v>
      </c>
      <c r="AC50" s="65" t="e">
        <f>AVERAGE(X50:X51)-AB50</f>
        <v>#DIV/0!</v>
      </c>
      <c r="AD50" s="65" t="e">
        <f>AC50/AVERAGE(X50:X51)*100</f>
        <v>#DIV/0!</v>
      </c>
      <c r="AE50" s="43" t="e">
        <f>LINEST(R50:R51,O50:O51)</f>
        <v>#VALUE!</v>
      </c>
      <c r="AF50" s="43" t="e">
        <f>INDEX(LINEST(R50:R51,O50:O51),2)</f>
        <v>#VALUE!</v>
      </c>
      <c r="AG50" s="42" t="e">
        <f>LINEST(U50:U51,O50:O51)</f>
        <v>#VALUE!</v>
      </c>
      <c r="AH50" s="42" t="e">
        <f>INDEX(LINEST(U50:U51,O50:O51),2)</f>
        <v>#VALUE!</v>
      </c>
      <c r="AI50" s="43" t="e">
        <f>LINEST(Q50:Q51,O50:O51)</f>
        <v>#VALUE!</v>
      </c>
      <c r="AJ50" s="42" t="e">
        <f>INDEX(LINEST(Q50:Q51,O50:O51),2)</f>
        <v>#VALUE!</v>
      </c>
      <c r="AK50" s="43" t="e">
        <f>LINEST(W50:W51,O50:O51)</f>
        <v>#VALUE!</v>
      </c>
      <c r="AL50" s="42" t="e">
        <f>INDEX(LINEST(W50:W51,O50:O51),2)</f>
        <v>#VALUE!</v>
      </c>
      <c r="AM50" s="43" t="e">
        <f>AE50*AVERAGE(O50:O51)+AF50</f>
        <v>#VALUE!</v>
      </c>
      <c r="AN50" s="42" t="e">
        <f>AG50*AVERAGE(O50:O51)+AH50</f>
        <v>#VALUE!</v>
      </c>
      <c r="AO50" s="42" t="e">
        <f>AI50*AVERAGE(O50:O51)+AJ50</f>
        <v>#VALUE!</v>
      </c>
      <c r="AP50" s="42" t="e">
        <f>AK50*AVERAGE(O50:O51)+AL50</f>
        <v>#VALUE!</v>
      </c>
      <c r="AQ50" s="76" t="e">
        <f>AP50/AN50</f>
        <v>#VALUE!</v>
      </c>
      <c r="AR50" s="76" t="e">
        <f>AK47*AO50*AG50/AN50</f>
        <v>#VALUE!</v>
      </c>
      <c r="AS50" s="1034" t="e">
        <f>AQ50-AR50</f>
        <v>#VALUE!</v>
      </c>
      <c r="AT50" s="1034" t="e">
        <f>AS50-AM50</f>
        <v>#VALUE!</v>
      </c>
      <c r="AU50" s="1034" t="e">
        <f>AS50-AK47*AI50</f>
        <v>#VALUE!</v>
      </c>
      <c r="AV50" s="45" t="s">
        <v>97</v>
      </c>
      <c r="AW50" s="45"/>
      <c r="AX50" s="45"/>
      <c r="AY50" s="45"/>
      <c r="AZ50" s="45"/>
      <c r="BA50" s="45"/>
      <c r="BB50" s="45"/>
      <c r="BC50" s="45"/>
      <c r="BF50" s="45"/>
      <c r="BT50" s="41"/>
      <c r="BU50" s="41"/>
      <c r="BV50" s="41"/>
      <c r="BW50" s="41"/>
      <c r="BX50" s="41"/>
    </row>
    <row r="51" spans="1:76" ht="13" customHeight="1">
      <c r="A51" s="899" t="str">
        <f>A31</f>
        <v>[genotype D]</v>
      </c>
      <c r="B51" s="787">
        <v>20</v>
      </c>
      <c r="C51" s="879" t="s">
        <v>171</v>
      </c>
      <c r="D51" s="789"/>
      <c r="E51" s="879" t="s">
        <v>195</v>
      </c>
      <c r="F51" s="789"/>
      <c r="G51" s="789"/>
      <c r="H51" s="789"/>
      <c r="I51" s="879"/>
      <c r="J51" s="883"/>
      <c r="K51" s="879"/>
      <c r="L51" s="879"/>
      <c r="M51" s="789"/>
      <c r="N51" s="929"/>
      <c r="O51" s="324">
        <f t="shared" si="31"/>
        <v>0</v>
      </c>
      <c r="P51" s="321" t="str">
        <f t="shared" si="31"/>
        <v>bg 0</v>
      </c>
      <c r="Q51" s="131" t="str">
        <f t="shared" si="31"/>
        <v>glu 0</v>
      </c>
      <c r="R51" s="131" t="str">
        <f t="shared" si="31"/>
        <v>gir 0</v>
      </c>
      <c r="S51" s="131" t="str">
        <f t="shared" si="31"/>
        <v>[3H dry]</v>
      </c>
      <c r="T51" s="131" t="str">
        <f>+H49</f>
        <v>[3H wet]</v>
      </c>
      <c r="U51" s="72" t="e">
        <f>S51/Q51</f>
        <v>#VALUE!</v>
      </c>
      <c r="V51" s="888">
        <v>3</v>
      </c>
      <c r="W51" s="72" t="e">
        <f>V51*I53*200/10/(A50)</f>
        <v>#DIV/0!</v>
      </c>
      <c r="X51" s="72" t="e">
        <f t="shared" si="32"/>
        <v>#DIV/0!</v>
      </c>
      <c r="Y51" s="72" t="e">
        <f t="shared" ref="Y51:Y55" si="33">X51-R51</f>
        <v>#DIV/0!</v>
      </c>
      <c r="Z51" s="72" t="e">
        <f t="shared" ref="Z51:Z55" si="34">(X51/P51)*100</f>
        <v>#DIV/0!</v>
      </c>
      <c r="AA51" s="72" t="e">
        <f>(T51/0.4-(S51))*$I55/100*10</f>
        <v>#VALUE!</v>
      </c>
      <c r="AB51" s="250" t="e">
        <f>700*AA59/AVERAGE(U52:U55)</f>
        <v>#VALUE!</v>
      </c>
      <c r="AC51" s="72" t="e">
        <f>X56-AB51</f>
        <v>#DIV/0!</v>
      </c>
      <c r="AD51" s="65" t="e">
        <f>AC51/AVERAGE(X52:X55)*100</f>
        <v>#DIV/0!</v>
      </c>
      <c r="AE51" s="43"/>
      <c r="AF51" s="43"/>
      <c r="AG51" s="42"/>
      <c r="AH51" s="42"/>
      <c r="AI51" s="43"/>
      <c r="AJ51" s="42"/>
      <c r="AK51" s="42"/>
      <c r="AL51" s="42"/>
      <c r="AM51" s="43"/>
      <c r="AN51" s="42"/>
      <c r="AO51" s="42"/>
      <c r="AP51" s="42"/>
      <c r="AQ51" s="76"/>
      <c r="AR51" s="76"/>
      <c r="AS51" s="76"/>
      <c r="AT51" s="42"/>
      <c r="AU51" s="42"/>
      <c r="AV51" s="54"/>
      <c r="AW51" s="54"/>
      <c r="BT51" s="41"/>
      <c r="BU51" s="41"/>
      <c r="BV51" s="41"/>
      <c r="BW51" s="41"/>
      <c r="BX51" s="41"/>
    </row>
    <row r="52" spans="1:76" ht="13" customHeight="1">
      <c r="A52" s="899" t="str">
        <f>A32</f>
        <v>[diet D]</v>
      </c>
      <c r="B52" s="787">
        <v>30</v>
      </c>
      <c r="C52" s="879" t="s">
        <v>172</v>
      </c>
      <c r="D52" s="789"/>
      <c r="E52" s="879" t="s">
        <v>196</v>
      </c>
      <c r="F52" s="789"/>
      <c r="G52" s="789"/>
      <c r="H52" s="789"/>
      <c r="I52" s="789"/>
      <c r="J52" s="797"/>
      <c r="K52" s="789"/>
      <c r="L52" s="789"/>
      <c r="M52" s="789"/>
      <c r="N52" s="929"/>
      <c r="O52" s="324">
        <f t="shared" ref="O52:S54" si="35">+B57</f>
        <v>80</v>
      </c>
      <c r="P52" s="321" t="str">
        <f t="shared" si="35"/>
        <v>bg 80</v>
      </c>
      <c r="Q52" s="131" t="str">
        <f t="shared" si="35"/>
        <v>glu 80</v>
      </c>
      <c r="R52" s="131" t="str">
        <f t="shared" si="35"/>
        <v>gir 80</v>
      </c>
      <c r="S52" s="131" t="str">
        <f t="shared" si="35"/>
        <v>[3H dry]</v>
      </c>
      <c r="T52" s="131" t="str">
        <f>+H57</f>
        <v>[3H wet]</v>
      </c>
      <c r="U52" s="72" t="e">
        <f>S52/Q52</f>
        <v>#VALUE!</v>
      </c>
      <c r="V52" s="888"/>
      <c r="W52" s="72" t="e">
        <f>V52*K53*200/10/(A50)</f>
        <v>#DIV/0!</v>
      </c>
      <c r="X52" s="72" t="e">
        <f t="shared" si="32"/>
        <v>#DIV/0!</v>
      </c>
      <c r="Y52" s="72" t="e">
        <f t="shared" si="33"/>
        <v>#DIV/0!</v>
      </c>
      <c r="Z52" s="72" t="e">
        <f t="shared" si="34"/>
        <v>#DIV/0!</v>
      </c>
      <c r="AA52" s="72" t="e">
        <f>(T52/0.4-(S52))*$I55/100*10</f>
        <v>#VALUE!</v>
      </c>
      <c r="AB52" s="79"/>
      <c r="AC52" s="79"/>
      <c r="AD52" s="79"/>
      <c r="AE52" s="43"/>
      <c r="AF52" s="43"/>
      <c r="AG52" s="42"/>
      <c r="AH52" s="42"/>
      <c r="AI52" s="43"/>
      <c r="AJ52" s="42"/>
      <c r="AK52" s="42"/>
      <c r="AL52" s="42"/>
      <c r="AM52" s="43"/>
      <c r="AN52" s="42"/>
      <c r="AO52" s="42"/>
      <c r="AP52" s="42"/>
      <c r="AQ52" s="76"/>
      <c r="AR52" s="76"/>
      <c r="AS52" s="76"/>
      <c r="AT52" s="42"/>
      <c r="AU52" s="42"/>
      <c r="AV52" s="54"/>
      <c r="AW52" s="54"/>
      <c r="BT52" s="41"/>
      <c r="BU52" s="41"/>
      <c r="BV52" s="41"/>
      <c r="BW52" s="41"/>
      <c r="BX52" s="41"/>
    </row>
    <row r="53" spans="1:76" ht="13" customHeight="1">
      <c r="A53" s="899" t="str">
        <f>A33</f>
        <v>[treatment D]</v>
      </c>
      <c r="B53" s="787">
        <v>40</v>
      </c>
      <c r="C53" s="879" t="s">
        <v>173</v>
      </c>
      <c r="D53" s="789"/>
      <c r="E53" s="879" t="s">
        <v>197</v>
      </c>
      <c r="F53" s="789"/>
      <c r="G53" s="789"/>
      <c r="H53" s="789"/>
      <c r="I53" s="798" t="e">
        <f>AVERAGE(I49:I51)</f>
        <v>#DIV/0!</v>
      </c>
      <c r="J53" s="799" t="e">
        <f>AVERAGE(J49:J51)</f>
        <v>#DIV/0!</v>
      </c>
      <c r="K53" s="798" t="e">
        <f>AVERAGE(K49:K51)</f>
        <v>#DIV/0!</v>
      </c>
      <c r="L53" s="799" t="e">
        <f>AVERAGE(L49:L51)</f>
        <v>#DIV/0!</v>
      </c>
      <c r="M53" s="789"/>
      <c r="N53" s="929"/>
      <c r="O53" s="355">
        <f t="shared" si="35"/>
        <v>90</v>
      </c>
      <c r="P53" s="321" t="str">
        <f t="shared" si="35"/>
        <v>bg 90</v>
      </c>
      <c r="Q53" s="131" t="str">
        <f t="shared" si="35"/>
        <v>glu 90</v>
      </c>
      <c r="R53" s="131" t="str">
        <f t="shared" si="35"/>
        <v>gir 90</v>
      </c>
      <c r="S53" s="131" t="str">
        <f t="shared" si="35"/>
        <v>[3H dry]</v>
      </c>
      <c r="T53" s="131" t="str">
        <f>+H58</f>
        <v>[3H wet]</v>
      </c>
      <c r="U53" s="72" t="e">
        <f>S53/Q53</f>
        <v>#VALUE!</v>
      </c>
      <c r="V53" s="888"/>
      <c r="W53" s="72" t="e">
        <f t="shared" ref="W53:W55" si="36">W52*V53/V52</f>
        <v>#DIV/0!</v>
      </c>
      <c r="X53" s="72" t="e">
        <f t="shared" si="32"/>
        <v>#DIV/0!</v>
      </c>
      <c r="Y53" s="72" t="e">
        <f t="shared" si="33"/>
        <v>#DIV/0!</v>
      </c>
      <c r="Z53" s="72" t="e">
        <f t="shared" si="34"/>
        <v>#DIV/0!</v>
      </c>
      <c r="AA53" s="72" t="e">
        <f>(T53/0.4-(S53))*$I55/100*10</f>
        <v>#VALUE!</v>
      </c>
      <c r="AB53" s="79"/>
      <c r="AC53" s="79"/>
      <c r="AD53" s="79"/>
      <c r="AE53" s="43" t="e">
        <f>LINEST(R52:R54,O52:O54)</f>
        <v>#VALUE!</v>
      </c>
      <c r="AF53" s="43" t="e">
        <f>INDEX(LINEST(R52:R54,O52:O54),2)</f>
        <v>#VALUE!</v>
      </c>
      <c r="AG53" s="42" t="e">
        <f>LINEST(U52:U54,O52:O54)</f>
        <v>#VALUE!</v>
      </c>
      <c r="AH53" s="42" t="e">
        <f>INDEX(LINEST(U52:U54,O52:O54),2)</f>
        <v>#VALUE!</v>
      </c>
      <c r="AI53" s="43" t="e">
        <f>LINEST(Q52:Q54,O52:O54)</f>
        <v>#VALUE!</v>
      </c>
      <c r="AJ53" s="42" t="e">
        <f>INDEX(LINEST(Q52:Q54,O52:O54),2)</f>
        <v>#VALUE!</v>
      </c>
      <c r="AK53" s="43" t="e">
        <f>LINEST(W52:W54,O52:O54)</f>
        <v>#VALUE!</v>
      </c>
      <c r="AL53" s="42" t="e">
        <f>INDEX(LINEST(W52:W54,O52:O54),2)</f>
        <v>#VALUE!</v>
      </c>
      <c r="AM53" s="43" t="e">
        <f>AE53*O53+AF53</f>
        <v>#VALUE!</v>
      </c>
      <c r="AN53" s="42" t="e">
        <f>AG53*O53+AH53</f>
        <v>#VALUE!</v>
      </c>
      <c r="AO53" s="42" t="e">
        <f>AI53*O53+AJ53</f>
        <v>#VALUE!</v>
      </c>
      <c r="AP53" s="42" t="e">
        <f>AK53*O53+AL53</f>
        <v>#VALUE!</v>
      </c>
      <c r="AQ53" s="76" t="e">
        <f>AP53/AN53</f>
        <v>#VALUE!</v>
      </c>
      <c r="AR53" s="76" t="e">
        <f>AK47*AO53*AG53/AN53</f>
        <v>#VALUE!</v>
      </c>
      <c r="AS53" s="76" t="e">
        <f>AQ53-AR53</f>
        <v>#VALUE!</v>
      </c>
      <c r="AT53" s="76" t="e">
        <f>AS53-AM53</f>
        <v>#VALUE!</v>
      </c>
      <c r="AU53" s="76" t="e">
        <f>AS53-AK47*AI53</f>
        <v>#VALUE!</v>
      </c>
      <c r="AV53" s="54"/>
      <c r="AW53" s="54"/>
      <c r="BT53" s="41"/>
      <c r="BU53" s="41"/>
      <c r="BV53" s="41"/>
      <c r="BW53" s="41"/>
      <c r="BX53" s="41"/>
    </row>
    <row r="54" spans="1:76" ht="13" customHeight="1">
      <c r="A54" s="899" t="s">
        <v>61</v>
      </c>
      <c r="B54" s="787">
        <v>50</v>
      </c>
      <c r="C54" s="879" t="s">
        <v>174</v>
      </c>
      <c r="D54" s="789"/>
      <c r="E54" s="879" t="s">
        <v>198</v>
      </c>
      <c r="F54" s="789"/>
      <c r="G54" s="789"/>
      <c r="H54" s="789"/>
      <c r="I54" s="789"/>
      <c r="J54" s="797"/>
      <c r="K54" s="789"/>
      <c r="L54" s="797"/>
      <c r="M54" s="789"/>
      <c r="N54" s="929"/>
      <c r="O54" s="355">
        <f t="shared" si="35"/>
        <v>100</v>
      </c>
      <c r="P54" s="321" t="str">
        <f t="shared" si="35"/>
        <v>bg 100</v>
      </c>
      <c r="Q54" s="131" t="str">
        <f t="shared" si="35"/>
        <v>glu 100</v>
      </c>
      <c r="R54" s="131" t="str">
        <f t="shared" si="35"/>
        <v>gir 100</v>
      </c>
      <c r="S54" s="131" t="str">
        <f t="shared" si="35"/>
        <v>[3H dry]</v>
      </c>
      <c r="T54" s="131" t="str">
        <f>+H59</f>
        <v>[3H wet]</v>
      </c>
      <c r="U54" s="72" t="e">
        <f>S54/Q54</f>
        <v>#VALUE!</v>
      </c>
      <c r="V54" s="888"/>
      <c r="W54" s="72" t="e">
        <f t="shared" si="36"/>
        <v>#DIV/0!</v>
      </c>
      <c r="X54" s="72" t="e">
        <f t="shared" si="32"/>
        <v>#DIV/0!</v>
      </c>
      <c r="Y54" s="72" t="e">
        <f t="shared" si="33"/>
        <v>#DIV/0!</v>
      </c>
      <c r="Z54" s="72" t="e">
        <f t="shared" si="34"/>
        <v>#DIV/0!</v>
      </c>
      <c r="AA54" s="72" t="e">
        <f>(T54/0.4-(S54))*$I55/100*10</f>
        <v>#VALUE!</v>
      </c>
      <c r="AB54" s="79"/>
      <c r="AC54" s="79"/>
      <c r="AD54" s="79"/>
      <c r="AE54" s="43" t="e">
        <f>LINEST(R53:R55,O53:O55)</f>
        <v>#VALUE!</v>
      </c>
      <c r="AF54" s="43" t="e">
        <f>INDEX(LINEST(R53:R55,O53:O55),2)</f>
        <v>#VALUE!</v>
      </c>
      <c r="AG54" s="42" t="e">
        <f>LINEST(U53:U55,O53:O55)</f>
        <v>#VALUE!</v>
      </c>
      <c r="AH54" s="42" t="e">
        <f>INDEX(LINEST(U53:U55,O53:O55),2)</f>
        <v>#VALUE!</v>
      </c>
      <c r="AI54" s="43" t="e">
        <f>LINEST(Q53:Q55,O53:O55)</f>
        <v>#VALUE!</v>
      </c>
      <c r="AJ54" s="42" t="e">
        <f>INDEX(LINEST(Q53:Q55,O53:O55),2)</f>
        <v>#VALUE!</v>
      </c>
      <c r="AK54" s="43" t="e">
        <f>LINEST(W53:W55,O53:O55)</f>
        <v>#VALUE!</v>
      </c>
      <c r="AL54" s="42" t="e">
        <f>INDEX(LINEST(W53:W55,O53:O55),2)</f>
        <v>#VALUE!</v>
      </c>
      <c r="AM54" s="43" t="e">
        <f>AE54*O54+AF54</f>
        <v>#VALUE!</v>
      </c>
      <c r="AN54" s="42" t="e">
        <f>AG54*O54+AH54</f>
        <v>#VALUE!</v>
      </c>
      <c r="AO54" s="42" t="e">
        <f>AI54*O54+AJ54</f>
        <v>#VALUE!</v>
      </c>
      <c r="AP54" s="42" t="e">
        <f>AK54*O54+AL54</f>
        <v>#VALUE!</v>
      </c>
      <c r="AQ54" s="76" t="e">
        <f>AP54/AN54</f>
        <v>#VALUE!</v>
      </c>
      <c r="AR54" s="76" t="e">
        <f>AK47*AO54*AG54/AN54</f>
        <v>#VALUE!</v>
      </c>
      <c r="AS54" s="76" t="e">
        <f>AQ54-AR54</f>
        <v>#VALUE!</v>
      </c>
      <c r="AT54" s="76" t="e">
        <f>AS54-AM54</f>
        <v>#VALUE!</v>
      </c>
      <c r="AU54" s="76" t="e">
        <f>AS54-AK47*AI54</f>
        <v>#VALUE!</v>
      </c>
      <c r="AV54" s="54"/>
      <c r="AW54" s="54"/>
      <c r="BT54" s="41"/>
      <c r="BU54" s="41"/>
      <c r="BV54" s="41"/>
      <c r="BW54" s="41"/>
      <c r="BX54" s="41"/>
    </row>
    <row r="55" spans="1:76" ht="13" customHeight="1" thickBot="1">
      <c r="A55" s="899" t="s">
        <v>315</v>
      </c>
      <c r="B55" s="787">
        <v>60</v>
      </c>
      <c r="C55" s="879" t="s">
        <v>175</v>
      </c>
      <c r="D55" s="789"/>
      <c r="E55" s="879" t="s">
        <v>199</v>
      </c>
      <c r="F55" s="789"/>
      <c r="G55" s="789"/>
      <c r="H55" s="789"/>
      <c r="I55" s="800" t="e">
        <f>I53/J53</f>
        <v>#DIV/0!</v>
      </c>
      <c r="J55" s="801" t="s">
        <v>14</v>
      </c>
      <c r="K55" s="800" t="e">
        <f>K53/L53</f>
        <v>#DIV/0!</v>
      </c>
      <c r="L55" s="801" t="s">
        <v>14</v>
      </c>
      <c r="M55" s="805"/>
      <c r="N55" s="929"/>
      <c r="O55" s="355">
        <f>+B61</f>
        <v>120</v>
      </c>
      <c r="P55" s="321" t="str">
        <f>+C61</f>
        <v>bg 120</v>
      </c>
      <c r="Q55" s="131" t="str">
        <f>+D61</f>
        <v>glu 120</v>
      </c>
      <c r="R55" s="131" t="str">
        <f>+E61</f>
        <v>gir 120</v>
      </c>
      <c r="S55" s="131" t="str">
        <f>+F61</f>
        <v>[3H dry]</v>
      </c>
      <c r="T55" s="131" t="str">
        <f>+H61</f>
        <v>[3H wet]</v>
      </c>
      <c r="U55" s="72" t="e">
        <f t="shared" ref="U55" si="37">S55/Q55</f>
        <v>#VALUE!</v>
      </c>
      <c r="V55" s="888"/>
      <c r="W55" s="72" t="e">
        <f t="shared" si="36"/>
        <v>#DIV/0!</v>
      </c>
      <c r="X55" s="72" t="e">
        <f t="shared" si="32"/>
        <v>#DIV/0!</v>
      </c>
      <c r="Y55" s="72" t="e">
        <f t="shared" si="33"/>
        <v>#DIV/0!</v>
      </c>
      <c r="Z55" s="72" t="e">
        <f t="shared" si="34"/>
        <v>#DIV/0!</v>
      </c>
      <c r="AA55" s="72" t="e">
        <f>(T55/0.4-(S55))*$I55/100*10</f>
        <v>#VALUE!</v>
      </c>
      <c r="AB55" s="79"/>
      <c r="AC55" s="79"/>
      <c r="AD55" s="79"/>
      <c r="AE55" s="43"/>
      <c r="AQ55" s="42"/>
      <c r="AV55" s="54"/>
      <c r="AW55" s="54"/>
      <c r="BT55" s="41"/>
      <c r="BU55" s="41"/>
      <c r="BV55" s="41"/>
      <c r="BW55" s="41"/>
      <c r="BX55" s="41"/>
    </row>
    <row r="56" spans="1:76" ht="13" customHeight="1" thickBot="1">
      <c r="A56" s="899">
        <v>1</v>
      </c>
      <c r="B56" s="787">
        <v>70</v>
      </c>
      <c r="C56" s="879" t="s">
        <v>176</v>
      </c>
      <c r="D56" s="789"/>
      <c r="E56" s="879" t="s">
        <v>200</v>
      </c>
      <c r="F56" s="789"/>
      <c r="G56" s="789"/>
      <c r="H56" s="789"/>
      <c r="I56" s="789"/>
      <c r="J56" s="797"/>
      <c r="K56" s="789"/>
      <c r="L56" s="789"/>
      <c r="M56" s="789"/>
      <c r="N56" s="929"/>
      <c r="O56" s="325" t="s">
        <v>55</v>
      </c>
      <c r="P56" s="152" t="e">
        <f t="shared" ref="P56:Z56" si="38">AVERAGE(P52:P55)</f>
        <v>#DIV/0!</v>
      </c>
      <c r="Q56" s="252" t="e">
        <f t="shared" si="38"/>
        <v>#DIV/0!</v>
      </c>
      <c r="R56" s="153" t="e">
        <f t="shared" si="38"/>
        <v>#DIV/0!</v>
      </c>
      <c r="S56" s="153" t="e">
        <f t="shared" si="38"/>
        <v>#DIV/0!</v>
      </c>
      <c r="T56" s="153" t="e">
        <f t="shared" si="38"/>
        <v>#DIV/0!</v>
      </c>
      <c r="U56" s="153" t="e">
        <f t="shared" si="38"/>
        <v>#VALUE!</v>
      </c>
      <c r="V56" s="1075" t="e">
        <f t="shared" si="38"/>
        <v>#DIV/0!</v>
      </c>
      <c r="W56" s="153" t="e">
        <f t="shared" si="38"/>
        <v>#DIV/0!</v>
      </c>
      <c r="X56" s="153" t="e">
        <f t="shared" si="38"/>
        <v>#DIV/0!</v>
      </c>
      <c r="Y56" s="153" t="e">
        <f t="shared" si="38"/>
        <v>#DIV/0!</v>
      </c>
      <c r="Z56" s="153" t="e">
        <f t="shared" si="38"/>
        <v>#DIV/0!</v>
      </c>
      <c r="AA56" s="156"/>
      <c r="AB56" s="79"/>
      <c r="AC56" s="79"/>
      <c r="AD56" s="79"/>
      <c r="AR56" s="1034" t="s">
        <v>110</v>
      </c>
      <c r="AS56" s="1034" t="e">
        <f>AVERAGE(AS53:AS54)</f>
        <v>#VALUE!</v>
      </c>
      <c r="AT56" s="1034" t="e">
        <f>AVERAGE(AT53:AT54)</f>
        <v>#VALUE!</v>
      </c>
      <c r="AU56" s="1034" t="e">
        <f>AVERAGE(AU53:AU54)</f>
        <v>#VALUE!</v>
      </c>
      <c r="AV56" s="54"/>
      <c r="AW56" s="54"/>
      <c r="BT56" s="41"/>
      <c r="BU56" s="41"/>
      <c r="BV56" s="41"/>
      <c r="BW56" s="41"/>
      <c r="BX56" s="41"/>
    </row>
    <row r="57" spans="1:76" ht="13" customHeight="1" thickBot="1">
      <c r="A57" s="899" t="s">
        <v>316</v>
      </c>
      <c r="B57" s="787">
        <v>80</v>
      </c>
      <c r="C57" s="879" t="s">
        <v>177</v>
      </c>
      <c r="D57" s="879" t="s">
        <v>188</v>
      </c>
      <c r="E57" s="879" t="s">
        <v>201</v>
      </c>
      <c r="F57" s="879" t="s">
        <v>156</v>
      </c>
      <c r="G57" s="789"/>
      <c r="H57" s="879" t="s">
        <v>158</v>
      </c>
      <c r="I57" s="789"/>
      <c r="J57" s="802"/>
      <c r="K57" s="803"/>
      <c r="L57" s="803"/>
      <c r="M57" s="803"/>
      <c r="N57" s="929"/>
      <c r="O57" s="157" t="s">
        <v>95</v>
      </c>
      <c r="P57" s="79" t="e">
        <f>AVERAGE(P50:P51)</f>
        <v>#DIV/0!</v>
      </c>
      <c r="Q57" s="158" t="e">
        <f>AVERAGE(P52/Q52,P53/Q53,P54/Q54,P55/Q55)</f>
        <v>#VALUE!</v>
      </c>
      <c r="R57" s="67" t="e">
        <f>AVERAGE(P50/Q50,P51/Q51)</f>
        <v>#VALUE!</v>
      </c>
      <c r="V57" s="1076"/>
      <c r="W57" s="79"/>
      <c r="X57" s="79"/>
      <c r="Y57" s="79"/>
      <c r="Z57" s="160" t="s">
        <v>91</v>
      </c>
      <c r="AA57" s="840" t="s">
        <v>79</v>
      </c>
      <c r="AB57" s="79"/>
      <c r="AC57" s="79"/>
      <c r="AD57" s="79"/>
      <c r="AS57" s="54"/>
      <c r="AT57" s="54"/>
      <c r="AU57" s="54"/>
      <c r="AV57" s="54"/>
      <c r="AW57" s="54"/>
      <c r="BT57" s="41"/>
      <c r="BU57" s="41"/>
      <c r="BV57" s="41"/>
      <c r="BW57" s="41"/>
      <c r="BX57" s="41"/>
    </row>
    <row r="58" spans="1:76" ht="13" customHeight="1" thickBot="1">
      <c r="A58" s="1105" t="s">
        <v>220</v>
      </c>
      <c r="B58" s="787">
        <v>90</v>
      </c>
      <c r="C58" s="879" t="s">
        <v>178</v>
      </c>
      <c r="D58" s="879" t="s">
        <v>189</v>
      </c>
      <c r="E58" s="879" t="s">
        <v>202</v>
      </c>
      <c r="F58" s="879" t="s">
        <v>156</v>
      </c>
      <c r="G58" s="789"/>
      <c r="H58" s="879" t="s">
        <v>158</v>
      </c>
      <c r="I58" s="804"/>
      <c r="J58" s="801"/>
      <c r="K58" s="805"/>
      <c r="L58" s="805"/>
      <c r="M58" s="805"/>
      <c r="N58" s="929"/>
      <c r="O58" s="1233" t="s">
        <v>83</v>
      </c>
      <c r="P58" s="1243"/>
      <c r="Q58" s="162" t="e">
        <f>STDEV(P52/Q52,P53/Q53,P54/Q54,P55/Q55)</f>
        <v>#VALUE!</v>
      </c>
      <c r="R58" s="163" t="e">
        <f>STDEV(P50/Q50,P51/Q51)</f>
        <v>#VALUE!</v>
      </c>
      <c r="V58" s="1076"/>
      <c r="W58" s="79"/>
      <c r="X58" s="79"/>
      <c r="Y58" s="79"/>
      <c r="Z58" s="164" t="s">
        <v>89</v>
      </c>
      <c r="AA58" s="165" t="e">
        <f>SLOPE(AA50:AA51,O50:O51)</f>
        <v>#VALUE!</v>
      </c>
      <c r="AB58" s="79"/>
      <c r="AC58" s="79"/>
      <c r="AD58" s="79"/>
      <c r="AS58" s="54"/>
      <c r="AT58" s="54"/>
      <c r="AU58" s="54"/>
      <c r="AV58" s="54"/>
      <c r="AW58" s="54"/>
      <c r="BT58" s="41"/>
      <c r="BU58" s="41"/>
      <c r="BV58" s="41"/>
      <c r="BW58" s="41"/>
      <c r="BX58" s="41"/>
    </row>
    <row r="59" spans="1:76" ht="13" customHeight="1" thickBot="1">
      <c r="A59" s="1132" t="s">
        <v>337</v>
      </c>
      <c r="B59" s="787">
        <v>100</v>
      </c>
      <c r="C59" s="879" t="s">
        <v>179</v>
      </c>
      <c r="D59" s="879" t="s">
        <v>190</v>
      </c>
      <c r="E59" s="879" t="s">
        <v>203</v>
      </c>
      <c r="F59" s="879" t="s">
        <v>156</v>
      </c>
      <c r="G59" s="789"/>
      <c r="H59" s="879" t="s">
        <v>158</v>
      </c>
      <c r="I59" s="806"/>
      <c r="J59" s="807"/>
      <c r="K59" s="789"/>
      <c r="L59" s="789"/>
      <c r="M59" s="879" t="s">
        <v>211</v>
      </c>
      <c r="N59" s="1068"/>
      <c r="O59" s="35"/>
      <c r="P59" s="161"/>
      <c r="Q59" s="841" t="s">
        <v>93</v>
      </c>
      <c r="R59" s="842" t="s">
        <v>94</v>
      </c>
      <c r="V59" s="1076"/>
      <c r="W59" s="79"/>
      <c r="X59" s="79"/>
      <c r="Y59" s="79"/>
      <c r="Z59" s="167" t="s">
        <v>90</v>
      </c>
      <c r="AA59" s="168" t="e">
        <f>SLOPE(AA52:AA55,O52:O55)</f>
        <v>#VALUE!</v>
      </c>
      <c r="AB59" s="79"/>
      <c r="AC59" s="79"/>
      <c r="AD59" s="79"/>
      <c r="AS59" s="54"/>
      <c r="AT59" s="54"/>
      <c r="AU59" s="54"/>
      <c r="AV59" s="54"/>
      <c r="AW59" s="54"/>
      <c r="BT59" s="41"/>
      <c r="BU59" s="41"/>
      <c r="BV59" s="41"/>
      <c r="BW59" s="41"/>
      <c r="BX59" s="41"/>
    </row>
    <row r="60" spans="1:76" ht="13" customHeight="1">
      <c r="A60" s="1105" t="s">
        <v>219</v>
      </c>
      <c r="B60" s="787">
        <v>110</v>
      </c>
      <c r="C60" s="879" t="s">
        <v>180</v>
      </c>
      <c r="D60" s="789"/>
      <c r="E60" s="879" t="s">
        <v>204</v>
      </c>
      <c r="F60" s="789"/>
      <c r="G60" s="789"/>
      <c r="H60" s="789"/>
      <c r="I60" s="808" t="s">
        <v>9</v>
      </c>
      <c r="J60" s="809"/>
      <c r="K60" s="1297"/>
      <c r="L60" s="1298"/>
      <c r="M60" s="817"/>
      <c r="N60" s="1068"/>
      <c r="V60" s="1076"/>
      <c r="W60" s="79"/>
      <c r="X60" s="79"/>
      <c r="Y60" s="79"/>
      <c r="Z60" s="79"/>
      <c r="AA60" s="79"/>
      <c r="AB60" s="79"/>
      <c r="AC60" s="79"/>
      <c r="AD60" s="79"/>
      <c r="AS60" s="54"/>
      <c r="AT60" s="54"/>
      <c r="AU60" s="54"/>
      <c r="AV60" s="54"/>
      <c r="AW60" s="54"/>
      <c r="BT60" s="41"/>
      <c r="BU60" s="41"/>
      <c r="BV60" s="41"/>
      <c r="BW60" s="41"/>
      <c r="BX60" s="41"/>
    </row>
    <row r="61" spans="1:76" ht="13" customHeight="1">
      <c r="A61" s="1132" t="s">
        <v>338</v>
      </c>
      <c r="B61" s="787">
        <v>120</v>
      </c>
      <c r="C61" s="879" t="s">
        <v>181</v>
      </c>
      <c r="D61" s="879" t="s">
        <v>191</v>
      </c>
      <c r="E61" s="879" t="s">
        <v>205</v>
      </c>
      <c r="F61" s="879" t="s">
        <v>156</v>
      </c>
      <c r="G61" s="789"/>
      <c r="H61" s="879" t="s">
        <v>158</v>
      </c>
      <c r="I61" s="810" t="e">
        <f>((G63+G62)/2)*(B63-B62)</f>
        <v>#VALUE!</v>
      </c>
      <c r="J61" s="801"/>
      <c r="K61" s="1299"/>
      <c r="L61" s="1300"/>
      <c r="M61" s="879" t="s">
        <v>212</v>
      </c>
      <c r="N61" s="929"/>
      <c r="V61" s="1076"/>
      <c r="AB61" s="79"/>
      <c r="AC61" s="79"/>
      <c r="AD61" s="79"/>
      <c r="AS61" s="54"/>
      <c r="AT61" s="54"/>
      <c r="AU61" s="54"/>
      <c r="AV61" s="54"/>
      <c r="AW61" s="54"/>
      <c r="BT61" s="41"/>
      <c r="BU61" s="41"/>
      <c r="BV61" s="41"/>
      <c r="BW61" s="41"/>
      <c r="BX61" s="41"/>
    </row>
    <row r="62" spans="1:76" ht="13" customHeight="1">
      <c r="A62" s="899"/>
      <c r="B62" s="787">
        <v>2</v>
      </c>
      <c r="C62" s="879" t="s">
        <v>182</v>
      </c>
      <c r="D62" s="789"/>
      <c r="E62" s="879" t="s">
        <v>206</v>
      </c>
      <c r="F62" s="789"/>
      <c r="G62" s="879" t="s">
        <v>157</v>
      </c>
      <c r="H62" s="789"/>
      <c r="I62" s="810" t="e">
        <f>((G64+G63)/2)*(B64-B63)</f>
        <v>#VALUE!</v>
      </c>
      <c r="J62" s="801"/>
      <c r="K62" s="1299"/>
      <c r="L62" s="1300"/>
      <c r="M62" s="817"/>
      <c r="N62" s="929"/>
      <c r="V62" s="1076"/>
      <c r="AB62" s="79"/>
      <c r="AC62" s="79"/>
      <c r="AD62" s="79"/>
      <c r="AS62" s="54"/>
      <c r="AT62" s="54"/>
      <c r="AU62" s="54"/>
      <c r="AV62" s="54"/>
      <c r="AW62" s="54"/>
      <c r="BT62" s="41"/>
      <c r="BU62" s="41"/>
      <c r="BV62" s="41"/>
      <c r="BW62" s="41"/>
      <c r="BX62" s="41"/>
    </row>
    <row r="63" spans="1:76" ht="13" customHeight="1">
      <c r="A63" s="943" t="s">
        <v>317</v>
      </c>
      <c r="B63" s="787">
        <v>5</v>
      </c>
      <c r="C63" s="879" t="s">
        <v>183</v>
      </c>
      <c r="D63" s="789"/>
      <c r="E63" s="879" t="s">
        <v>207</v>
      </c>
      <c r="F63" s="789"/>
      <c r="G63" s="879" t="s">
        <v>157</v>
      </c>
      <c r="H63" s="789"/>
      <c r="I63" s="810" t="e">
        <f>((G65+G64)/2)*(B65-B64)</f>
        <v>#VALUE!</v>
      </c>
      <c r="J63" s="801"/>
      <c r="K63" s="1299"/>
      <c r="L63" s="1300"/>
      <c r="M63" s="817"/>
      <c r="N63" s="929"/>
      <c r="V63" s="1076"/>
      <c r="AB63" s="79"/>
      <c r="AC63" s="79"/>
      <c r="AD63" s="79"/>
      <c r="AS63" s="54"/>
      <c r="AT63" s="54"/>
      <c r="AU63" s="54"/>
      <c r="AV63" s="54"/>
      <c r="AW63" s="54"/>
      <c r="BT63" s="41"/>
      <c r="BU63" s="41"/>
      <c r="BV63" s="41"/>
      <c r="BW63" s="41"/>
      <c r="BX63" s="41"/>
    </row>
    <row r="64" spans="1:76" ht="13" customHeight="1">
      <c r="A64" s="1106"/>
      <c r="B64" s="787">
        <v>10</v>
      </c>
      <c r="C64" s="879" t="s">
        <v>170</v>
      </c>
      <c r="D64" s="789"/>
      <c r="E64" s="879" t="s">
        <v>194</v>
      </c>
      <c r="F64" s="789"/>
      <c r="G64" s="879" t="s">
        <v>157</v>
      </c>
      <c r="H64" s="789"/>
      <c r="I64" s="810" t="e">
        <f>((G66+G65)/2)*(B66-B65)</f>
        <v>#VALUE!</v>
      </c>
      <c r="J64" s="801"/>
      <c r="K64" s="1299"/>
      <c r="L64" s="1300"/>
      <c r="M64" s="817"/>
      <c r="N64" s="929"/>
      <c r="V64" s="1076"/>
      <c r="AB64" s="79"/>
      <c r="AC64" s="79"/>
      <c r="AD64" s="79"/>
      <c r="AS64" s="54"/>
      <c r="AT64" s="54"/>
      <c r="AU64" s="54"/>
      <c r="AV64" s="54"/>
      <c r="AW64" s="54"/>
      <c r="BT64" s="41"/>
      <c r="BU64" s="41"/>
      <c r="BV64" s="41"/>
      <c r="BW64" s="41"/>
      <c r="BX64" s="41"/>
    </row>
    <row r="65" spans="1:76" ht="13" customHeight="1" thickBot="1">
      <c r="A65" s="1106"/>
      <c r="B65" s="787">
        <v>15</v>
      </c>
      <c r="C65" s="879" t="s">
        <v>184</v>
      </c>
      <c r="D65" s="789"/>
      <c r="E65" s="879" t="s">
        <v>208</v>
      </c>
      <c r="F65" s="789"/>
      <c r="G65" s="879" t="s">
        <v>157</v>
      </c>
      <c r="H65" s="789"/>
      <c r="I65" s="811" t="e">
        <f>SUM(I61:I64)/(B66-B62)*220</f>
        <v>#VALUE!</v>
      </c>
      <c r="J65" s="811" t="s">
        <v>10</v>
      </c>
      <c r="K65" s="1301"/>
      <c r="L65" s="1302"/>
      <c r="M65" s="817"/>
      <c r="N65" s="929"/>
      <c r="V65" s="1076"/>
      <c r="AB65" s="79"/>
      <c r="AC65" s="79"/>
      <c r="AD65" s="79"/>
      <c r="AS65" s="54"/>
      <c r="AT65" s="54"/>
      <c r="AU65" s="54"/>
      <c r="AV65" s="54"/>
      <c r="AW65" s="54"/>
      <c r="BT65" s="41"/>
      <c r="BU65" s="41"/>
      <c r="BV65" s="41"/>
      <c r="BW65" s="41"/>
      <c r="BX65" s="41"/>
    </row>
    <row r="66" spans="1:76" ht="13" customHeight="1" thickBot="1">
      <c r="A66" s="1106"/>
      <c r="B66" s="787">
        <v>25</v>
      </c>
      <c r="C66" s="879" t="s">
        <v>185</v>
      </c>
      <c r="D66" s="789"/>
      <c r="E66" s="879" t="s">
        <v>209</v>
      </c>
      <c r="F66" s="789"/>
      <c r="G66" s="879" t="s">
        <v>157</v>
      </c>
      <c r="H66" s="789"/>
      <c r="I66" s="812"/>
      <c r="J66" s="813"/>
      <c r="K66" s="803"/>
      <c r="L66" s="803"/>
      <c r="M66" s="817"/>
      <c r="N66" s="929"/>
      <c r="V66" s="1076"/>
      <c r="W66" s="79"/>
      <c r="X66" s="79"/>
      <c r="Y66" s="79"/>
      <c r="Z66" s="778" t="s">
        <v>14</v>
      </c>
      <c r="AA66" s="79"/>
      <c r="AB66" s="79"/>
      <c r="AC66" s="79"/>
      <c r="AD66" s="79"/>
      <c r="AS66" s="54"/>
      <c r="AT66" s="54"/>
      <c r="AU66" s="54"/>
      <c r="AV66" s="54"/>
      <c r="AW66" s="54"/>
      <c r="BT66" s="41"/>
      <c r="BU66" s="41"/>
      <c r="BV66" s="41"/>
      <c r="BW66" s="41"/>
      <c r="BX66" s="41"/>
    </row>
    <row r="67" spans="1:76" ht="13" customHeight="1" thickBot="1">
      <c r="A67" s="1107" t="s">
        <v>218</v>
      </c>
      <c r="B67" s="788" t="s">
        <v>11</v>
      </c>
      <c r="C67" s="790" t="e">
        <f>AVERAGE(C62:C66)</f>
        <v>#DIV/0!</v>
      </c>
      <c r="D67" s="791"/>
      <c r="E67" s="790" t="e">
        <f>AVERAGE(E57:E61)</f>
        <v>#DIV/0!</v>
      </c>
      <c r="F67" s="791"/>
      <c r="G67" s="884" t="s">
        <v>159</v>
      </c>
      <c r="H67" s="792" t="s">
        <v>8</v>
      </c>
      <c r="I67" s="793"/>
      <c r="J67" s="794"/>
      <c r="K67" s="791"/>
      <c r="L67" s="791"/>
      <c r="M67" s="795" t="e">
        <f>AVERAGE(M59:M64)</f>
        <v>#DIV/0!</v>
      </c>
      <c r="N67" s="796" t="s">
        <v>58</v>
      </c>
      <c r="O67" s="1283" t="str">
        <f>A69</f>
        <v>MP-3</v>
      </c>
      <c r="P67" s="1284"/>
      <c r="Q67" s="319"/>
      <c r="S67" s="92" t="s">
        <v>77</v>
      </c>
      <c r="T67" s="92" t="s">
        <v>78</v>
      </c>
      <c r="V67" s="1076"/>
      <c r="W67" s="79"/>
      <c r="X67" s="79"/>
      <c r="Y67" s="79"/>
      <c r="Z67" s="320" t="e">
        <f>I75</f>
        <v>#DIV/0!</v>
      </c>
      <c r="AA67" s="779" t="s">
        <v>76</v>
      </c>
      <c r="AB67" s="780"/>
      <c r="AC67" s="780"/>
      <c r="AD67" s="781"/>
      <c r="AE67" s="785" t="str">
        <f>+O67</f>
        <v>MP-3</v>
      </c>
      <c r="AF67" s="785" t="s">
        <v>116</v>
      </c>
      <c r="AG67" s="785"/>
      <c r="AH67" s="785"/>
      <c r="AI67" s="785" t="s">
        <v>115</v>
      </c>
      <c r="AJ67" s="785"/>
      <c r="AK67" s="785">
        <v>1.3</v>
      </c>
      <c r="AL67" s="785"/>
      <c r="AM67" s="785"/>
      <c r="AN67" s="785"/>
      <c r="AO67" s="785"/>
      <c r="AP67" s="785"/>
      <c r="AQ67" s="785"/>
      <c r="AR67" s="785"/>
      <c r="AS67" s="785"/>
      <c r="AT67" s="785"/>
      <c r="AU67" s="785"/>
      <c r="AV67" s="54"/>
      <c r="AW67" s="54"/>
      <c r="BT67" s="41"/>
      <c r="BU67" s="41"/>
      <c r="BV67" s="41"/>
      <c r="BW67" s="41"/>
      <c r="BX67" s="41"/>
    </row>
    <row r="68" spans="1:76" ht="13" customHeight="1">
      <c r="A68" s="1100">
        <v>3</v>
      </c>
      <c r="B68" s="733">
        <v>-10</v>
      </c>
      <c r="C68" s="878" t="s">
        <v>168</v>
      </c>
      <c r="D68" s="878" t="s">
        <v>186</v>
      </c>
      <c r="E68" s="878" t="s">
        <v>192</v>
      </c>
      <c r="F68" s="880" t="s">
        <v>156</v>
      </c>
      <c r="G68" s="736"/>
      <c r="H68" s="880" t="s">
        <v>158</v>
      </c>
      <c r="I68" s="737"/>
      <c r="J68" s="738"/>
      <c r="K68" s="739"/>
      <c r="L68" s="739"/>
      <c r="M68" s="941" t="s">
        <v>210</v>
      </c>
      <c r="N68" s="925"/>
      <c r="O68" s="766" t="s">
        <v>2</v>
      </c>
      <c r="P68" s="767" t="s">
        <v>344</v>
      </c>
      <c r="Q68" s="768" t="s">
        <v>345</v>
      </c>
      <c r="R68" s="727" t="s">
        <v>46</v>
      </c>
      <c r="S68" s="768" t="s">
        <v>71</v>
      </c>
      <c r="T68" s="768" t="s">
        <v>72</v>
      </c>
      <c r="U68" s="768" t="s">
        <v>17</v>
      </c>
      <c r="V68" s="1080" t="s">
        <v>28</v>
      </c>
      <c r="W68" s="768" t="s">
        <v>25</v>
      </c>
      <c r="X68" s="727" t="s">
        <v>18</v>
      </c>
      <c r="Y68" s="769" t="s">
        <v>20</v>
      </c>
      <c r="Z68" s="728" t="s">
        <v>56</v>
      </c>
      <c r="AA68" s="770" t="s">
        <v>74</v>
      </c>
      <c r="AB68" s="729" t="s">
        <v>81</v>
      </c>
      <c r="AC68" s="729" t="s">
        <v>82</v>
      </c>
      <c r="AD68" s="771" t="s">
        <v>86</v>
      </c>
      <c r="AE68" s="785"/>
      <c r="AF68" s="785"/>
      <c r="AG68" s="785"/>
      <c r="AH68" s="785"/>
      <c r="AI68" s="785"/>
      <c r="AJ68" s="785"/>
      <c r="AK68" s="785"/>
      <c r="AL68" s="785"/>
      <c r="AM68" s="785" t="s">
        <v>117</v>
      </c>
      <c r="AN68" s="785" t="s">
        <v>117</v>
      </c>
      <c r="AO68" s="785" t="s">
        <v>117</v>
      </c>
      <c r="AP68" s="785" t="s">
        <v>117</v>
      </c>
      <c r="AQ68" s="785" t="s">
        <v>118</v>
      </c>
      <c r="AR68" s="785" t="s">
        <v>119</v>
      </c>
      <c r="AS68" s="785" t="s">
        <v>120</v>
      </c>
      <c r="AT68" s="785" t="s">
        <v>121</v>
      </c>
      <c r="AU68" s="785"/>
      <c r="AV68" s="54"/>
      <c r="AW68" s="54"/>
      <c r="BT68" s="41"/>
      <c r="BU68" s="41"/>
      <c r="BV68" s="41"/>
      <c r="BW68" s="41"/>
      <c r="BX68" s="41"/>
    </row>
    <row r="69" spans="1:76" ht="13" customHeight="1" thickBot="1">
      <c r="A69" s="906" t="s">
        <v>139</v>
      </c>
      <c r="B69" s="734">
        <v>0</v>
      </c>
      <c r="C69" s="879" t="s">
        <v>169</v>
      </c>
      <c r="D69" s="879" t="s">
        <v>187</v>
      </c>
      <c r="E69" s="879" t="s">
        <v>193</v>
      </c>
      <c r="F69" s="879" t="s">
        <v>156</v>
      </c>
      <c r="G69" s="736"/>
      <c r="H69" s="879" t="s">
        <v>158</v>
      </c>
      <c r="I69" s="879"/>
      <c r="J69" s="883"/>
      <c r="K69" s="879"/>
      <c r="L69" s="879"/>
      <c r="M69" s="736"/>
      <c r="N69" s="926"/>
      <c r="O69" s="772" t="s">
        <v>26</v>
      </c>
      <c r="P69" s="773" t="s">
        <v>99</v>
      </c>
      <c r="Q69" s="730" t="s">
        <v>99</v>
      </c>
      <c r="R69" s="730" t="s">
        <v>16</v>
      </c>
      <c r="S69" s="730" t="s">
        <v>70</v>
      </c>
      <c r="T69" s="730" t="s">
        <v>73</v>
      </c>
      <c r="U69" s="774" t="s">
        <v>84</v>
      </c>
      <c r="V69" s="1081" t="s">
        <v>350</v>
      </c>
      <c r="W69" s="730" t="s">
        <v>88</v>
      </c>
      <c r="X69" s="730" t="s">
        <v>16</v>
      </c>
      <c r="Y69" s="775" t="s">
        <v>16</v>
      </c>
      <c r="Z69" s="776"/>
      <c r="AA69" s="731" t="s">
        <v>75</v>
      </c>
      <c r="AB69" s="732"/>
      <c r="AC69" s="732"/>
      <c r="AD69" s="777"/>
      <c r="AE69" s="785" t="s">
        <v>122</v>
      </c>
      <c r="AF69" s="785" t="s">
        <v>123</v>
      </c>
      <c r="AG69" s="785" t="s">
        <v>124</v>
      </c>
      <c r="AH69" s="785" t="s">
        <v>125</v>
      </c>
      <c r="AI69" s="785" t="s">
        <v>341</v>
      </c>
      <c r="AJ69" s="785" t="s">
        <v>346</v>
      </c>
      <c r="AK69" s="785" t="s">
        <v>339</v>
      </c>
      <c r="AL69" s="785" t="s">
        <v>340</v>
      </c>
      <c r="AM69" s="785" t="s">
        <v>46</v>
      </c>
      <c r="AN69" s="785" t="s">
        <v>17</v>
      </c>
      <c r="AO69" s="785" t="s">
        <v>343</v>
      </c>
      <c r="AP69" s="785" t="s">
        <v>25</v>
      </c>
      <c r="AQ69" s="785" t="s">
        <v>127</v>
      </c>
      <c r="AR69" s="785" t="s">
        <v>127</v>
      </c>
      <c r="AS69" s="785" t="s">
        <v>127</v>
      </c>
      <c r="AT69" s="785" t="s">
        <v>127</v>
      </c>
      <c r="AU69" s="785" t="s">
        <v>128</v>
      </c>
      <c r="AV69" s="54"/>
      <c r="AW69" s="54"/>
      <c r="BT69" s="41"/>
      <c r="BU69" s="41"/>
      <c r="BV69" s="41"/>
      <c r="BW69" s="41"/>
      <c r="BX69" s="41"/>
    </row>
    <row r="70" spans="1:76" ht="13" customHeight="1">
      <c r="A70" s="898" t="s">
        <v>151</v>
      </c>
      <c r="B70" s="734">
        <v>10</v>
      </c>
      <c r="C70" s="879" t="s">
        <v>170</v>
      </c>
      <c r="D70" s="892"/>
      <c r="E70" s="879" t="s">
        <v>194</v>
      </c>
      <c r="F70" s="736"/>
      <c r="G70" s="736"/>
      <c r="H70" s="736"/>
      <c r="I70" s="879"/>
      <c r="J70" s="883"/>
      <c r="K70" s="879"/>
      <c r="L70" s="879"/>
      <c r="M70" s="736"/>
      <c r="N70" s="927"/>
      <c r="O70" s="322">
        <f t="shared" ref="O70:S71" si="39">+B68</f>
        <v>-10</v>
      </c>
      <c r="P70" s="323" t="str">
        <f t="shared" si="39"/>
        <v>bg -10</v>
      </c>
      <c r="Q70" s="66" t="str">
        <f t="shared" si="39"/>
        <v>glu -10</v>
      </c>
      <c r="R70" s="66" t="str">
        <f t="shared" si="39"/>
        <v>gir -10</v>
      </c>
      <c r="S70" s="66" t="str">
        <f t="shared" si="39"/>
        <v>[3H dry]</v>
      </c>
      <c r="T70" s="66" t="str">
        <f>+H68</f>
        <v>[3H wet]</v>
      </c>
      <c r="U70" s="65" t="e">
        <f t="shared" ref="U70:U75" si="40">S70/Q70</f>
        <v>#VALUE!</v>
      </c>
      <c r="V70" s="887">
        <v>3</v>
      </c>
      <c r="W70" s="65" t="e">
        <f>V71*I73*200/10/(A70)</f>
        <v>#DIV/0!</v>
      </c>
      <c r="X70" s="65" t="e">
        <f t="shared" ref="X70:X75" si="41">W70/U70</f>
        <v>#DIV/0!</v>
      </c>
      <c r="Y70" s="65" t="e">
        <f t="shared" ref="Y70:Y75" si="42">X70-R70</f>
        <v>#DIV/0!</v>
      </c>
      <c r="Z70" s="65" t="e">
        <f t="shared" ref="Z70:Z75" si="43">(X70/P70)*100</f>
        <v>#DIV/0!</v>
      </c>
      <c r="AA70" s="65" t="e">
        <f>(T70/0.4-(S70))*I75/100*10</f>
        <v>#VALUE!</v>
      </c>
      <c r="AB70" s="64" t="e">
        <f>700*AA78/AVERAGE(U70:U71)</f>
        <v>#VALUE!</v>
      </c>
      <c r="AC70" s="65" t="e">
        <f>AVERAGE(X70:X71)-AB70</f>
        <v>#DIV/0!</v>
      </c>
      <c r="AD70" s="65" t="e">
        <f>AC70/AVERAGE(X70:X71)*100</f>
        <v>#DIV/0!</v>
      </c>
      <c r="AE70" s="43" t="e">
        <f>LINEST(R70:R71,O70:O71)</f>
        <v>#VALUE!</v>
      </c>
      <c r="AF70" s="43" t="e">
        <f>INDEX(LINEST(R70:R71,O70:O71),2)</f>
        <v>#VALUE!</v>
      </c>
      <c r="AG70" s="42" t="e">
        <f>LINEST(U70:U71,O70:O71)</f>
        <v>#VALUE!</v>
      </c>
      <c r="AH70" s="42" t="e">
        <f>INDEX(LINEST(U70:U71,O70:O71),2)</f>
        <v>#VALUE!</v>
      </c>
      <c r="AI70" s="43" t="e">
        <f>LINEST(Q70:Q71,O70:O71)</f>
        <v>#VALUE!</v>
      </c>
      <c r="AJ70" s="42" t="e">
        <f>INDEX(LINEST(Q70:Q71,O70:O71),2)</f>
        <v>#VALUE!</v>
      </c>
      <c r="AK70" s="43" t="e">
        <f>LINEST(W70:W71,O70:O71)</f>
        <v>#VALUE!</v>
      </c>
      <c r="AL70" s="42" t="e">
        <f>INDEX(LINEST(W70:W71,O70:O71),2)</f>
        <v>#VALUE!</v>
      </c>
      <c r="AM70" s="43" t="e">
        <f>AE70*AVERAGE(O70:O71)+AF70</f>
        <v>#VALUE!</v>
      </c>
      <c r="AN70" s="42" t="e">
        <f>AG70*AVERAGE(O70:O71)+AH70</f>
        <v>#VALUE!</v>
      </c>
      <c r="AO70" s="42" t="e">
        <f>AI70*AVERAGE(O70:O71)+AJ70</f>
        <v>#VALUE!</v>
      </c>
      <c r="AP70" s="42" t="e">
        <f>AK70*AVERAGE(O70:O71)+AL70</f>
        <v>#VALUE!</v>
      </c>
      <c r="AQ70" s="76" t="e">
        <f>AP70/AN70</f>
        <v>#VALUE!</v>
      </c>
      <c r="AR70" s="76" t="e">
        <f>AK67*AO70*AG70/AN70</f>
        <v>#VALUE!</v>
      </c>
      <c r="AS70" s="1034" t="e">
        <f>AQ70-AR70</f>
        <v>#VALUE!</v>
      </c>
      <c r="AT70" s="1034" t="e">
        <f>AS70-AM70</f>
        <v>#VALUE!</v>
      </c>
      <c r="AU70" s="1034" t="e">
        <f>AS70-AK67*AI70</f>
        <v>#VALUE!</v>
      </c>
      <c r="AV70" s="45" t="s">
        <v>97</v>
      </c>
      <c r="AW70" s="54"/>
      <c r="BT70" s="41"/>
      <c r="BU70" s="41"/>
      <c r="BV70" s="41"/>
      <c r="BW70" s="41"/>
      <c r="BX70" s="41"/>
    </row>
    <row r="71" spans="1:76" ht="13" customHeight="1">
      <c r="A71" s="898" t="str">
        <f>A51</f>
        <v>[genotype D]</v>
      </c>
      <c r="B71" s="734">
        <v>20</v>
      </c>
      <c r="C71" s="879" t="s">
        <v>171</v>
      </c>
      <c r="D71" s="736"/>
      <c r="E71" s="879" t="s">
        <v>195</v>
      </c>
      <c r="F71" s="736"/>
      <c r="G71" s="736"/>
      <c r="H71" s="736"/>
      <c r="I71" s="879"/>
      <c r="J71" s="883"/>
      <c r="K71" s="879"/>
      <c r="L71" s="879"/>
      <c r="M71" s="736"/>
      <c r="N71" s="926"/>
      <c r="O71" s="324">
        <f t="shared" si="39"/>
        <v>0</v>
      </c>
      <c r="P71" s="321" t="str">
        <f t="shared" si="39"/>
        <v>bg 0</v>
      </c>
      <c r="Q71" s="131" t="str">
        <f t="shared" si="39"/>
        <v>glu 0</v>
      </c>
      <c r="R71" s="131" t="str">
        <f t="shared" si="39"/>
        <v>gir 0</v>
      </c>
      <c r="S71" s="131" t="str">
        <f t="shared" si="39"/>
        <v>[3H dry]</v>
      </c>
      <c r="T71" s="131" t="str">
        <f>+H69</f>
        <v>[3H wet]</v>
      </c>
      <c r="U71" s="72" t="e">
        <f t="shared" si="40"/>
        <v>#VALUE!</v>
      </c>
      <c r="V71" s="888">
        <v>3</v>
      </c>
      <c r="W71" s="72" t="e">
        <f>V71*I73*200/10/(A70)</f>
        <v>#DIV/0!</v>
      </c>
      <c r="X71" s="72" t="e">
        <f t="shared" si="41"/>
        <v>#DIV/0!</v>
      </c>
      <c r="Y71" s="72" t="e">
        <f t="shared" si="42"/>
        <v>#DIV/0!</v>
      </c>
      <c r="Z71" s="72" t="e">
        <f t="shared" si="43"/>
        <v>#DIV/0!</v>
      </c>
      <c r="AA71" s="72" t="e">
        <f>(T71/0.4-(S71))*$I75/100*10</f>
        <v>#VALUE!</v>
      </c>
      <c r="AB71" s="250" t="e">
        <f>700*AA79/AVERAGE(U72:U75)</f>
        <v>#VALUE!</v>
      </c>
      <c r="AC71" s="72" t="e">
        <f>X76-AB71</f>
        <v>#DIV/0!</v>
      </c>
      <c r="AD71" s="65" t="e">
        <f>AC71/AVERAGE(X72:X75)*100</f>
        <v>#DIV/0!</v>
      </c>
      <c r="AE71" s="43"/>
      <c r="AF71" s="43"/>
      <c r="AG71" s="42"/>
      <c r="AH71" s="42"/>
      <c r="AI71" s="43"/>
      <c r="AJ71" s="42"/>
      <c r="AK71" s="42"/>
      <c r="AL71" s="42"/>
      <c r="AM71" s="43"/>
      <c r="AN71" s="42"/>
      <c r="AO71" s="42"/>
      <c r="AP71" s="42"/>
      <c r="AQ71" s="76"/>
      <c r="AR71" s="76"/>
      <c r="AS71" s="76"/>
      <c r="AT71" s="42"/>
      <c r="AU71" s="42"/>
      <c r="AV71" s="54"/>
      <c r="AW71" s="54"/>
      <c r="BT71" s="41"/>
      <c r="BU71" s="41"/>
      <c r="BV71" s="41"/>
      <c r="BW71" s="41"/>
      <c r="BX71" s="41"/>
    </row>
    <row r="72" spans="1:76" ht="13" customHeight="1">
      <c r="A72" s="898" t="str">
        <f>A52</f>
        <v>[diet D]</v>
      </c>
      <c r="B72" s="734">
        <v>30</v>
      </c>
      <c r="C72" s="879" t="s">
        <v>172</v>
      </c>
      <c r="D72" s="736"/>
      <c r="E72" s="879" t="s">
        <v>196</v>
      </c>
      <c r="F72" s="736"/>
      <c r="G72" s="736"/>
      <c r="H72" s="736"/>
      <c r="I72" s="736"/>
      <c r="J72" s="745"/>
      <c r="K72" s="736"/>
      <c r="L72" s="736"/>
      <c r="M72" s="736"/>
      <c r="N72" s="926"/>
      <c r="O72" s="324">
        <f t="shared" ref="O72:S74" si="44">+B77</f>
        <v>80</v>
      </c>
      <c r="P72" s="321" t="str">
        <f t="shared" si="44"/>
        <v>bg 80</v>
      </c>
      <c r="Q72" s="131" t="str">
        <f t="shared" si="44"/>
        <v>glu 80</v>
      </c>
      <c r="R72" s="131" t="str">
        <f t="shared" si="44"/>
        <v>gir 80</v>
      </c>
      <c r="S72" s="131" t="str">
        <f t="shared" si="44"/>
        <v>[3H dry]</v>
      </c>
      <c r="T72" s="131" t="str">
        <f>+H77</f>
        <v>[3H wet]</v>
      </c>
      <c r="U72" s="72" t="e">
        <f t="shared" si="40"/>
        <v>#VALUE!</v>
      </c>
      <c r="V72" s="888"/>
      <c r="W72" s="72" t="e">
        <f>V72*K73*200/10/(A70)</f>
        <v>#DIV/0!</v>
      </c>
      <c r="X72" s="72" t="e">
        <f t="shared" si="41"/>
        <v>#DIV/0!</v>
      </c>
      <c r="Y72" s="72" t="e">
        <f t="shared" si="42"/>
        <v>#DIV/0!</v>
      </c>
      <c r="Z72" s="72" t="e">
        <f t="shared" si="43"/>
        <v>#DIV/0!</v>
      </c>
      <c r="AA72" s="72" t="e">
        <f>(T72/0.4-(S72))*$I75/100*10</f>
        <v>#VALUE!</v>
      </c>
      <c r="AB72" s="79"/>
      <c r="AC72" s="79"/>
      <c r="AD72" s="79"/>
      <c r="AE72" s="43"/>
      <c r="AF72" s="43"/>
      <c r="AG72" s="42"/>
      <c r="AH72" s="42"/>
      <c r="AI72" s="43"/>
      <c r="AJ72" s="42"/>
      <c r="AK72" s="42"/>
      <c r="AL72" s="42"/>
      <c r="AM72" s="43"/>
      <c r="AN72" s="42"/>
      <c r="AO72" s="42"/>
      <c r="AP72" s="42"/>
      <c r="AQ72" s="76"/>
      <c r="AR72" s="76"/>
      <c r="AS72" s="76"/>
      <c r="AT72" s="42"/>
      <c r="AU72" s="42"/>
      <c r="AV72" s="54"/>
      <c r="AW72" s="54"/>
      <c r="BG72" s="45"/>
      <c r="BH72" s="45"/>
      <c r="BI72" s="45"/>
      <c r="BT72" s="41"/>
      <c r="BU72" s="41"/>
      <c r="BV72" s="41"/>
      <c r="BW72" s="41"/>
      <c r="BX72" s="41"/>
    </row>
    <row r="73" spans="1:76" ht="13" customHeight="1">
      <c r="A73" s="898" t="str">
        <f>A53</f>
        <v>[treatment D]</v>
      </c>
      <c r="B73" s="734">
        <v>40</v>
      </c>
      <c r="C73" s="879" t="s">
        <v>173</v>
      </c>
      <c r="D73" s="736"/>
      <c r="E73" s="879" t="s">
        <v>197</v>
      </c>
      <c r="F73" s="736"/>
      <c r="G73" s="736"/>
      <c r="H73" s="736"/>
      <c r="I73" s="746" t="e">
        <f>AVERAGE(I69:I71)</f>
        <v>#DIV/0!</v>
      </c>
      <c r="J73" s="747" t="e">
        <f>AVERAGE(J69:J71)</f>
        <v>#DIV/0!</v>
      </c>
      <c r="K73" s="746" t="e">
        <f>AVERAGE(K69:K71)</f>
        <v>#DIV/0!</v>
      </c>
      <c r="L73" s="747" t="e">
        <f>AVERAGE(L69:L71)</f>
        <v>#DIV/0!</v>
      </c>
      <c r="M73" s="736"/>
      <c r="N73" s="926"/>
      <c r="O73" s="355">
        <f t="shared" si="44"/>
        <v>90</v>
      </c>
      <c r="P73" s="321" t="str">
        <f t="shared" si="44"/>
        <v>bg 90</v>
      </c>
      <c r="Q73" s="131" t="str">
        <f t="shared" si="44"/>
        <v>glu 90</v>
      </c>
      <c r="R73" s="131" t="str">
        <f t="shared" si="44"/>
        <v>gir 90</v>
      </c>
      <c r="S73" s="131" t="str">
        <f t="shared" si="44"/>
        <v>[3H dry]</v>
      </c>
      <c r="T73" s="131" t="str">
        <f>+H78</f>
        <v>[3H wet]</v>
      </c>
      <c r="U73" s="72" t="e">
        <f t="shared" si="40"/>
        <v>#VALUE!</v>
      </c>
      <c r="V73" s="888"/>
      <c r="W73" s="72" t="e">
        <f t="shared" ref="W73:W75" si="45">W72*V73/V72</f>
        <v>#DIV/0!</v>
      </c>
      <c r="X73" s="72" t="e">
        <f t="shared" si="41"/>
        <v>#DIV/0!</v>
      </c>
      <c r="Y73" s="72" t="e">
        <f t="shared" si="42"/>
        <v>#DIV/0!</v>
      </c>
      <c r="Z73" s="72" t="e">
        <f t="shared" si="43"/>
        <v>#DIV/0!</v>
      </c>
      <c r="AA73" s="72" t="e">
        <f>(T73/0.4-(S73))*$I75/100*10</f>
        <v>#VALUE!</v>
      </c>
      <c r="AB73" s="79"/>
      <c r="AC73" s="79"/>
      <c r="AD73" s="79"/>
      <c r="AE73" s="43" t="e">
        <f>LINEST(R72:R74,O72:O74)</f>
        <v>#VALUE!</v>
      </c>
      <c r="AF73" s="43" t="e">
        <f>INDEX(LINEST(R72:R74,O72:O74),2)</f>
        <v>#VALUE!</v>
      </c>
      <c r="AG73" s="42" t="e">
        <f>LINEST(U72:U74,O72:O74)</f>
        <v>#VALUE!</v>
      </c>
      <c r="AH73" s="42" t="e">
        <f>INDEX(LINEST(U72:U74,O72:O74),2)</f>
        <v>#VALUE!</v>
      </c>
      <c r="AI73" s="43" t="e">
        <f>LINEST(Q72:Q74,O72:O74)</f>
        <v>#VALUE!</v>
      </c>
      <c r="AJ73" s="42" t="e">
        <f>INDEX(LINEST(Q72:Q74,O72:O74),2)</f>
        <v>#VALUE!</v>
      </c>
      <c r="AK73" s="43" t="e">
        <f>LINEST(W72:W74,O72:O74)</f>
        <v>#VALUE!</v>
      </c>
      <c r="AL73" s="42" t="e">
        <f>INDEX(LINEST(W72:W74,O72:O74),2)</f>
        <v>#VALUE!</v>
      </c>
      <c r="AM73" s="43" t="e">
        <f>AE73*O73+AF73</f>
        <v>#VALUE!</v>
      </c>
      <c r="AN73" s="42" t="e">
        <f>AG73*O73+AH73</f>
        <v>#VALUE!</v>
      </c>
      <c r="AO73" s="42" t="e">
        <f>AI73*O73+AJ73</f>
        <v>#VALUE!</v>
      </c>
      <c r="AP73" s="42" t="e">
        <f>AK73*O73+AL73</f>
        <v>#VALUE!</v>
      </c>
      <c r="AQ73" s="76" t="e">
        <f>AP73/AN73</f>
        <v>#VALUE!</v>
      </c>
      <c r="AR73" s="76" t="e">
        <f>AK67*AO73*AG73/AN73</f>
        <v>#VALUE!</v>
      </c>
      <c r="AS73" s="76" t="e">
        <f>AQ73-AR73</f>
        <v>#VALUE!</v>
      </c>
      <c r="AT73" s="76" t="e">
        <f>AS73-AM73</f>
        <v>#VALUE!</v>
      </c>
      <c r="AU73" s="76" t="e">
        <f>AS73-AK67*AI73</f>
        <v>#VALUE!</v>
      </c>
      <c r="AV73" s="54"/>
      <c r="AW73" s="54"/>
      <c r="BT73" s="41"/>
      <c r="BU73" s="41"/>
      <c r="BV73" s="41"/>
      <c r="BW73" s="41"/>
      <c r="BX73" s="41"/>
    </row>
    <row r="74" spans="1:76" ht="13" customHeight="1">
      <c r="A74" s="898" t="s">
        <v>61</v>
      </c>
      <c r="B74" s="734">
        <v>50</v>
      </c>
      <c r="C74" s="879" t="s">
        <v>174</v>
      </c>
      <c r="D74" s="736"/>
      <c r="E74" s="879" t="s">
        <v>198</v>
      </c>
      <c r="F74" s="736"/>
      <c r="G74" s="736"/>
      <c r="H74" s="736"/>
      <c r="I74" s="736"/>
      <c r="J74" s="745"/>
      <c r="K74" s="736"/>
      <c r="L74" s="745"/>
      <c r="M74" s="736"/>
      <c r="N74" s="926"/>
      <c r="O74" s="355">
        <f t="shared" si="44"/>
        <v>100</v>
      </c>
      <c r="P74" s="321" t="str">
        <f t="shared" si="44"/>
        <v>bg 100</v>
      </c>
      <c r="Q74" s="72" t="str">
        <f t="shared" si="44"/>
        <v>glu 100</v>
      </c>
      <c r="R74" s="131" t="str">
        <f t="shared" si="44"/>
        <v>gir 100</v>
      </c>
      <c r="S74" s="131" t="str">
        <f t="shared" si="44"/>
        <v>[3H dry]</v>
      </c>
      <c r="T74" s="131" t="str">
        <f>+H79</f>
        <v>[3H wet]</v>
      </c>
      <c r="U74" s="72" t="e">
        <f t="shared" si="40"/>
        <v>#VALUE!</v>
      </c>
      <c r="V74" s="888"/>
      <c r="W74" s="72" t="e">
        <f t="shared" si="45"/>
        <v>#DIV/0!</v>
      </c>
      <c r="X74" s="72" t="e">
        <f t="shared" si="41"/>
        <v>#DIV/0!</v>
      </c>
      <c r="Y74" s="72" t="e">
        <f t="shared" si="42"/>
        <v>#DIV/0!</v>
      </c>
      <c r="Z74" s="72" t="e">
        <f t="shared" si="43"/>
        <v>#DIV/0!</v>
      </c>
      <c r="AA74" s="72" t="e">
        <f>(T74/0.4-(S74))*$I75/100*10</f>
        <v>#VALUE!</v>
      </c>
      <c r="AB74" s="79"/>
      <c r="AC74" s="79"/>
      <c r="AD74" s="79"/>
      <c r="AE74" s="43" t="e">
        <f>LINEST(R73:R75,O73:O75)</f>
        <v>#VALUE!</v>
      </c>
      <c r="AF74" s="43" t="e">
        <f>INDEX(LINEST(R73:R75,O73:O75),2)</f>
        <v>#VALUE!</v>
      </c>
      <c r="AG74" s="42" t="e">
        <f>LINEST(U73:U75,O73:O75)</f>
        <v>#VALUE!</v>
      </c>
      <c r="AH74" s="42" t="e">
        <f>INDEX(LINEST(U73:U75,O73:O75),2)</f>
        <v>#VALUE!</v>
      </c>
      <c r="AI74" s="43" t="e">
        <f>LINEST(Q73:Q75,O73:O75)</f>
        <v>#VALUE!</v>
      </c>
      <c r="AJ74" s="42" t="e">
        <f>INDEX(LINEST(Q73:Q75,O73:O75),2)</f>
        <v>#VALUE!</v>
      </c>
      <c r="AK74" s="43" t="e">
        <f>LINEST(W73:W75,O73:O75)</f>
        <v>#VALUE!</v>
      </c>
      <c r="AL74" s="42" t="e">
        <f>INDEX(LINEST(W73:W75,O73:O75),2)</f>
        <v>#VALUE!</v>
      </c>
      <c r="AM74" s="43" t="e">
        <f>AE74*O74+AF74</f>
        <v>#VALUE!</v>
      </c>
      <c r="AN74" s="42" t="e">
        <f>AG74*O74+AH74</f>
        <v>#VALUE!</v>
      </c>
      <c r="AO74" s="42" t="e">
        <f>AI74*O74+AJ74</f>
        <v>#VALUE!</v>
      </c>
      <c r="AP74" s="42" t="e">
        <f>AK74*O74+AL74</f>
        <v>#VALUE!</v>
      </c>
      <c r="AQ74" s="76" t="e">
        <f>AP74/AN74</f>
        <v>#VALUE!</v>
      </c>
      <c r="AR74" s="76" t="e">
        <f>AK67*AO74*AG74/AN74</f>
        <v>#VALUE!</v>
      </c>
      <c r="AS74" s="76" t="e">
        <f>AQ74-AR74</f>
        <v>#VALUE!</v>
      </c>
      <c r="AT74" s="76" t="e">
        <f>AS74-AM74</f>
        <v>#VALUE!</v>
      </c>
      <c r="AU74" s="76" t="e">
        <f>AS74-AK67*AI74</f>
        <v>#VALUE!</v>
      </c>
      <c r="AV74" s="54"/>
      <c r="AW74" s="54"/>
      <c r="BT74" s="41"/>
      <c r="BU74" s="41"/>
      <c r="BV74" s="41"/>
      <c r="BW74" s="41"/>
      <c r="BX74" s="41"/>
    </row>
    <row r="75" spans="1:76" ht="13" customHeight="1" thickBot="1">
      <c r="A75" s="898" t="s">
        <v>315</v>
      </c>
      <c r="B75" s="734">
        <v>60</v>
      </c>
      <c r="C75" s="879" t="s">
        <v>175</v>
      </c>
      <c r="D75" s="736"/>
      <c r="E75" s="879" t="s">
        <v>199</v>
      </c>
      <c r="F75" s="736"/>
      <c r="G75" s="736"/>
      <c r="H75" s="736"/>
      <c r="I75" s="748" t="e">
        <f>I73/J73</f>
        <v>#DIV/0!</v>
      </c>
      <c r="J75" s="749" t="s">
        <v>14</v>
      </c>
      <c r="K75" s="748" t="e">
        <f>K73/L73</f>
        <v>#DIV/0!</v>
      </c>
      <c r="L75" s="749" t="s">
        <v>14</v>
      </c>
      <c r="M75" s="741"/>
      <c r="N75" s="926"/>
      <c r="O75" s="355">
        <f t="shared" ref="O75:S75" si="46">+B81</f>
        <v>120</v>
      </c>
      <c r="P75" s="321" t="str">
        <f t="shared" si="46"/>
        <v>bg 120</v>
      </c>
      <c r="Q75" s="72" t="str">
        <f t="shared" si="46"/>
        <v>glu 120</v>
      </c>
      <c r="R75" s="131" t="str">
        <f t="shared" si="46"/>
        <v>gir 120</v>
      </c>
      <c r="S75" s="131" t="str">
        <f t="shared" si="46"/>
        <v>[3H dry]</v>
      </c>
      <c r="T75" s="131" t="str">
        <f t="shared" ref="T75" si="47">+H81</f>
        <v>[3H wet]</v>
      </c>
      <c r="U75" s="72" t="e">
        <f t="shared" si="40"/>
        <v>#VALUE!</v>
      </c>
      <c r="V75" s="888"/>
      <c r="W75" s="72" t="e">
        <f t="shared" si="45"/>
        <v>#DIV/0!</v>
      </c>
      <c r="X75" s="72" t="e">
        <f t="shared" si="41"/>
        <v>#DIV/0!</v>
      </c>
      <c r="Y75" s="72" t="e">
        <f t="shared" si="42"/>
        <v>#DIV/0!</v>
      </c>
      <c r="Z75" s="72" t="e">
        <f t="shared" si="43"/>
        <v>#DIV/0!</v>
      </c>
      <c r="AA75" s="72" t="e">
        <f>(T75/0.4-(S75))*$I75/100*10</f>
        <v>#VALUE!</v>
      </c>
      <c r="AB75" s="79"/>
      <c r="AC75" s="79"/>
      <c r="AD75" s="79"/>
      <c r="AE75" s="43"/>
      <c r="AQ75" s="42"/>
      <c r="AV75" s="54"/>
      <c r="AW75" s="54"/>
      <c r="BF75" s="45"/>
      <c r="BG75" s="45"/>
      <c r="BT75" s="41"/>
      <c r="BU75" s="41"/>
      <c r="BV75" s="41"/>
      <c r="BW75" s="41"/>
      <c r="BX75" s="41"/>
    </row>
    <row r="76" spans="1:76" ht="13" customHeight="1" thickBot="1">
      <c r="A76" s="898">
        <v>1</v>
      </c>
      <c r="B76" s="734">
        <v>70</v>
      </c>
      <c r="C76" s="879" t="s">
        <v>176</v>
      </c>
      <c r="D76" s="736"/>
      <c r="E76" s="879" t="s">
        <v>200</v>
      </c>
      <c r="F76" s="875"/>
      <c r="G76" s="736"/>
      <c r="H76" s="736"/>
      <c r="I76" s="736"/>
      <c r="J76" s="745"/>
      <c r="K76" s="736"/>
      <c r="L76" s="736"/>
      <c r="M76" s="736"/>
      <c r="N76" s="926"/>
      <c r="O76" s="325" t="s">
        <v>55</v>
      </c>
      <c r="P76" s="152" t="e">
        <f t="shared" ref="P76:Z76" si="48">AVERAGE(P72:P75)</f>
        <v>#DIV/0!</v>
      </c>
      <c r="Q76" s="154" t="e">
        <f t="shared" si="48"/>
        <v>#DIV/0!</v>
      </c>
      <c r="R76" s="153" t="e">
        <f t="shared" si="48"/>
        <v>#DIV/0!</v>
      </c>
      <c r="S76" s="153" t="e">
        <f t="shared" si="48"/>
        <v>#DIV/0!</v>
      </c>
      <c r="T76" s="154" t="e">
        <f t="shared" si="48"/>
        <v>#DIV/0!</v>
      </c>
      <c r="U76" s="153" t="e">
        <f t="shared" si="48"/>
        <v>#VALUE!</v>
      </c>
      <c r="V76" s="1075" t="e">
        <f t="shared" si="48"/>
        <v>#DIV/0!</v>
      </c>
      <c r="W76" s="153" t="e">
        <f t="shared" si="48"/>
        <v>#DIV/0!</v>
      </c>
      <c r="X76" s="153" t="e">
        <f t="shared" si="48"/>
        <v>#DIV/0!</v>
      </c>
      <c r="Y76" s="153" t="e">
        <f t="shared" si="48"/>
        <v>#DIV/0!</v>
      </c>
      <c r="Z76" s="153" t="e">
        <f t="shared" si="48"/>
        <v>#DIV/0!</v>
      </c>
      <c r="AA76" s="156"/>
      <c r="AB76" s="79"/>
      <c r="AC76" s="79"/>
      <c r="AD76" s="79"/>
      <c r="AR76" s="1034" t="s">
        <v>110</v>
      </c>
      <c r="AS76" s="1034" t="e">
        <f>AVERAGE(AS73:AS74)</f>
        <v>#VALUE!</v>
      </c>
      <c r="AT76" s="1034" t="e">
        <f>AVERAGE(AT73:AT74)</f>
        <v>#VALUE!</v>
      </c>
      <c r="AU76" s="1034" t="e">
        <f>AVERAGE(AU73:AU74)</f>
        <v>#VALUE!</v>
      </c>
      <c r="AV76" s="54"/>
      <c r="AW76" s="54"/>
      <c r="BG76" s="45"/>
      <c r="BT76" s="41"/>
      <c r="BU76" s="41"/>
      <c r="BV76" s="41"/>
      <c r="BW76" s="41"/>
      <c r="BX76" s="41"/>
    </row>
    <row r="77" spans="1:76" ht="13" customHeight="1" thickBot="1">
      <c r="A77" s="898" t="s">
        <v>316</v>
      </c>
      <c r="B77" s="734">
        <v>80</v>
      </c>
      <c r="C77" s="879" t="s">
        <v>177</v>
      </c>
      <c r="D77" s="879" t="s">
        <v>188</v>
      </c>
      <c r="E77" s="879" t="s">
        <v>201</v>
      </c>
      <c r="F77" s="879" t="s">
        <v>156</v>
      </c>
      <c r="G77" s="736"/>
      <c r="H77" s="879" t="s">
        <v>158</v>
      </c>
      <c r="I77" s="736"/>
      <c r="J77" s="750"/>
      <c r="K77" s="742"/>
      <c r="L77" s="742"/>
      <c r="M77" s="742"/>
      <c r="N77" s="926"/>
      <c r="O77" s="1026" t="s">
        <v>95</v>
      </c>
      <c r="P77" s="79" t="e">
        <f>AVERAGE(P70:P71)</f>
        <v>#DIV/0!</v>
      </c>
      <c r="Q77" s="158" t="e">
        <f>AVERAGE(P72/Q72,P73/Q73,P74/Q74,P75/Q75)</f>
        <v>#VALUE!</v>
      </c>
      <c r="R77" s="67" t="e">
        <f>AVERAGE(P70/Q70,P71/Q71)</f>
        <v>#VALUE!</v>
      </c>
      <c r="V77" s="1076"/>
      <c r="W77" s="79"/>
      <c r="X77" s="79"/>
      <c r="Y77" s="79"/>
      <c r="Z77" s="160"/>
      <c r="AA77" s="782" t="s">
        <v>79</v>
      </c>
      <c r="AB77" s="79"/>
      <c r="AC77" s="79"/>
      <c r="AD77" s="79"/>
      <c r="AS77" s="54"/>
      <c r="AT77" s="45"/>
      <c r="AU77" s="54"/>
      <c r="AV77" s="54"/>
      <c r="AW77" s="54"/>
      <c r="BT77" s="41"/>
      <c r="BU77" s="41"/>
      <c r="BV77" s="41"/>
      <c r="BW77" s="41"/>
      <c r="BX77" s="41"/>
    </row>
    <row r="78" spans="1:76" ht="13" customHeight="1" thickBot="1">
      <c r="A78" s="1101" t="s">
        <v>220</v>
      </c>
      <c r="B78" s="734">
        <v>90</v>
      </c>
      <c r="C78" s="879" t="s">
        <v>178</v>
      </c>
      <c r="D78" s="879" t="s">
        <v>189</v>
      </c>
      <c r="E78" s="879" t="s">
        <v>202</v>
      </c>
      <c r="F78" s="879" t="s">
        <v>156</v>
      </c>
      <c r="G78" s="736"/>
      <c r="H78" s="879" t="s">
        <v>158</v>
      </c>
      <c r="I78" s="751"/>
      <c r="J78" s="749"/>
      <c r="K78" s="741"/>
      <c r="L78" s="741"/>
      <c r="M78" s="741"/>
      <c r="N78" s="926"/>
      <c r="O78" s="1233" t="s">
        <v>83</v>
      </c>
      <c r="P78" s="1233"/>
      <c r="Q78" s="162" t="e">
        <f>STDEV(P72/Q72,P73/Q73,P74/Q74,P75/Q75)</f>
        <v>#VALUE!</v>
      </c>
      <c r="R78" s="163" t="e">
        <f>STDEV(P70/Q70,P71/Q71)</f>
        <v>#VALUE!</v>
      </c>
      <c r="V78" s="1076"/>
      <c r="W78" s="79"/>
      <c r="X78" s="79"/>
      <c r="Y78" s="79"/>
      <c r="Z78" s="164" t="s">
        <v>89</v>
      </c>
      <c r="AA78" s="165" t="e">
        <f>SLOPE(AA70:AA71,O70:O71)</f>
        <v>#VALUE!</v>
      </c>
      <c r="AB78" s="79"/>
      <c r="AC78" s="79"/>
      <c r="AD78" s="79"/>
      <c r="AS78" s="54"/>
      <c r="AT78" s="54"/>
      <c r="AU78" s="54"/>
      <c r="AV78" s="54"/>
      <c r="AW78" s="54"/>
      <c r="BT78" s="41"/>
      <c r="BU78" s="41"/>
      <c r="BV78" s="41"/>
      <c r="BW78" s="41"/>
      <c r="BX78" s="41"/>
    </row>
    <row r="79" spans="1:76" ht="13" customHeight="1" thickBot="1">
      <c r="A79" s="1132" t="s">
        <v>337</v>
      </c>
      <c r="B79" s="734">
        <v>100</v>
      </c>
      <c r="C79" s="879" t="s">
        <v>179</v>
      </c>
      <c r="D79" s="879" t="s">
        <v>190</v>
      </c>
      <c r="E79" s="879" t="s">
        <v>203</v>
      </c>
      <c r="F79" s="879" t="s">
        <v>156</v>
      </c>
      <c r="G79" s="736"/>
      <c r="H79" s="879" t="s">
        <v>158</v>
      </c>
      <c r="I79" s="1056"/>
      <c r="J79" s="753"/>
      <c r="K79" s="736"/>
      <c r="L79" s="736"/>
      <c r="M79" s="879" t="s">
        <v>211</v>
      </c>
      <c r="N79" s="1067"/>
      <c r="O79" s="35"/>
      <c r="P79" s="945"/>
      <c r="Q79" s="783" t="s">
        <v>93</v>
      </c>
      <c r="R79" s="784" t="s">
        <v>94</v>
      </c>
      <c r="V79" s="1076"/>
      <c r="W79" s="79"/>
      <c r="X79" s="79"/>
      <c r="Y79" s="79"/>
      <c r="Z79" s="167" t="s">
        <v>80</v>
      </c>
      <c r="AA79" s="168" t="e">
        <f>SLOPE(AA72:AA75,O72:O75)</f>
        <v>#VALUE!</v>
      </c>
      <c r="AB79" s="79"/>
      <c r="AC79" s="79"/>
      <c r="AD79" s="79"/>
      <c r="AS79" s="54"/>
      <c r="AT79" s="54"/>
      <c r="AU79" s="54"/>
      <c r="AV79" s="54"/>
      <c r="AW79" s="54"/>
      <c r="BT79" s="41"/>
      <c r="BU79" s="41"/>
      <c r="BV79" s="41"/>
      <c r="BW79" s="41"/>
      <c r="BX79" s="41"/>
    </row>
    <row r="80" spans="1:76" ht="13" customHeight="1">
      <c r="A80" s="1101" t="s">
        <v>219</v>
      </c>
      <c r="B80" s="734">
        <v>110</v>
      </c>
      <c r="C80" s="879" t="s">
        <v>180</v>
      </c>
      <c r="D80" s="736"/>
      <c r="E80" s="879" t="s">
        <v>204</v>
      </c>
      <c r="F80" s="736"/>
      <c r="G80" s="736"/>
      <c r="H80" s="736"/>
      <c r="I80" s="754" t="s">
        <v>9</v>
      </c>
      <c r="J80" s="755"/>
      <c r="K80" s="1291"/>
      <c r="L80" s="1292"/>
      <c r="M80" s="743"/>
      <c r="N80" s="1067"/>
      <c r="V80" s="1076"/>
      <c r="AB80" s="79"/>
      <c r="AC80" s="79"/>
      <c r="AD80" s="79"/>
      <c r="AS80" s="54"/>
      <c r="AT80" s="54"/>
      <c r="AU80" s="45"/>
      <c r="AV80" s="45"/>
      <c r="AW80" s="45"/>
      <c r="BT80" s="41"/>
      <c r="BU80" s="41"/>
      <c r="BV80" s="41"/>
      <c r="BW80" s="41"/>
      <c r="BX80" s="41"/>
    </row>
    <row r="81" spans="1:76" ht="13" customHeight="1">
      <c r="A81" s="1132" t="s">
        <v>338</v>
      </c>
      <c r="B81" s="734">
        <v>120</v>
      </c>
      <c r="C81" s="879" t="s">
        <v>181</v>
      </c>
      <c r="D81" s="879" t="s">
        <v>191</v>
      </c>
      <c r="E81" s="879" t="s">
        <v>205</v>
      </c>
      <c r="F81" s="879" t="s">
        <v>156</v>
      </c>
      <c r="G81" s="736"/>
      <c r="H81" s="879" t="s">
        <v>158</v>
      </c>
      <c r="I81" s="756" t="e">
        <f>((G83+G82)/2)*(B83-B82)</f>
        <v>#VALUE!</v>
      </c>
      <c r="J81" s="749"/>
      <c r="K81" s="1293"/>
      <c r="L81" s="1294"/>
      <c r="M81" s="879" t="s">
        <v>212</v>
      </c>
      <c r="N81" s="926"/>
      <c r="V81" s="1076"/>
      <c r="AB81" s="79"/>
      <c r="AC81" s="79"/>
      <c r="AD81" s="79"/>
      <c r="AS81" s="54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T81" s="41"/>
      <c r="BU81" s="41"/>
      <c r="BV81" s="41"/>
      <c r="BW81" s="41"/>
      <c r="BX81" s="41"/>
    </row>
    <row r="82" spans="1:76" ht="13" customHeight="1">
      <c r="A82" s="898"/>
      <c r="B82" s="734">
        <v>2</v>
      </c>
      <c r="C82" s="879" t="s">
        <v>182</v>
      </c>
      <c r="D82" s="736"/>
      <c r="E82" s="879" t="s">
        <v>206</v>
      </c>
      <c r="F82" s="736"/>
      <c r="G82" s="879" t="s">
        <v>157</v>
      </c>
      <c r="H82" s="736"/>
      <c r="I82" s="756" t="e">
        <f>((G84+G83)/2)*(B84-B83)</f>
        <v>#VALUE!</v>
      </c>
      <c r="J82" s="749"/>
      <c r="K82" s="1293"/>
      <c r="L82" s="1294"/>
      <c r="M82" s="743"/>
      <c r="N82" s="926"/>
      <c r="V82" s="1076"/>
      <c r="AB82" s="79"/>
      <c r="AC82" s="79"/>
      <c r="AD82" s="79"/>
      <c r="AS82" s="54"/>
      <c r="AT82" s="54"/>
      <c r="AU82" s="54"/>
      <c r="AV82" s="54"/>
      <c r="AW82" s="54"/>
      <c r="BF82" s="45"/>
      <c r="BT82" s="41"/>
      <c r="BU82" s="41"/>
      <c r="BV82" s="41"/>
      <c r="BW82" s="41"/>
      <c r="BX82" s="41"/>
    </row>
    <row r="83" spans="1:76" ht="13" customHeight="1">
      <c r="A83" s="943" t="s">
        <v>317</v>
      </c>
      <c r="B83" s="734">
        <v>5</v>
      </c>
      <c r="C83" s="879" t="s">
        <v>183</v>
      </c>
      <c r="D83" s="736"/>
      <c r="E83" s="879" t="s">
        <v>207</v>
      </c>
      <c r="F83" s="736"/>
      <c r="G83" s="879" t="s">
        <v>157</v>
      </c>
      <c r="H83" s="736"/>
      <c r="I83" s="756" t="e">
        <f>((G85+G84)/2)*(B85-B84)</f>
        <v>#VALUE!</v>
      </c>
      <c r="J83" s="749"/>
      <c r="K83" s="1293"/>
      <c r="L83" s="1294"/>
      <c r="M83" s="743"/>
      <c r="N83" s="926"/>
      <c r="V83" s="1076"/>
      <c r="AB83" s="79"/>
      <c r="AC83" s="79"/>
      <c r="AD83" s="79"/>
      <c r="AS83" s="54"/>
      <c r="AT83" s="54"/>
      <c r="AU83" s="54"/>
      <c r="AV83" s="54"/>
      <c r="AW83" s="54"/>
      <c r="BG83" s="161"/>
      <c r="BT83" s="41"/>
      <c r="BU83" s="41"/>
      <c r="BV83" s="41"/>
      <c r="BW83" s="41"/>
      <c r="BX83" s="41"/>
    </row>
    <row r="84" spans="1:76" ht="13" customHeight="1">
      <c r="A84" s="1102"/>
      <c r="B84" s="734">
        <v>10</v>
      </c>
      <c r="C84" s="879" t="s">
        <v>170</v>
      </c>
      <c r="D84" s="736"/>
      <c r="E84" s="879" t="s">
        <v>194</v>
      </c>
      <c r="F84" s="736"/>
      <c r="G84" s="879" t="s">
        <v>157</v>
      </c>
      <c r="H84" s="736"/>
      <c r="I84" s="756" t="e">
        <f>((G86+G85)/2)*(B86-B85)</f>
        <v>#VALUE!</v>
      </c>
      <c r="J84" s="749"/>
      <c r="K84" s="1293"/>
      <c r="L84" s="1294"/>
      <c r="M84" s="743"/>
      <c r="N84" s="926"/>
      <c r="V84" s="1076"/>
      <c r="AB84" s="79"/>
      <c r="AC84" s="79"/>
      <c r="AD84" s="79"/>
      <c r="AS84" s="54"/>
      <c r="AT84" s="54"/>
      <c r="AU84" s="54"/>
      <c r="AV84" s="54"/>
      <c r="AW84" s="54"/>
      <c r="BT84" s="41"/>
      <c r="BU84" s="41"/>
      <c r="BV84" s="41"/>
      <c r="BW84" s="41"/>
      <c r="BX84" s="41"/>
    </row>
    <row r="85" spans="1:76" ht="13" customHeight="1" thickBot="1">
      <c r="A85" s="1102"/>
      <c r="B85" s="734">
        <v>15</v>
      </c>
      <c r="C85" s="879" t="s">
        <v>184</v>
      </c>
      <c r="D85" s="736"/>
      <c r="E85" s="879" t="s">
        <v>208</v>
      </c>
      <c r="F85" s="736"/>
      <c r="G85" s="879" t="s">
        <v>157</v>
      </c>
      <c r="H85" s="736"/>
      <c r="I85" s="757" t="e">
        <f>SUM(I81:I84)/(B86-B82)*220</f>
        <v>#VALUE!</v>
      </c>
      <c r="J85" s="758" t="s">
        <v>10</v>
      </c>
      <c r="K85" s="1295"/>
      <c r="L85" s="1296"/>
      <c r="M85" s="743"/>
      <c r="N85" s="926"/>
      <c r="V85" s="1076"/>
      <c r="W85" s="79"/>
      <c r="X85" s="79"/>
      <c r="Y85" s="79"/>
      <c r="Z85" s="79"/>
      <c r="AA85" s="79"/>
      <c r="AB85" s="79"/>
      <c r="AC85" s="79"/>
      <c r="AD85" s="79"/>
      <c r="AS85" s="54"/>
      <c r="AT85" s="54"/>
      <c r="AU85" s="54"/>
      <c r="AV85" s="54"/>
      <c r="AW85" s="54"/>
      <c r="BT85" s="41"/>
      <c r="BU85" s="41"/>
      <c r="BV85" s="41"/>
      <c r="BW85" s="41"/>
      <c r="BX85" s="41"/>
    </row>
    <row r="86" spans="1:76" ht="13" customHeight="1" thickBot="1">
      <c r="A86" s="1102"/>
      <c r="B86" s="734">
        <v>25</v>
      </c>
      <c r="C86" s="879" t="s">
        <v>185</v>
      </c>
      <c r="D86" s="736"/>
      <c r="E86" s="879" t="s">
        <v>209</v>
      </c>
      <c r="F86" s="736"/>
      <c r="G86" s="879" t="s">
        <v>157</v>
      </c>
      <c r="H86" s="736"/>
      <c r="I86" s="759"/>
      <c r="J86" s="760"/>
      <c r="K86" s="742"/>
      <c r="L86" s="742"/>
      <c r="M86" s="743"/>
      <c r="N86" s="926"/>
      <c r="O86" s="326"/>
      <c r="V86" s="1076"/>
      <c r="W86" s="79"/>
      <c r="X86" s="79"/>
      <c r="Y86" s="79"/>
      <c r="Z86" s="836" t="s">
        <v>14</v>
      </c>
      <c r="AA86" s="79"/>
      <c r="AB86" s="79"/>
      <c r="AC86" s="79"/>
      <c r="AD86" s="79"/>
      <c r="AS86" s="54"/>
      <c r="AT86" s="54"/>
      <c r="AU86" s="54"/>
      <c r="AV86" s="54"/>
      <c r="AW86" s="54"/>
      <c r="BT86" s="41"/>
      <c r="BU86" s="41"/>
      <c r="BV86" s="41"/>
      <c r="BW86" s="41"/>
      <c r="BX86" s="41"/>
    </row>
    <row r="87" spans="1:76" ht="13" customHeight="1" thickBot="1">
      <c r="A87" s="1103" t="s">
        <v>218</v>
      </c>
      <c r="B87" s="735" t="s">
        <v>11</v>
      </c>
      <c r="C87" s="764" t="e">
        <f>AVERAGE(C82:C86)</f>
        <v>#DIV/0!</v>
      </c>
      <c r="D87" s="763"/>
      <c r="E87" s="764" t="e">
        <f>AVERAGE(E77:E81)</f>
        <v>#DIV/0!</v>
      </c>
      <c r="F87" s="763"/>
      <c r="G87" s="884" t="s">
        <v>159</v>
      </c>
      <c r="H87" s="765" t="s">
        <v>8</v>
      </c>
      <c r="I87" s="761"/>
      <c r="J87" s="762"/>
      <c r="K87" s="763"/>
      <c r="L87" s="763"/>
      <c r="M87" s="744" t="e">
        <f>AVERAGE(M79:M84)</f>
        <v>#DIV/0!</v>
      </c>
      <c r="N87" s="740" t="s">
        <v>58</v>
      </c>
      <c r="O87" s="1281" t="str">
        <f>A89</f>
        <v>MP-4</v>
      </c>
      <c r="P87" s="1282"/>
      <c r="Q87" s="319"/>
      <c r="S87" s="92" t="s">
        <v>77</v>
      </c>
      <c r="T87" s="92" t="s">
        <v>78</v>
      </c>
      <c r="V87" s="1076"/>
      <c r="W87" s="79"/>
      <c r="X87" s="79"/>
      <c r="Y87" s="79"/>
      <c r="Z87" s="320" t="e">
        <f>I95</f>
        <v>#DIV/0!</v>
      </c>
      <c r="AA87" s="837" t="s">
        <v>76</v>
      </c>
      <c r="AB87" s="838"/>
      <c r="AC87" s="838"/>
      <c r="AD87" s="839"/>
      <c r="AE87" s="844" t="str">
        <f>+O87</f>
        <v>MP-4</v>
      </c>
      <c r="AF87" s="844" t="s">
        <v>116</v>
      </c>
      <c r="AG87" s="844"/>
      <c r="AH87" s="844"/>
      <c r="AI87" s="844" t="s">
        <v>115</v>
      </c>
      <c r="AJ87" s="844"/>
      <c r="AK87" s="844">
        <v>1.3</v>
      </c>
      <c r="AL87" s="844"/>
      <c r="AM87" s="844"/>
      <c r="AN87" s="844"/>
      <c r="AO87" s="844"/>
      <c r="AP87" s="844"/>
      <c r="AQ87" s="844"/>
      <c r="AR87" s="844"/>
      <c r="AS87" s="844"/>
      <c r="AT87" s="844"/>
      <c r="AU87" s="844"/>
      <c r="AV87" s="54"/>
      <c r="AW87" s="54"/>
      <c r="BT87" s="41"/>
      <c r="BU87" s="41"/>
      <c r="BV87" s="41"/>
      <c r="BW87" s="41"/>
      <c r="BX87" s="41"/>
    </row>
    <row r="88" spans="1:76" ht="13" customHeight="1">
      <c r="A88" s="1104">
        <v>4</v>
      </c>
      <c r="B88" s="786">
        <v>-10</v>
      </c>
      <c r="C88" s="878" t="s">
        <v>168</v>
      </c>
      <c r="D88" s="878" t="s">
        <v>186</v>
      </c>
      <c r="E88" s="878" t="s">
        <v>192</v>
      </c>
      <c r="F88" s="880" t="s">
        <v>156</v>
      </c>
      <c r="G88" s="789"/>
      <c r="H88" s="880" t="s">
        <v>158</v>
      </c>
      <c r="I88" s="814"/>
      <c r="J88" s="815"/>
      <c r="K88" s="816"/>
      <c r="L88" s="816"/>
      <c r="M88" s="941" t="s">
        <v>210</v>
      </c>
      <c r="N88" s="928"/>
      <c r="O88" s="818" t="s">
        <v>2</v>
      </c>
      <c r="P88" s="819" t="s">
        <v>344</v>
      </c>
      <c r="Q88" s="822" t="s">
        <v>345</v>
      </c>
      <c r="R88" s="823" t="s">
        <v>46</v>
      </c>
      <c r="S88" s="822" t="s">
        <v>71</v>
      </c>
      <c r="T88" s="822" t="s">
        <v>72</v>
      </c>
      <c r="U88" s="822" t="s">
        <v>17</v>
      </c>
      <c r="V88" s="1082" t="s">
        <v>28</v>
      </c>
      <c r="W88" s="822" t="s">
        <v>25</v>
      </c>
      <c r="X88" s="823" t="s">
        <v>18</v>
      </c>
      <c r="Y88" s="824" t="s">
        <v>20</v>
      </c>
      <c r="Z88" s="825" t="s">
        <v>56</v>
      </c>
      <c r="AA88" s="826" t="s">
        <v>74</v>
      </c>
      <c r="AB88" s="827" t="s">
        <v>81</v>
      </c>
      <c r="AC88" s="827" t="s">
        <v>82</v>
      </c>
      <c r="AD88" s="828" t="s">
        <v>86</v>
      </c>
      <c r="AE88" s="844"/>
      <c r="AF88" s="844"/>
      <c r="AG88" s="844"/>
      <c r="AH88" s="844"/>
      <c r="AI88" s="844"/>
      <c r="AJ88" s="844"/>
      <c r="AK88" s="844"/>
      <c r="AL88" s="844"/>
      <c r="AM88" s="844" t="s">
        <v>117</v>
      </c>
      <c r="AN88" s="844" t="s">
        <v>117</v>
      </c>
      <c r="AO88" s="844" t="s">
        <v>117</v>
      </c>
      <c r="AP88" s="844" t="s">
        <v>117</v>
      </c>
      <c r="AQ88" s="844" t="s">
        <v>118</v>
      </c>
      <c r="AR88" s="844" t="s">
        <v>119</v>
      </c>
      <c r="AS88" s="844" t="s">
        <v>120</v>
      </c>
      <c r="AT88" s="844" t="s">
        <v>121</v>
      </c>
      <c r="AU88" s="844"/>
      <c r="AV88" s="54"/>
      <c r="AW88" s="54"/>
      <c r="BT88" s="41"/>
      <c r="BU88" s="41"/>
      <c r="BV88" s="41"/>
      <c r="BW88" s="41"/>
      <c r="BX88" s="41"/>
    </row>
    <row r="89" spans="1:76" ht="13" customHeight="1" thickBot="1">
      <c r="A89" s="910" t="s">
        <v>140</v>
      </c>
      <c r="B89" s="787">
        <v>0</v>
      </c>
      <c r="C89" s="879" t="s">
        <v>169</v>
      </c>
      <c r="D89" s="879" t="s">
        <v>187</v>
      </c>
      <c r="E89" s="879" t="s">
        <v>193</v>
      </c>
      <c r="F89" s="879" t="s">
        <v>156</v>
      </c>
      <c r="G89" s="789"/>
      <c r="H89" s="879" t="s">
        <v>158</v>
      </c>
      <c r="I89" s="879"/>
      <c r="J89" s="883"/>
      <c r="K89" s="879"/>
      <c r="L89" s="879"/>
      <c r="M89" s="789"/>
      <c r="N89" s="929"/>
      <c r="O89" s="820" t="s">
        <v>26</v>
      </c>
      <c r="P89" s="821" t="s">
        <v>99</v>
      </c>
      <c r="Q89" s="829" t="s">
        <v>99</v>
      </c>
      <c r="R89" s="829" t="s">
        <v>16</v>
      </c>
      <c r="S89" s="829" t="s">
        <v>70</v>
      </c>
      <c r="T89" s="829" t="s">
        <v>73</v>
      </c>
      <c r="U89" s="830" t="s">
        <v>84</v>
      </c>
      <c r="V89" s="1083" t="s">
        <v>350</v>
      </c>
      <c r="W89" s="829" t="s">
        <v>88</v>
      </c>
      <c r="X89" s="829" t="s">
        <v>16</v>
      </c>
      <c r="Y89" s="831" t="s">
        <v>16</v>
      </c>
      <c r="Z89" s="832"/>
      <c r="AA89" s="833" t="s">
        <v>75</v>
      </c>
      <c r="AB89" s="834"/>
      <c r="AC89" s="834"/>
      <c r="AD89" s="835"/>
      <c r="AE89" s="844" t="s">
        <v>122</v>
      </c>
      <c r="AF89" s="844" t="s">
        <v>123</v>
      </c>
      <c r="AG89" s="844" t="s">
        <v>124</v>
      </c>
      <c r="AH89" s="844" t="s">
        <v>125</v>
      </c>
      <c r="AI89" s="844" t="s">
        <v>341</v>
      </c>
      <c r="AJ89" s="844" t="s">
        <v>346</v>
      </c>
      <c r="AK89" s="844" t="s">
        <v>339</v>
      </c>
      <c r="AL89" s="844" t="s">
        <v>340</v>
      </c>
      <c r="AM89" s="844" t="s">
        <v>46</v>
      </c>
      <c r="AN89" s="844" t="s">
        <v>17</v>
      </c>
      <c r="AO89" s="844" t="s">
        <v>343</v>
      </c>
      <c r="AP89" s="844" t="s">
        <v>25</v>
      </c>
      <c r="AQ89" s="844" t="s">
        <v>127</v>
      </c>
      <c r="AR89" s="844" t="s">
        <v>127</v>
      </c>
      <c r="AS89" s="844" t="s">
        <v>127</v>
      </c>
      <c r="AT89" s="844" t="s">
        <v>127</v>
      </c>
      <c r="AU89" s="844" t="s">
        <v>128</v>
      </c>
      <c r="AV89" s="54"/>
      <c r="AW89" s="54"/>
      <c r="BT89" s="41"/>
      <c r="BU89" s="41"/>
      <c r="BV89" s="41"/>
      <c r="BW89" s="41"/>
      <c r="BX89" s="41"/>
    </row>
    <row r="90" spans="1:76" ht="13" customHeight="1">
      <c r="A90" s="899" t="s">
        <v>151</v>
      </c>
      <c r="B90" s="787">
        <v>10</v>
      </c>
      <c r="C90" s="879" t="s">
        <v>170</v>
      </c>
      <c r="D90" s="789"/>
      <c r="E90" s="879" t="s">
        <v>194</v>
      </c>
      <c r="F90" s="789"/>
      <c r="G90" s="789"/>
      <c r="H90" s="789"/>
      <c r="I90" s="879"/>
      <c r="J90" s="883"/>
      <c r="K90" s="879"/>
      <c r="L90" s="879"/>
      <c r="M90" s="789"/>
      <c r="N90" s="930"/>
      <c r="O90" s="322">
        <f t="shared" ref="O90:S91" si="49">+B88</f>
        <v>-10</v>
      </c>
      <c r="P90" s="323" t="str">
        <f t="shared" si="49"/>
        <v>bg -10</v>
      </c>
      <c r="Q90" s="66" t="str">
        <f t="shared" si="49"/>
        <v>glu -10</v>
      </c>
      <c r="R90" s="66" t="str">
        <f t="shared" si="49"/>
        <v>gir -10</v>
      </c>
      <c r="S90" s="66" t="str">
        <f t="shared" si="49"/>
        <v>[3H dry]</v>
      </c>
      <c r="T90" s="66" t="str">
        <f>+H88</f>
        <v>[3H wet]</v>
      </c>
      <c r="U90" s="65" t="e">
        <f t="shared" ref="U90:U95" si="50">S90/Q90</f>
        <v>#VALUE!</v>
      </c>
      <c r="V90" s="887">
        <v>3</v>
      </c>
      <c r="W90" s="65" t="e">
        <f>V91*I93*200/10/(A90)</f>
        <v>#DIV/0!</v>
      </c>
      <c r="X90" s="65" t="e">
        <f t="shared" ref="X90:X95" si="51">W90/U90</f>
        <v>#DIV/0!</v>
      </c>
      <c r="Y90" s="65" t="e">
        <f t="shared" ref="Y90:Y95" si="52">X90-R90</f>
        <v>#DIV/0!</v>
      </c>
      <c r="Z90" s="65" t="e">
        <f t="shared" ref="Z90:Z95" si="53">(X90/P90)*100</f>
        <v>#DIV/0!</v>
      </c>
      <c r="AA90" s="65" t="e">
        <f>(T90/0.4-(S90))*I95/100*10</f>
        <v>#VALUE!</v>
      </c>
      <c r="AB90" s="64" t="e">
        <f>700*AA98/AVERAGE(U90:U91)</f>
        <v>#VALUE!</v>
      </c>
      <c r="AC90" s="65" t="e">
        <f>AVERAGE(X90:X91)-AB90</f>
        <v>#DIV/0!</v>
      </c>
      <c r="AD90" s="65" t="e">
        <f>AC90/AVERAGE(X90:X91)*100</f>
        <v>#DIV/0!</v>
      </c>
      <c r="AE90" s="43" t="e">
        <f>LINEST(R90:R91,O90:O91)</f>
        <v>#VALUE!</v>
      </c>
      <c r="AF90" s="43" t="e">
        <f>INDEX(LINEST(R90:R91,O90:O91),2)</f>
        <v>#VALUE!</v>
      </c>
      <c r="AG90" s="42" t="e">
        <f>LINEST(U90:U91,O90:O91)</f>
        <v>#VALUE!</v>
      </c>
      <c r="AH90" s="42" t="e">
        <f>INDEX(LINEST(U90:U91,O90:O91),2)</f>
        <v>#VALUE!</v>
      </c>
      <c r="AI90" s="43" t="e">
        <f>LINEST(Q90:Q91,O90:O91)</f>
        <v>#VALUE!</v>
      </c>
      <c r="AJ90" s="42" t="e">
        <f>INDEX(LINEST(Q90:Q91,O90:O91),2)</f>
        <v>#VALUE!</v>
      </c>
      <c r="AK90" s="43" t="e">
        <f>LINEST(W90:W91,O90:O91)</f>
        <v>#VALUE!</v>
      </c>
      <c r="AL90" s="42" t="e">
        <f>INDEX(LINEST(W90:W91,O90:O91),2)</f>
        <v>#VALUE!</v>
      </c>
      <c r="AM90" s="43" t="e">
        <f>AE90*AVERAGE(O90:O91)+AF90</f>
        <v>#VALUE!</v>
      </c>
      <c r="AN90" s="42" t="e">
        <f>AG90*AVERAGE(O90:O91)+AH90</f>
        <v>#VALUE!</v>
      </c>
      <c r="AO90" s="42" t="e">
        <f>AI90*AVERAGE(O90:O91)+AJ90</f>
        <v>#VALUE!</v>
      </c>
      <c r="AP90" s="42" t="e">
        <f>AK90*AVERAGE(O90:O91)+AL90</f>
        <v>#VALUE!</v>
      </c>
      <c r="AQ90" s="76" t="e">
        <f>AP90/AN90</f>
        <v>#VALUE!</v>
      </c>
      <c r="AR90" s="76" t="e">
        <f>AK87*AO90*AG90/AN90</f>
        <v>#VALUE!</v>
      </c>
      <c r="AS90" s="1034" t="e">
        <f>AQ90-AR90</f>
        <v>#VALUE!</v>
      </c>
      <c r="AT90" s="1034" t="e">
        <f>AS90-AM90</f>
        <v>#VALUE!</v>
      </c>
      <c r="AU90" s="1034" t="e">
        <f>AS90-AK87*AI90</f>
        <v>#VALUE!</v>
      </c>
      <c r="AV90" s="45" t="s">
        <v>97</v>
      </c>
      <c r="AW90" s="54"/>
      <c r="BT90" s="41"/>
      <c r="BU90" s="41"/>
      <c r="BV90" s="41"/>
      <c r="BW90" s="41"/>
      <c r="BX90" s="41"/>
    </row>
    <row r="91" spans="1:76" ht="13" customHeight="1">
      <c r="A91" s="899" t="str">
        <f>A71</f>
        <v>[genotype D]</v>
      </c>
      <c r="B91" s="787">
        <v>20</v>
      </c>
      <c r="C91" s="879" t="s">
        <v>171</v>
      </c>
      <c r="D91" s="789"/>
      <c r="E91" s="879" t="s">
        <v>195</v>
      </c>
      <c r="F91" s="789"/>
      <c r="G91" s="789"/>
      <c r="H91" s="789"/>
      <c r="I91" s="879"/>
      <c r="J91" s="883"/>
      <c r="K91" s="879"/>
      <c r="L91" s="879"/>
      <c r="M91" s="789"/>
      <c r="N91" s="929"/>
      <c r="O91" s="324">
        <f t="shared" si="49"/>
        <v>0</v>
      </c>
      <c r="P91" s="321" t="str">
        <f t="shared" si="49"/>
        <v>bg 0</v>
      </c>
      <c r="Q91" s="131" t="str">
        <f t="shared" si="49"/>
        <v>glu 0</v>
      </c>
      <c r="R91" s="131" t="str">
        <f t="shared" si="49"/>
        <v>gir 0</v>
      </c>
      <c r="S91" s="131" t="str">
        <f t="shared" si="49"/>
        <v>[3H dry]</v>
      </c>
      <c r="T91" s="131" t="str">
        <f>+H89</f>
        <v>[3H wet]</v>
      </c>
      <c r="U91" s="72" t="e">
        <f t="shared" si="50"/>
        <v>#VALUE!</v>
      </c>
      <c r="V91" s="888">
        <v>3</v>
      </c>
      <c r="W91" s="72" t="e">
        <f>V91*I93*200/10/(A90)</f>
        <v>#DIV/0!</v>
      </c>
      <c r="X91" s="72" t="e">
        <f t="shared" si="51"/>
        <v>#DIV/0!</v>
      </c>
      <c r="Y91" s="72" t="e">
        <f t="shared" si="52"/>
        <v>#DIV/0!</v>
      </c>
      <c r="Z91" s="72" t="e">
        <f t="shared" si="53"/>
        <v>#DIV/0!</v>
      </c>
      <c r="AA91" s="72" t="e">
        <f>(T91/0.4-(S91))*$I95/100*10</f>
        <v>#VALUE!</v>
      </c>
      <c r="AB91" s="250" t="e">
        <f>700*AA99/AVERAGE(U92:U95)</f>
        <v>#VALUE!</v>
      </c>
      <c r="AC91" s="72" t="e">
        <f>X96-AB91</f>
        <v>#DIV/0!</v>
      </c>
      <c r="AD91" s="65" t="e">
        <f>AC91/AVERAGE(X92:X95)*100</f>
        <v>#DIV/0!</v>
      </c>
      <c r="AE91" s="43"/>
      <c r="AF91" s="43"/>
      <c r="AG91" s="42"/>
      <c r="AH91" s="42"/>
      <c r="AI91" s="43"/>
      <c r="AJ91" s="42"/>
      <c r="AK91" s="42"/>
      <c r="AL91" s="42"/>
      <c r="AM91" s="43"/>
      <c r="AN91" s="42"/>
      <c r="AO91" s="42"/>
      <c r="AP91" s="42"/>
      <c r="AQ91" s="76"/>
      <c r="AR91" s="76"/>
      <c r="AS91" s="76"/>
      <c r="AT91" s="42"/>
      <c r="AU91" s="42"/>
      <c r="AV91" s="54"/>
      <c r="AW91" s="54"/>
      <c r="BT91" s="41"/>
      <c r="BU91" s="41"/>
      <c r="BV91" s="41"/>
      <c r="BW91" s="41"/>
      <c r="BX91" s="41"/>
    </row>
    <row r="92" spans="1:76" ht="13" customHeight="1">
      <c r="A92" s="899" t="str">
        <f>A72</f>
        <v>[diet D]</v>
      </c>
      <c r="B92" s="787">
        <v>30</v>
      </c>
      <c r="C92" s="879" t="s">
        <v>172</v>
      </c>
      <c r="D92" s="789"/>
      <c r="E92" s="879" t="s">
        <v>196</v>
      </c>
      <c r="F92" s="789"/>
      <c r="G92" s="789"/>
      <c r="H92" s="789"/>
      <c r="I92" s="789"/>
      <c r="J92" s="797"/>
      <c r="K92" s="789"/>
      <c r="L92" s="789"/>
      <c r="M92" s="789"/>
      <c r="N92" s="929"/>
      <c r="O92" s="324">
        <f t="shared" ref="O92:S94" si="54">+B97</f>
        <v>80</v>
      </c>
      <c r="P92" s="321" t="str">
        <f t="shared" si="54"/>
        <v>bg 80</v>
      </c>
      <c r="Q92" s="131" t="str">
        <f t="shared" si="54"/>
        <v>glu 80</v>
      </c>
      <c r="R92" s="131" t="str">
        <f t="shared" si="54"/>
        <v>gir 80</v>
      </c>
      <c r="S92" s="131" t="str">
        <f t="shared" si="54"/>
        <v>[3H dry]</v>
      </c>
      <c r="T92" s="131" t="str">
        <f>+H97</f>
        <v>[3H wet]</v>
      </c>
      <c r="U92" s="72" t="e">
        <f t="shared" si="50"/>
        <v>#VALUE!</v>
      </c>
      <c r="V92" s="888"/>
      <c r="W92" s="72" t="e">
        <f>V92*K93*200/10/(A90)</f>
        <v>#DIV/0!</v>
      </c>
      <c r="X92" s="72" t="e">
        <f t="shared" si="51"/>
        <v>#DIV/0!</v>
      </c>
      <c r="Y92" s="72" t="e">
        <f t="shared" si="52"/>
        <v>#DIV/0!</v>
      </c>
      <c r="Z92" s="72" t="e">
        <f t="shared" si="53"/>
        <v>#DIV/0!</v>
      </c>
      <c r="AA92" s="72" t="e">
        <f>(T92/0.4-(S92))*$I95/100*10</f>
        <v>#VALUE!</v>
      </c>
      <c r="AB92" s="79"/>
      <c r="AC92" s="79"/>
      <c r="AD92" s="79"/>
      <c r="AE92" s="43"/>
      <c r="AF92" s="43"/>
      <c r="AG92" s="42"/>
      <c r="AH92" s="42"/>
      <c r="AI92" s="43"/>
      <c r="AJ92" s="42"/>
      <c r="AK92" s="42"/>
      <c r="AL92" s="42"/>
      <c r="AM92" s="43"/>
      <c r="AN92" s="42"/>
      <c r="AO92" s="42"/>
      <c r="AP92" s="42"/>
      <c r="AQ92" s="76"/>
      <c r="AR92" s="76"/>
      <c r="AS92" s="76"/>
      <c r="AT92" s="42"/>
      <c r="AU92" s="42"/>
      <c r="AV92" s="54"/>
      <c r="AW92" s="54"/>
      <c r="BT92" s="41"/>
      <c r="BU92" s="41"/>
      <c r="BV92" s="41"/>
      <c r="BW92" s="41"/>
      <c r="BX92" s="41"/>
    </row>
    <row r="93" spans="1:76" ht="13" customHeight="1">
      <c r="A93" s="899" t="str">
        <f>A73</f>
        <v>[treatment D]</v>
      </c>
      <c r="B93" s="787">
        <v>40</v>
      </c>
      <c r="C93" s="879" t="s">
        <v>173</v>
      </c>
      <c r="D93" s="789"/>
      <c r="E93" s="879" t="s">
        <v>197</v>
      </c>
      <c r="F93" s="789"/>
      <c r="G93" s="789"/>
      <c r="H93" s="789"/>
      <c r="I93" s="798" t="e">
        <f>AVERAGE(I89:I91)</f>
        <v>#DIV/0!</v>
      </c>
      <c r="J93" s="799" t="e">
        <f>AVERAGE(J89:J91)</f>
        <v>#DIV/0!</v>
      </c>
      <c r="K93" s="798" t="e">
        <f>AVERAGE(K89:K91)</f>
        <v>#DIV/0!</v>
      </c>
      <c r="L93" s="799" t="e">
        <f>AVERAGE(L89:L91)</f>
        <v>#DIV/0!</v>
      </c>
      <c r="M93" s="789"/>
      <c r="N93" s="929"/>
      <c r="O93" s="355">
        <f t="shared" si="54"/>
        <v>90</v>
      </c>
      <c r="P93" s="321" t="str">
        <f t="shared" si="54"/>
        <v>bg 90</v>
      </c>
      <c r="Q93" s="131" t="str">
        <f t="shared" si="54"/>
        <v>glu 90</v>
      </c>
      <c r="R93" s="131" t="str">
        <f t="shared" si="54"/>
        <v>gir 90</v>
      </c>
      <c r="S93" s="131" t="str">
        <f t="shared" si="54"/>
        <v>[3H dry]</v>
      </c>
      <c r="T93" s="131" t="str">
        <f>+H98</f>
        <v>[3H wet]</v>
      </c>
      <c r="U93" s="72" t="e">
        <f t="shared" si="50"/>
        <v>#VALUE!</v>
      </c>
      <c r="V93" s="888"/>
      <c r="W93" s="72" t="e">
        <f t="shared" ref="W93:W95" si="55">W92*V93/V92</f>
        <v>#DIV/0!</v>
      </c>
      <c r="X93" s="72" t="e">
        <f t="shared" si="51"/>
        <v>#DIV/0!</v>
      </c>
      <c r="Y93" s="72" t="e">
        <f t="shared" si="52"/>
        <v>#DIV/0!</v>
      </c>
      <c r="Z93" s="72" t="e">
        <f t="shared" si="53"/>
        <v>#DIV/0!</v>
      </c>
      <c r="AA93" s="72" t="e">
        <f>(T93/0.4-(S93))*$I95/100*10</f>
        <v>#VALUE!</v>
      </c>
      <c r="AB93" s="79"/>
      <c r="AC93" s="79"/>
      <c r="AD93" s="79"/>
      <c r="AE93" s="43" t="e">
        <f>LINEST(R92:R94,O92:O94)</f>
        <v>#VALUE!</v>
      </c>
      <c r="AF93" s="43" t="e">
        <f>INDEX(LINEST(R92:R94,O92:O94),2)</f>
        <v>#VALUE!</v>
      </c>
      <c r="AG93" s="42" t="e">
        <f>LINEST(U92:U94,O92:O94)</f>
        <v>#VALUE!</v>
      </c>
      <c r="AH93" s="42" t="e">
        <f>INDEX(LINEST(U92:U94,O92:O94),2)</f>
        <v>#VALUE!</v>
      </c>
      <c r="AI93" s="43" t="e">
        <f>LINEST(Q92:Q94,O92:O94)</f>
        <v>#VALUE!</v>
      </c>
      <c r="AJ93" s="42" t="e">
        <f>INDEX(LINEST(Q92:Q94,O92:O94),2)</f>
        <v>#VALUE!</v>
      </c>
      <c r="AK93" s="43" t="e">
        <f>LINEST(W92:W94,O92:O94)</f>
        <v>#VALUE!</v>
      </c>
      <c r="AL93" s="42" t="e">
        <f>INDEX(LINEST(W92:W94,O92:O94),2)</f>
        <v>#VALUE!</v>
      </c>
      <c r="AM93" s="43" t="e">
        <f>AE93*O93+AF93</f>
        <v>#VALUE!</v>
      </c>
      <c r="AN93" s="42" t="e">
        <f>AG93*O93+AH93</f>
        <v>#VALUE!</v>
      </c>
      <c r="AO93" s="42" t="e">
        <f>AI93*O93+AJ93</f>
        <v>#VALUE!</v>
      </c>
      <c r="AP93" s="42" t="e">
        <f>AK93*O93+AL93</f>
        <v>#VALUE!</v>
      </c>
      <c r="AQ93" s="76" t="e">
        <f>AP93/AN93</f>
        <v>#VALUE!</v>
      </c>
      <c r="AR93" s="76" t="e">
        <f>AK87*AO93*AG93/AN93</f>
        <v>#VALUE!</v>
      </c>
      <c r="AS93" s="76" t="e">
        <f>AQ93-AR93</f>
        <v>#VALUE!</v>
      </c>
      <c r="AT93" s="76" t="e">
        <f>AS93-AM93</f>
        <v>#VALUE!</v>
      </c>
      <c r="AU93" s="76" t="e">
        <f>AS93-AK87*AI93</f>
        <v>#VALUE!</v>
      </c>
      <c r="AV93" s="54"/>
      <c r="AW93" s="54"/>
      <c r="BT93" s="41"/>
      <c r="BU93" s="41"/>
      <c r="BV93" s="41"/>
      <c r="BW93" s="41"/>
      <c r="BX93" s="41"/>
    </row>
    <row r="94" spans="1:76" ht="13" customHeight="1">
      <c r="A94" s="899" t="s">
        <v>61</v>
      </c>
      <c r="B94" s="787">
        <v>50</v>
      </c>
      <c r="C94" s="879" t="s">
        <v>174</v>
      </c>
      <c r="D94" s="789"/>
      <c r="E94" s="879" t="s">
        <v>198</v>
      </c>
      <c r="F94" s="789"/>
      <c r="G94" s="789"/>
      <c r="H94" s="789"/>
      <c r="I94" s="789"/>
      <c r="J94" s="797"/>
      <c r="K94" s="789"/>
      <c r="L94" s="797"/>
      <c r="M94" s="789"/>
      <c r="N94" s="929"/>
      <c r="O94" s="355">
        <f t="shared" si="54"/>
        <v>100</v>
      </c>
      <c r="P94" s="321" t="str">
        <f t="shared" si="54"/>
        <v>bg 100</v>
      </c>
      <c r="Q94" s="131" t="str">
        <f t="shared" si="54"/>
        <v>glu 100</v>
      </c>
      <c r="R94" s="131" t="str">
        <f t="shared" si="54"/>
        <v>gir 100</v>
      </c>
      <c r="S94" s="131" t="str">
        <f t="shared" si="54"/>
        <v>[3H dry]</v>
      </c>
      <c r="T94" s="131" t="str">
        <f>+H99</f>
        <v>[3H wet]</v>
      </c>
      <c r="U94" s="72" t="e">
        <f t="shared" si="50"/>
        <v>#VALUE!</v>
      </c>
      <c r="V94" s="888"/>
      <c r="W94" s="72" t="e">
        <f t="shared" si="55"/>
        <v>#DIV/0!</v>
      </c>
      <c r="X94" s="72" t="e">
        <f t="shared" si="51"/>
        <v>#DIV/0!</v>
      </c>
      <c r="Y94" s="72" t="e">
        <f t="shared" si="52"/>
        <v>#DIV/0!</v>
      </c>
      <c r="Z94" s="72" t="e">
        <f t="shared" si="53"/>
        <v>#DIV/0!</v>
      </c>
      <c r="AA94" s="72" t="e">
        <f>(T94/0.4-(S94))*$I95/100*10</f>
        <v>#VALUE!</v>
      </c>
      <c r="AB94" s="79"/>
      <c r="AC94" s="79"/>
      <c r="AD94" s="79"/>
      <c r="AE94" s="43" t="e">
        <f>LINEST(R93:R95,O93:O95)</f>
        <v>#VALUE!</v>
      </c>
      <c r="AF94" s="43" t="e">
        <f>INDEX(LINEST(R93:R95,O93:O95),2)</f>
        <v>#VALUE!</v>
      </c>
      <c r="AG94" s="42" t="e">
        <f>LINEST(U93:U95,O93:O95)</f>
        <v>#VALUE!</v>
      </c>
      <c r="AH94" s="42" t="e">
        <f>INDEX(LINEST(U93:U95,O93:O95),2)</f>
        <v>#VALUE!</v>
      </c>
      <c r="AI94" s="43" t="e">
        <f>LINEST(Q93:Q95,O93:O95)</f>
        <v>#VALUE!</v>
      </c>
      <c r="AJ94" s="42" t="e">
        <f>INDEX(LINEST(Q93:Q95,O93:O95),2)</f>
        <v>#VALUE!</v>
      </c>
      <c r="AK94" s="43" t="e">
        <f>LINEST(W93:W95,O93:O95)</f>
        <v>#VALUE!</v>
      </c>
      <c r="AL94" s="42" t="e">
        <f>INDEX(LINEST(W93:W95,O93:O95),2)</f>
        <v>#VALUE!</v>
      </c>
      <c r="AM94" s="43" t="e">
        <f>AE94*O94+AF94</f>
        <v>#VALUE!</v>
      </c>
      <c r="AN94" s="42" t="e">
        <f>AG94*O94+AH94</f>
        <v>#VALUE!</v>
      </c>
      <c r="AO94" s="42" t="e">
        <f>AI94*O94+AJ94</f>
        <v>#VALUE!</v>
      </c>
      <c r="AP94" s="42" t="e">
        <f>AK94*O94+AL94</f>
        <v>#VALUE!</v>
      </c>
      <c r="AQ94" s="76" t="e">
        <f>AP94/AN94</f>
        <v>#VALUE!</v>
      </c>
      <c r="AR94" s="76" t="e">
        <f>AK87*AO94*AG94/AN94</f>
        <v>#VALUE!</v>
      </c>
      <c r="AS94" s="76" t="e">
        <f>AQ94-AR94</f>
        <v>#VALUE!</v>
      </c>
      <c r="AT94" s="76" t="e">
        <f>AS94-AM94</f>
        <v>#VALUE!</v>
      </c>
      <c r="AU94" s="76" t="e">
        <f>AS94-AK87*AI94</f>
        <v>#VALUE!</v>
      </c>
      <c r="AV94" s="54"/>
      <c r="AW94" s="54"/>
      <c r="BT94" s="41"/>
      <c r="BU94" s="41"/>
      <c r="BV94" s="41"/>
      <c r="BW94" s="41"/>
      <c r="BX94" s="41"/>
    </row>
    <row r="95" spans="1:76" ht="13" customHeight="1" thickBot="1">
      <c r="A95" s="899" t="s">
        <v>315</v>
      </c>
      <c r="B95" s="787">
        <v>60</v>
      </c>
      <c r="C95" s="879" t="s">
        <v>175</v>
      </c>
      <c r="D95" s="789"/>
      <c r="E95" s="879" t="s">
        <v>199</v>
      </c>
      <c r="F95" s="789"/>
      <c r="G95" s="789"/>
      <c r="H95" s="789"/>
      <c r="I95" s="800" t="e">
        <f>I93/J93</f>
        <v>#DIV/0!</v>
      </c>
      <c r="J95" s="801" t="s">
        <v>14</v>
      </c>
      <c r="K95" s="800" t="e">
        <f>K93/L93</f>
        <v>#DIV/0!</v>
      </c>
      <c r="L95" s="801" t="s">
        <v>14</v>
      </c>
      <c r="M95" s="805"/>
      <c r="N95" s="929"/>
      <c r="O95" s="355">
        <f t="shared" ref="O95:S95" si="56">+B101</f>
        <v>120</v>
      </c>
      <c r="P95" s="321" t="str">
        <f t="shared" si="56"/>
        <v>bg 120</v>
      </c>
      <c r="Q95" s="131" t="str">
        <f t="shared" si="56"/>
        <v>glu 120</v>
      </c>
      <c r="R95" s="131" t="str">
        <f t="shared" si="56"/>
        <v>gir 120</v>
      </c>
      <c r="S95" s="131" t="str">
        <f t="shared" si="56"/>
        <v>[3H dry]</v>
      </c>
      <c r="T95" s="131" t="str">
        <f t="shared" ref="T95" si="57">+H101</f>
        <v>[3H wet]</v>
      </c>
      <c r="U95" s="72" t="e">
        <f t="shared" si="50"/>
        <v>#VALUE!</v>
      </c>
      <c r="V95" s="888"/>
      <c r="W95" s="72" t="e">
        <f t="shared" si="55"/>
        <v>#DIV/0!</v>
      </c>
      <c r="X95" s="72" t="e">
        <f t="shared" si="51"/>
        <v>#DIV/0!</v>
      </c>
      <c r="Y95" s="72" t="e">
        <f t="shared" si="52"/>
        <v>#DIV/0!</v>
      </c>
      <c r="Z95" s="72" t="e">
        <f t="shared" si="53"/>
        <v>#DIV/0!</v>
      </c>
      <c r="AA95" s="72" t="e">
        <f>(T95/0.4-(S95))*$I95/100*10</f>
        <v>#VALUE!</v>
      </c>
      <c r="AB95" s="79"/>
      <c r="AC95" s="79"/>
      <c r="AD95" s="79"/>
      <c r="AE95" s="43"/>
      <c r="AQ95" s="42"/>
      <c r="AV95" s="54"/>
      <c r="AW95" s="45"/>
      <c r="BG95" s="45"/>
      <c r="BH95" s="45"/>
      <c r="BT95" s="41"/>
      <c r="BU95" s="41"/>
      <c r="BV95" s="41"/>
      <c r="BW95" s="41"/>
      <c r="BX95" s="41"/>
    </row>
    <row r="96" spans="1:76" ht="13" customHeight="1" thickBot="1">
      <c r="A96" s="899">
        <v>1</v>
      </c>
      <c r="B96" s="787">
        <v>70</v>
      </c>
      <c r="C96" s="879" t="s">
        <v>176</v>
      </c>
      <c r="D96" s="789"/>
      <c r="E96" s="879" t="s">
        <v>200</v>
      </c>
      <c r="F96" s="789"/>
      <c r="G96" s="789"/>
      <c r="H96" s="789"/>
      <c r="I96" s="789"/>
      <c r="J96" s="797"/>
      <c r="K96" s="789"/>
      <c r="L96" s="789"/>
      <c r="M96" s="789"/>
      <c r="N96" s="929"/>
      <c r="O96" s="325" t="s">
        <v>55</v>
      </c>
      <c r="P96" s="152" t="e">
        <f t="shared" ref="P96:Z96" si="58">AVERAGE(P92:P95)</f>
        <v>#DIV/0!</v>
      </c>
      <c r="Q96" s="252" t="e">
        <f t="shared" si="58"/>
        <v>#DIV/0!</v>
      </c>
      <c r="R96" s="153" t="e">
        <f t="shared" si="58"/>
        <v>#DIV/0!</v>
      </c>
      <c r="S96" s="153" t="e">
        <f t="shared" si="58"/>
        <v>#DIV/0!</v>
      </c>
      <c r="T96" s="153" t="e">
        <f t="shared" si="58"/>
        <v>#DIV/0!</v>
      </c>
      <c r="U96" s="153" t="e">
        <f t="shared" si="58"/>
        <v>#VALUE!</v>
      </c>
      <c r="V96" s="1075" t="e">
        <f t="shared" si="58"/>
        <v>#DIV/0!</v>
      </c>
      <c r="W96" s="153" t="e">
        <f t="shared" si="58"/>
        <v>#DIV/0!</v>
      </c>
      <c r="X96" s="153" t="e">
        <f t="shared" si="58"/>
        <v>#DIV/0!</v>
      </c>
      <c r="Y96" s="153" t="e">
        <f t="shared" si="58"/>
        <v>#DIV/0!</v>
      </c>
      <c r="Z96" s="153" t="e">
        <f t="shared" si="58"/>
        <v>#DIV/0!</v>
      </c>
      <c r="AA96" s="156"/>
      <c r="AB96" s="79"/>
      <c r="AC96" s="79"/>
      <c r="AD96" s="79"/>
      <c r="AR96" s="1034" t="s">
        <v>110</v>
      </c>
      <c r="AS96" s="1034" t="e">
        <f>AVERAGE(AS93:AS94)</f>
        <v>#VALUE!</v>
      </c>
      <c r="AT96" s="1034" t="e">
        <f>AVERAGE(AT93:AT94)</f>
        <v>#VALUE!</v>
      </c>
      <c r="AU96" s="1034" t="e">
        <f>AVERAGE(AU93:AU94)</f>
        <v>#VALUE!</v>
      </c>
      <c r="AV96" s="54"/>
      <c r="AW96" s="45"/>
      <c r="AX96" s="45"/>
      <c r="AY96" s="45"/>
      <c r="AZ96" s="45"/>
      <c r="BA96" s="45"/>
      <c r="BB96" s="45"/>
      <c r="BC96" s="45"/>
      <c r="BT96" s="41"/>
      <c r="BU96" s="41"/>
      <c r="BV96" s="41"/>
      <c r="BW96" s="41"/>
      <c r="BX96" s="41"/>
    </row>
    <row r="97" spans="1:76" ht="13" customHeight="1" thickBot="1">
      <c r="A97" s="899" t="s">
        <v>316</v>
      </c>
      <c r="B97" s="787">
        <v>80</v>
      </c>
      <c r="C97" s="879" t="s">
        <v>177</v>
      </c>
      <c r="D97" s="879" t="s">
        <v>188</v>
      </c>
      <c r="E97" s="879" t="s">
        <v>201</v>
      </c>
      <c r="F97" s="879" t="s">
        <v>156</v>
      </c>
      <c r="G97" s="789"/>
      <c r="H97" s="879" t="s">
        <v>158</v>
      </c>
      <c r="I97" s="789"/>
      <c r="J97" s="802"/>
      <c r="K97" s="803"/>
      <c r="L97" s="803"/>
      <c r="M97" s="803"/>
      <c r="N97" s="929"/>
      <c r="O97" s="1026" t="s">
        <v>95</v>
      </c>
      <c r="P97" s="79" t="e">
        <f>AVERAGE(P90:P91)</f>
        <v>#DIV/0!</v>
      </c>
      <c r="Q97" s="158" t="e">
        <f>AVERAGE(P92/Q92,P93/Q93,P94/Q94,P95/Q95)</f>
        <v>#VALUE!</v>
      </c>
      <c r="R97" s="67" t="e">
        <f>AVERAGE(P90/Q90,P91/Q91)</f>
        <v>#VALUE!</v>
      </c>
      <c r="V97" s="1076"/>
      <c r="W97" s="79"/>
      <c r="X97" s="79"/>
      <c r="Y97" s="79"/>
      <c r="Z97" s="160"/>
      <c r="AA97" s="840" t="s">
        <v>79</v>
      </c>
      <c r="AB97" s="79"/>
      <c r="AC97" s="79"/>
      <c r="AD97" s="79"/>
      <c r="AS97" s="54"/>
      <c r="AT97" s="54"/>
      <c r="AU97" s="54"/>
      <c r="AV97" s="54"/>
      <c r="AW97" s="54"/>
      <c r="BF97" s="45"/>
      <c r="BG97" s="45"/>
      <c r="BT97" s="41"/>
      <c r="BU97" s="41"/>
      <c r="BV97" s="41"/>
      <c r="BW97" s="41"/>
      <c r="BX97" s="41"/>
    </row>
    <row r="98" spans="1:76" ht="13" customHeight="1" thickBot="1">
      <c r="A98" s="1105" t="s">
        <v>220</v>
      </c>
      <c r="B98" s="787">
        <v>90</v>
      </c>
      <c r="C98" s="879" t="s">
        <v>178</v>
      </c>
      <c r="D98" s="879" t="s">
        <v>189</v>
      </c>
      <c r="E98" s="879" t="s">
        <v>202</v>
      </c>
      <c r="F98" s="879" t="s">
        <v>156</v>
      </c>
      <c r="G98" s="789"/>
      <c r="H98" s="879" t="s">
        <v>158</v>
      </c>
      <c r="I98" s="804"/>
      <c r="J98" s="801"/>
      <c r="K98" s="805"/>
      <c r="L98" s="805"/>
      <c r="M98" s="805"/>
      <c r="N98" s="929"/>
      <c r="O98" s="1233" t="s">
        <v>83</v>
      </c>
      <c r="P98" s="1243"/>
      <c r="Q98" s="162" t="e">
        <f>STDEV(P92/Q92,P93/Q93,P94/Q94,P95/Q95)</f>
        <v>#VALUE!</v>
      </c>
      <c r="R98" s="163" t="e">
        <f>STDEV(P90/Q90,P91/Q91)</f>
        <v>#VALUE!</v>
      </c>
      <c r="V98" s="1076"/>
      <c r="W98" s="79"/>
      <c r="X98" s="79"/>
      <c r="Y98" s="79"/>
      <c r="Z98" s="164" t="s">
        <v>92</v>
      </c>
      <c r="AA98" s="165" t="e">
        <f>SLOPE(AA90:AA91,O90:O91)</f>
        <v>#VALUE!</v>
      </c>
      <c r="AB98" s="79"/>
      <c r="AC98" s="79"/>
      <c r="AD98" s="79"/>
      <c r="AS98" s="54"/>
      <c r="AT98" s="54"/>
      <c r="AU98" s="54"/>
      <c r="AV98" s="54"/>
      <c r="AW98" s="54"/>
      <c r="BG98" s="161"/>
      <c r="BT98" s="41"/>
      <c r="BU98" s="41"/>
      <c r="BV98" s="41"/>
      <c r="BW98" s="41"/>
      <c r="BX98" s="41"/>
    </row>
    <row r="99" spans="1:76" ht="13" customHeight="1" thickBot="1">
      <c r="A99" s="1132" t="s">
        <v>337</v>
      </c>
      <c r="B99" s="787">
        <v>100</v>
      </c>
      <c r="C99" s="879" t="s">
        <v>179</v>
      </c>
      <c r="D99" s="879" t="s">
        <v>190</v>
      </c>
      <c r="E99" s="879" t="s">
        <v>203</v>
      </c>
      <c r="F99" s="879" t="s">
        <v>156</v>
      </c>
      <c r="G99" s="789"/>
      <c r="H99" s="879" t="s">
        <v>158</v>
      </c>
      <c r="I99" s="1057"/>
      <c r="J99" s="807"/>
      <c r="K99" s="789"/>
      <c r="L99" s="789"/>
      <c r="M99" s="879" t="s">
        <v>211</v>
      </c>
      <c r="N99" s="1068"/>
      <c r="O99" s="35"/>
      <c r="P99" s="327"/>
      <c r="Q99" s="841" t="s">
        <v>93</v>
      </c>
      <c r="R99" s="842" t="s">
        <v>94</v>
      </c>
      <c r="V99" s="1076"/>
      <c r="W99" s="79"/>
      <c r="X99" s="79"/>
      <c r="Y99" s="79"/>
      <c r="Z99" s="167" t="s">
        <v>80</v>
      </c>
      <c r="AA99" s="168" t="e">
        <f>SLOPE(AA92:AA95,O92:O95)</f>
        <v>#VALUE!</v>
      </c>
      <c r="AB99" s="79"/>
      <c r="AC99" s="79"/>
      <c r="AD99" s="79"/>
      <c r="AS99" s="54"/>
      <c r="AT99" s="54"/>
      <c r="AU99" s="54"/>
      <c r="AV99" s="54"/>
      <c r="AW99" s="54"/>
      <c r="BT99" s="41"/>
      <c r="BU99" s="41"/>
      <c r="BV99" s="41"/>
      <c r="BW99" s="41"/>
      <c r="BX99" s="41"/>
    </row>
    <row r="100" spans="1:76" ht="13" customHeight="1">
      <c r="A100" s="1105" t="s">
        <v>219</v>
      </c>
      <c r="B100" s="787">
        <v>110</v>
      </c>
      <c r="C100" s="879" t="s">
        <v>180</v>
      </c>
      <c r="D100" s="789"/>
      <c r="E100" s="879" t="s">
        <v>204</v>
      </c>
      <c r="F100" s="789"/>
      <c r="G100" s="789"/>
      <c r="H100" s="789"/>
      <c r="I100" s="808" t="s">
        <v>9</v>
      </c>
      <c r="J100" s="809"/>
      <c r="K100" s="1297"/>
      <c r="L100" s="1298"/>
      <c r="M100" s="817"/>
      <c r="N100" s="1068"/>
      <c r="V100" s="1076"/>
      <c r="AB100" s="79"/>
      <c r="AC100" s="79"/>
      <c r="AD100" s="79"/>
      <c r="AS100" s="54"/>
      <c r="AT100" s="54"/>
      <c r="AU100" s="54"/>
      <c r="AV100" s="54"/>
      <c r="AW100" s="54"/>
      <c r="BT100" s="41"/>
      <c r="BU100" s="41"/>
      <c r="BV100" s="41"/>
      <c r="BW100" s="41"/>
      <c r="BX100" s="41"/>
    </row>
    <row r="101" spans="1:76" ht="13" customHeight="1">
      <c r="A101" s="1132" t="s">
        <v>338</v>
      </c>
      <c r="B101" s="787">
        <v>120</v>
      </c>
      <c r="C101" s="879" t="s">
        <v>181</v>
      </c>
      <c r="D101" s="879" t="s">
        <v>191</v>
      </c>
      <c r="E101" s="879" t="s">
        <v>205</v>
      </c>
      <c r="F101" s="879" t="s">
        <v>156</v>
      </c>
      <c r="G101" s="789"/>
      <c r="H101" s="879" t="s">
        <v>158</v>
      </c>
      <c r="I101" s="810" t="e">
        <f>((G103+G102)/2)*(B103-B102)</f>
        <v>#VALUE!</v>
      </c>
      <c r="J101" s="801"/>
      <c r="K101" s="1299"/>
      <c r="L101" s="1300"/>
      <c r="M101" s="879" t="s">
        <v>212</v>
      </c>
      <c r="N101" s="929"/>
      <c r="V101" s="1076"/>
      <c r="AB101" s="79"/>
      <c r="AC101" s="79"/>
      <c r="AD101" s="79"/>
      <c r="AS101" s="54"/>
      <c r="AT101" s="54"/>
      <c r="AU101" s="54"/>
      <c r="AV101" s="54"/>
      <c r="AW101" s="54"/>
      <c r="BT101" s="41"/>
      <c r="BU101" s="41"/>
      <c r="BV101" s="41"/>
      <c r="BW101" s="41"/>
      <c r="BX101" s="41"/>
    </row>
    <row r="102" spans="1:76" ht="13" customHeight="1">
      <c r="A102" s="899"/>
      <c r="B102" s="787">
        <v>2</v>
      </c>
      <c r="C102" s="879" t="s">
        <v>182</v>
      </c>
      <c r="D102" s="789"/>
      <c r="E102" s="879" t="s">
        <v>206</v>
      </c>
      <c r="F102" s="789"/>
      <c r="G102" s="879" t="s">
        <v>157</v>
      </c>
      <c r="H102" s="789"/>
      <c r="I102" s="810" t="e">
        <f>((G104+G103)/2)*(B104-B103)</f>
        <v>#VALUE!</v>
      </c>
      <c r="J102" s="801"/>
      <c r="K102" s="1299"/>
      <c r="L102" s="1300"/>
      <c r="M102" s="817"/>
      <c r="N102" s="929"/>
      <c r="V102" s="1076"/>
      <c r="AB102" s="79"/>
      <c r="AC102" s="79"/>
      <c r="AD102" s="79"/>
      <c r="AS102" s="54"/>
      <c r="AT102" s="54"/>
      <c r="AU102" s="54"/>
      <c r="AV102" s="54"/>
      <c r="AW102" s="54"/>
      <c r="BT102" s="41"/>
      <c r="BU102" s="41"/>
      <c r="BV102" s="41"/>
      <c r="BW102" s="41"/>
      <c r="BX102" s="41"/>
    </row>
    <row r="103" spans="1:76" ht="13" customHeight="1">
      <c r="A103" s="943" t="s">
        <v>317</v>
      </c>
      <c r="B103" s="787">
        <v>5</v>
      </c>
      <c r="C103" s="879" t="s">
        <v>183</v>
      </c>
      <c r="D103" s="789"/>
      <c r="E103" s="879" t="s">
        <v>207</v>
      </c>
      <c r="F103" s="789"/>
      <c r="G103" s="879" t="s">
        <v>157</v>
      </c>
      <c r="H103" s="789"/>
      <c r="I103" s="810" t="e">
        <f>((G105+G104)/2)*(B105-B104)</f>
        <v>#VALUE!</v>
      </c>
      <c r="J103" s="801"/>
      <c r="K103" s="1299"/>
      <c r="L103" s="1300"/>
      <c r="M103" s="817"/>
      <c r="N103" s="929"/>
      <c r="V103" s="1076"/>
      <c r="AB103" s="79"/>
      <c r="AC103" s="79"/>
      <c r="AD103" s="79"/>
      <c r="AS103" s="54"/>
      <c r="AT103" s="54"/>
      <c r="AU103" s="54"/>
      <c r="AV103" s="54"/>
      <c r="AW103" s="54"/>
      <c r="BT103" s="41"/>
      <c r="BU103" s="41"/>
      <c r="BV103" s="41"/>
      <c r="BW103" s="41"/>
      <c r="BX103" s="41"/>
    </row>
    <row r="104" spans="1:76" ht="13" customHeight="1">
      <c r="A104" s="1106"/>
      <c r="B104" s="787">
        <v>10</v>
      </c>
      <c r="C104" s="879" t="s">
        <v>170</v>
      </c>
      <c r="D104" s="789"/>
      <c r="E104" s="879" t="s">
        <v>194</v>
      </c>
      <c r="F104" s="789"/>
      <c r="G104" s="879" t="s">
        <v>157</v>
      </c>
      <c r="H104" s="789"/>
      <c r="I104" s="810" t="e">
        <f>((G106+G105)/2)*(B106-B105)</f>
        <v>#VALUE!</v>
      </c>
      <c r="J104" s="801"/>
      <c r="K104" s="1299"/>
      <c r="L104" s="1300"/>
      <c r="M104" s="817"/>
      <c r="N104" s="929"/>
      <c r="V104" s="1076"/>
      <c r="AB104" s="79"/>
      <c r="AC104" s="79"/>
      <c r="AD104" s="79"/>
      <c r="AS104" s="54"/>
      <c r="AT104" s="54"/>
      <c r="AU104" s="54"/>
      <c r="AV104" s="54"/>
      <c r="AW104" s="54"/>
      <c r="BT104" s="41"/>
      <c r="BU104" s="41"/>
      <c r="BV104" s="41"/>
      <c r="BW104" s="41"/>
      <c r="BX104" s="41"/>
    </row>
    <row r="105" spans="1:76" ht="13" customHeight="1" thickBot="1">
      <c r="A105" s="1106"/>
      <c r="B105" s="787">
        <v>15</v>
      </c>
      <c r="C105" s="879" t="s">
        <v>184</v>
      </c>
      <c r="D105" s="789"/>
      <c r="E105" s="879" t="s">
        <v>208</v>
      </c>
      <c r="F105" s="789"/>
      <c r="G105" s="879" t="s">
        <v>157</v>
      </c>
      <c r="H105" s="789"/>
      <c r="I105" s="811" t="e">
        <f>SUM(I101:I104)/(B106-B102)*220</f>
        <v>#VALUE!</v>
      </c>
      <c r="J105" s="811" t="s">
        <v>10</v>
      </c>
      <c r="K105" s="1301"/>
      <c r="L105" s="1302"/>
      <c r="M105" s="817"/>
      <c r="N105" s="929"/>
      <c r="V105" s="1076"/>
      <c r="W105" s="79"/>
      <c r="X105" s="79"/>
      <c r="Y105" s="79"/>
      <c r="Z105" s="79"/>
      <c r="AA105" s="79"/>
      <c r="AB105" s="79"/>
      <c r="AC105" s="79"/>
      <c r="AD105" s="79"/>
      <c r="AS105" s="54"/>
      <c r="AT105" s="54"/>
      <c r="AU105" s="54"/>
      <c r="AV105" s="54"/>
      <c r="AW105" s="54"/>
      <c r="BT105" s="41"/>
      <c r="BU105" s="41"/>
      <c r="BV105" s="41"/>
      <c r="BW105" s="41"/>
      <c r="BX105" s="41"/>
    </row>
    <row r="106" spans="1:76" ht="13" customHeight="1" thickBot="1">
      <c r="A106" s="1106"/>
      <c r="B106" s="787">
        <v>25</v>
      </c>
      <c r="C106" s="879" t="s">
        <v>185</v>
      </c>
      <c r="D106" s="789"/>
      <c r="E106" s="879" t="s">
        <v>209</v>
      </c>
      <c r="F106" s="789"/>
      <c r="G106" s="879" t="s">
        <v>157</v>
      </c>
      <c r="H106" s="789"/>
      <c r="I106" s="812"/>
      <c r="J106" s="813"/>
      <c r="K106" s="803"/>
      <c r="L106" s="803"/>
      <c r="M106" s="817"/>
      <c r="N106" s="929"/>
      <c r="V106" s="1076"/>
      <c r="W106" s="79"/>
      <c r="X106" s="79"/>
      <c r="Y106" s="79"/>
      <c r="Z106" s="778" t="s">
        <v>14</v>
      </c>
      <c r="AA106" s="79"/>
      <c r="AB106" s="79"/>
      <c r="AC106" s="79"/>
      <c r="AD106" s="79"/>
      <c r="AS106" s="54"/>
      <c r="AT106" s="54"/>
      <c r="AU106" s="54"/>
      <c r="AV106" s="54"/>
      <c r="AW106" s="54"/>
      <c r="BT106" s="41"/>
      <c r="BU106" s="41"/>
      <c r="BV106" s="41"/>
      <c r="BW106" s="41"/>
      <c r="BX106" s="41"/>
    </row>
    <row r="107" spans="1:76" ht="13" customHeight="1" thickBot="1">
      <c r="A107" s="1107" t="s">
        <v>218</v>
      </c>
      <c r="B107" s="788" t="s">
        <v>11</v>
      </c>
      <c r="C107" s="790" t="e">
        <f>AVERAGE(C102:C106)</f>
        <v>#DIV/0!</v>
      </c>
      <c r="D107" s="791"/>
      <c r="E107" s="790" t="e">
        <f>AVERAGE(E97:E101)</f>
        <v>#DIV/0!</v>
      </c>
      <c r="F107" s="791"/>
      <c r="G107" s="884" t="s">
        <v>159</v>
      </c>
      <c r="H107" s="792" t="s">
        <v>8</v>
      </c>
      <c r="I107" s="793"/>
      <c r="J107" s="794"/>
      <c r="K107" s="791"/>
      <c r="L107" s="791"/>
      <c r="M107" s="795" t="e">
        <f>AVERAGE(M99:M104)</f>
        <v>#DIV/0!</v>
      </c>
      <c r="N107" s="796" t="s">
        <v>58</v>
      </c>
      <c r="O107" s="1283" t="str">
        <f>A109</f>
        <v>MP-5</v>
      </c>
      <c r="P107" s="1284"/>
      <c r="Q107" s="319"/>
      <c r="S107" s="92" t="s">
        <v>77</v>
      </c>
      <c r="T107" s="92" t="s">
        <v>78</v>
      </c>
      <c r="V107" s="1076"/>
      <c r="W107" s="79"/>
      <c r="X107" s="79"/>
      <c r="Y107" s="79"/>
      <c r="Z107" s="320" t="e">
        <f>I115</f>
        <v>#DIV/0!</v>
      </c>
      <c r="AA107" s="779" t="s">
        <v>76</v>
      </c>
      <c r="AB107" s="780"/>
      <c r="AC107" s="780"/>
      <c r="AD107" s="781"/>
      <c r="AE107" s="785" t="str">
        <f>+O107</f>
        <v>MP-5</v>
      </c>
      <c r="AF107" s="785" t="s">
        <v>116</v>
      </c>
      <c r="AG107" s="785"/>
      <c r="AH107" s="785"/>
      <c r="AI107" s="785" t="s">
        <v>115</v>
      </c>
      <c r="AJ107" s="785"/>
      <c r="AK107" s="785">
        <v>1.3</v>
      </c>
      <c r="AL107" s="785"/>
      <c r="AM107" s="785"/>
      <c r="AN107" s="785"/>
      <c r="AO107" s="785"/>
      <c r="AP107" s="785"/>
      <c r="AQ107" s="785"/>
      <c r="AR107" s="785"/>
      <c r="AS107" s="785"/>
      <c r="AT107" s="785"/>
      <c r="AU107" s="785"/>
      <c r="AV107" s="54"/>
      <c r="AW107" s="54"/>
      <c r="BT107" s="41"/>
      <c r="BU107" s="41"/>
      <c r="BV107" s="41"/>
      <c r="BW107" s="41"/>
      <c r="BX107" s="41"/>
    </row>
    <row r="108" spans="1:76" ht="13" customHeight="1">
      <c r="A108" s="1100">
        <v>5</v>
      </c>
      <c r="B108" s="733">
        <v>-10</v>
      </c>
      <c r="C108" s="878" t="s">
        <v>168</v>
      </c>
      <c r="D108" s="878" t="s">
        <v>186</v>
      </c>
      <c r="E108" s="878" t="s">
        <v>192</v>
      </c>
      <c r="F108" s="880" t="s">
        <v>156</v>
      </c>
      <c r="G108" s="736"/>
      <c r="H108" s="880" t="s">
        <v>158</v>
      </c>
      <c r="I108" s="737"/>
      <c r="J108" s="738"/>
      <c r="K108" s="739"/>
      <c r="L108" s="739"/>
      <c r="M108" s="941" t="s">
        <v>210</v>
      </c>
      <c r="N108" s="925"/>
      <c r="O108" s="766" t="s">
        <v>2</v>
      </c>
      <c r="P108" s="767" t="s">
        <v>344</v>
      </c>
      <c r="Q108" s="768" t="s">
        <v>345</v>
      </c>
      <c r="R108" s="727" t="s">
        <v>46</v>
      </c>
      <c r="S108" s="768" t="s">
        <v>71</v>
      </c>
      <c r="T108" s="768" t="s">
        <v>72</v>
      </c>
      <c r="U108" s="768" t="s">
        <v>17</v>
      </c>
      <c r="V108" s="1080" t="s">
        <v>28</v>
      </c>
      <c r="W108" s="768" t="s">
        <v>25</v>
      </c>
      <c r="X108" s="727" t="s">
        <v>18</v>
      </c>
      <c r="Y108" s="769" t="s">
        <v>20</v>
      </c>
      <c r="Z108" s="728" t="s">
        <v>56</v>
      </c>
      <c r="AA108" s="770" t="s">
        <v>74</v>
      </c>
      <c r="AB108" s="729" t="s">
        <v>81</v>
      </c>
      <c r="AC108" s="729" t="s">
        <v>82</v>
      </c>
      <c r="AD108" s="771" t="s">
        <v>86</v>
      </c>
      <c r="AE108" s="785"/>
      <c r="AF108" s="785"/>
      <c r="AG108" s="785"/>
      <c r="AH108" s="785"/>
      <c r="AI108" s="785"/>
      <c r="AJ108" s="785"/>
      <c r="AK108" s="785"/>
      <c r="AL108" s="785"/>
      <c r="AM108" s="785" t="s">
        <v>117</v>
      </c>
      <c r="AN108" s="785" t="s">
        <v>117</v>
      </c>
      <c r="AO108" s="785" t="s">
        <v>117</v>
      </c>
      <c r="AP108" s="785" t="s">
        <v>117</v>
      </c>
      <c r="AQ108" s="785" t="s">
        <v>118</v>
      </c>
      <c r="AR108" s="785" t="s">
        <v>119</v>
      </c>
      <c r="AS108" s="785" t="s">
        <v>120</v>
      </c>
      <c r="AT108" s="785" t="s">
        <v>121</v>
      </c>
      <c r="AU108" s="785"/>
      <c r="AV108" s="54"/>
      <c r="AW108" s="54"/>
      <c r="BT108" s="41"/>
      <c r="BU108" s="41"/>
      <c r="BV108" s="41"/>
      <c r="BW108" s="41"/>
      <c r="BX108" s="41"/>
    </row>
    <row r="109" spans="1:76" ht="13" customHeight="1" thickBot="1">
      <c r="A109" s="906" t="s">
        <v>141</v>
      </c>
      <c r="B109" s="734">
        <v>0</v>
      </c>
      <c r="C109" s="879" t="s">
        <v>169</v>
      </c>
      <c r="D109" s="879" t="s">
        <v>187</v>
      </c>
      <c r="E109" s="879" t="s">
        <v>193</v>
      </c>
      <c r="F109" s="879" t="s">
        <v>156</v>
      </c>
      <c r="G109" s="736"/>
      <c r="H109" s="879" t="s">
        <v>158</v>
      </c>
      <c r="I109" s="879"/>
      <c r="J109" s="883"/>
      <c r="K109" s="879"/>
      <c r="L109" s="879"/>
      <c r="M109" s="736"/>
      <c r="N109" s="926"/>
      <c r="O109" s="772" t="s">
        <v>26</v>
      </c>
      <c r="P109" s="773" t="s">
        <v>99</v>
      </c>
      <c r="Q109" s="730" t="s">
        <v>99</v>
      </c>
      <c r="R109" s="730" t="s">
        <v>16</v>
      </c>
      <c r="S109" s="730" t="s">
        <v>70</v>
      </c>
      <c r="T109" s="730" t="s">
        <v>73</v>
      </c>
      <c r="U109" s="774" t="s">
        <v>84</v>
      </c>
      <c r="V109" s="1081" t="s">
        <v>350</v>
      </c>
      <c r="W109" s="730" t="s">
        <v>88</v>
      </c>
      <c r="X109" s="730" t="s">
        <v>16</v>
      </c>
      <c r="Y109" s="775" t="s">
        <v>16</v>
      </c>
      <c r="Z109" s="776"/>
      <c r="AA109" s="731" t="s">
        <v>75</v>
      </c>
      <c r="AB109" s="732"/>
      <c r="AC109" s="732"/>
      <c r="AD109" s="777"/>
      <c r="AE109" s="785" t="s">
        <v>122</v>
      </c>
      <c r="AF109" s="785" t="s">
        <v>123</v>
      </c>
      <c r="AG109" s="785" t="s">
        <v>124</v>
      </c>
      <c r="AH109" s="785" t="s">
        <v>125</v>
      </c>
      <c r="AI109" s="785" t="s">
        <v>341</v>
      </c>
      <c r="AJ109" s="785" t="s">
        <v>346</v>
      </c>
      <c r="AK109" s="785" t="s">
        <v>339</v>
      </c>
      <c r="AL109" s="785" t="s">
        <v>340</v>
      </c>
      <c r="AM109" s="785" t="s">
        <v>46</v>
      </c>
      <c r="AN109" s="785" t="s">
        <v>17</v>
      </c>
      <c r="AO109" s="785" t="s">
        <v>343</v>
      </c>
      <c r="AP109" s="785" t="s">
        <v>25</v>
      </c>
      <c r="AQ109" s="785" t="s">
        <v>127</v>
      </c>
      <c r="AR109" s="785" t="s">
        <v>127</v>
      </c>
      <c r="AS109" s="785" t="s">
        <v>127</v>
      </c>
      <c r="AT109" s="785" t="s">
        <v>127</v>
      </c>
      <c r="AU109" s="785" t="s">
        <v>128</v>
      </c>
      <c r="AV109" s="54"/>
      <c r="AW109" s="54"/>
      <c r="BT109" s="41"/>
      <c r="BU109" s="41"/>
      <c r="BV109" s="41"/>
      <c r="BW109" s="41"/>
      <c r="BX109" s="41"/>
    </row>
    <row r="110" spans="1:76" ht="13" customHeight="1">
      <c r="A110" s="898" t="s">
        <v>151</v>
      </c>
      <c r="B110" s="734">
        <v>10</v>
      </c>
      <c r="C110" s="879" t="s">
        <v>170</v>
      </c>
      <c r="D110" s="892"/>
      <c r="E110" s="879" t="s">
        <v>194</v>
      </c>
      <c r="F110" s="736"/>
      <c r="G110" s="736"/>
      <c r="H110" s="736"/>
      <c r="I110" s="879"/>
      <c r="J110" s="883"/>
      <c r="K110" s="879"/>
      <c r="L110" s="879"/>
      <c r="M110" s="736"/>
      <c r="N110" s="927"/>
      <c r="O110" s="322">
        <f t="shared" ref="O110:S111" si="59">+B108</f>
        <v>-10</v>
      </c>
      <c r="P110" s="323" t="str">
        <f t="shared" si="59"/>
        <v>bg -10</v>
      </c>
      <c r="Q110" s="66" t="str">
        <f t="shared" si="59"/>
        <v>glu -10</v>
      </c>
      <c r="R110" s="66" t="str">
        <f t="shared" si="59"/>
        <v>gir -10</v>
      </c>
      <c r="S110" s="66" t="str">
        <f t="shared" si="59"/>
        <v>[3H dry]</v>
      </c>
      <c r="T110" s="66" t="str">
        <f>+H108</f>
        <v>[3H wet]</v>
      </c>
      <c r="U110" s="65" t="e">
        <f t="shared" ref="U110:U115" si="60">S110/Q110</f>
        <v>#VALUE!</v>
      </c>
      <c r="V110" s="887">
        <v>3</v>
      </c>
      <c r="W110" s="65" t="e">
        <f>V111*I113*200/10/(A110)</f>
        <v>#DIV/0!</v>
      </c>
      <c r="X110" s="65" t="e">
        <f t="shared" ref="X110:X115" si="61">W110/U110</f>
        <v>#DIV/0!</v>
      </c>
      <c r="Y110" s="65" t="e">
        <f t="shared" ref="Y110:Y115" si="62">X110-R110</f>
        <v>#DIV/0!</v>
      </c>
      <c r="Z110" s="65" t="e">
        <f t="shared" ref="Z110:Z115" si="63">(X110/P110)*100</f>
        <v>#DIV/0!</v>
      </c>
      <c r="AA110" s="65" t="e">
        <f>(T110/0.4-(S110))*I115/100*10</f>
        <v>#VALUE!</v>
      </c>
      <c r="AB110" s="64" t="e">
        <f>700*AA118/AVERAGE(U110:U111)</f>
        <v>#VALUE!</v>
      </c>
      <c r="AC110" s="65" t="e">
        <f>AVERAGE(X110:X111)-AB110</f>
        <v>#DIV/0!</v>
      </c>
      <c r="AD110" s="65" t="e">
        <f>AC110/AVERAGE(X110:X111)*100</f>
        <v>#DIV/0!</v>
      </c>
      <c r="AE110" s="43" t="e">
        <f>LINEST(R110:R111,O110:O111)</f>
        <v>#VALUE!</v>
      </c>
      <c r="AF110" s="43" t="e">
        <f>INDEX(LINEST(R110:R111,O110:O111),2)</f>
        <v>#VALUE!</v>
      </c>
      <c r="AG110" s="42" t="e">
        <f>LINEST(U110:U111,O110:O111)</f>
        <v>#VALUE!</v>
      </c>
      <c r="AH110" s="42" t="e">
        <f>INDEX(LINEST(U110:U111,O110:O111),2)</f>
        <v>#VALUE!</v>
      </c>
      <c r="AI110" s="43" t="e">
        <f>LINEST(Q110:Q111,O110:O111)</f>
        <v>#VALUE!</v>
      </c>
      <c r="AJ110" s="42" t="e">
        <f>INDEX(LINEST(Q110:Q111,O110:O111),2)</f>
        <v>#VALUE!</v>
      </c>
      <c r="AK110" s="43" t="e">
        <f>LINEST(W110:W111,O110:O111)</f>
        <v>#VALUE!</v>
      </c>
      <c r="AL110" s="42" t="e">
        <f>INDEX(LINEST(W110:W111,O110:O111),2)</f>
        <v>#VALUE!</v>
      </c>
      <c r="AM110" s="43" t="e">
        <f>AE110*AVERAGE(O110:O111)+AF110</f>
        <v>#VALUE!</v>
      </c>
      <c r="AN110" s="42" t="e">
        <f>AG110*AVERAGE(O110:O111)+AH110</f>
        <v>#VALUE!</v>
      </c>
      <c r="AO110" s="42" t="e">
        <f>AI110*AVERAGE(O110:O111)+AJ110</f>
        <v>#VALUE!</v>
      </c>
      <c r="AP110" s="42" t="e">
        <f>AK110*AVERAGE(O110:O111)+AL110</f>
        <v>#VALUE!</v>
      </c>
      <c r="AQ110" s="76" t="e">
        <f>AP110/AN110</f>
        <v>#VALUE!</v>
      </c>
      <c r="AR110" s="76" t="e">
        <f>AK107*AO110*AG110/AN110</f>
        <v>#VALUE!</v>
      </c>
      <c r="AS110" s="1034" t="e">
        <f>AQ110-AR110</f>
        <v>#VALUE!</v>
      </c>
      <c r="AT110" s="1034" t="e">
        <f>AS110-AM110</f>
        <v>#VALUE!</v>
      </c>
      <c r="AU110" s="1034" t="e">
        <f>AS110-AK107*AI110</f>
        <v>#VALUE!</v>
      </c>
      <c r="AV110" s="45" t="s">
        <v>97</v>
      </c>
      <c r="AW110" s="54"/>
      <c r="BG110" s="45"/>
      <c r="BH110" s="45"/>
      <c r="BT110" s="41"/>
      <c r="BU110" s="41"/>
      <c r="BV110" s="41"/>
      <c r="BW110" s="41"/>
      <c r="BX110" s="41"/>
    </row>
    <row r="111" spans="1:76" ht="13" customHeight="1">
      <c r="A111" s="898" t="str">
        <f>A91</f>
        <v>[genotype D]</v>
      </c>
      <c r="B111" s="734">
        <v>20</v>
      </c>
      <c r="C111" s="879" t="s">
        <v>171</v>
      </c>
      <c r="D111" s="736"/>
      <c r="E111" s="879" t="s">
        <v>195</v>
      </c>
      <c r="F111" s="736"/>
      <c r="G111" s="736"/>
      <c r="H111" s="736"/>
      <c r="I111" s="879"/>
      <c r="J111" s="883"/>
      <c r="K111" s="879"/>
      <c r="L111" s="879"/>
      <c r="M111" s="736"/>
      <c r="N111" s="926"/>
      <c r="O111" s="324">
        <f t="shared" si="59"/>
        <v>0</v>
      </c>
      <c r="P111" s="321" t="str">
        <f t="shared" si="59"/>
        <v>bg 0</v>
      </c>
      <c r="Q111" s="131" t="str">
        <f t="shared" si="59"/>
        <v>glu 0</v>
      </c>
      <c r="R111" s="131" t="str">
        <f t="shared" si="59"/>
        <v>gir 0</v>
      </c>
      <c r="S111" s="131" t="str">
        <f t="shared" si="59"/>
        <v>[3H dry]</v>
      </c>
      <c r="T111" s="131" t="str">
        <f>+H109</f>
        <v>[3H wet]</v>
      </c>
      <c r="U111" s="72" t="e">
        <f t="shared" si="60"/>
        <v>#VALUE!</v>
      </c>
      <c r="V111" s="888">
        <v>3</v>
      </c>
      <c r="W111" s="72" t="e">
        <f>V111*I113*200/10/(A110)</f>
        <v>#DIV/0!</v>
      </c>
      <c r="X111" s="72" t="e">
        <f t="shared" si="61"/>
        <v>#DIV/0!</v>
      </c>
      <c r="Y111" s="72" t="e">
        <f t="shared" si="62"/>
        <v>#DIV/0!</v>
      </c>
      <c r="Z111" s="72" t="e">
        <f t="shared" si="63"/>
        <v>#DIV/0!</v>
      </c>
      <c r="AA111" s="72" t="e">
        <f>(T111/0.4-(S111))*$I115/100*10</f>
        <v>#VALUE!</v>
      </c>
      <c r="AB111" s="250" t="e">
        <f>700*AA119/AVERAGE(U112:U115)</f>
        <v>#VALUE!</v>
      </c>
      <c r="AC111" s="72" t="e">
        <f>X116-AB111</f>
        <v>#DIV/0!</v>
      </c>
      <c r="AD111" s="65" t="e">
        <f>AC111/AVERAGE(X112:X115)*100</f>
        <v>#DIV/0!</v>
      </c>
      <c r="AE111" s="43"/>
      <c r="AF111" s="43"/>
      <c r="AG111" s="42"/>
      <c r="AH111" s="42"/>
      <c r="AI111" s="43"/>
      <c r="AJ111" s="42"/>
      <c r="AK111" s="42"/>
      <c r="AL111" s="42"/>
      <c r="AM111" s="43"/>
      <c r="AN111" s="42"/>
      <c r="AO111" s="42"/>
      <c r="AP111" s="42"/>
      <c r="AQ111" s="76"/>
      <c r="AR111" s="76"/>
      <c r="AS111" s="76"/>
      <c r="AT111" s="42"/>
      <c r="AU111" s="42"/>
      <c r="AV111" s="54"/>
      <c r="AW111" s="45"/>
      <c r="AX111" s="45"/>
      <c r="AY111" s="45"/>
      <c r="AZ111" s="45"/>
      <c r="BA111" s="45"/>
      <c r="BB111" s="45"/>
      <c r="BC111" s="45"/>
      <c r="BT111" s="41"/>
      <c r="BU111" s="41"/>
      <c r="BV111" s="41"/>
      <c r="BW111" s="41"/>
      <c r="BX111" s="41"/>
    </row>
    <row r="112" spans="1:76" ht="13" customHeight="1">
      <c r="A112" s="898" t="str">
        <f>A92</f>
        <v>[diet D]</v>
      </c>
      <c r="B112" s="734">
        <v>30</v>
      </c>
      <c r="C112" s="879" t="s">
        <v>172</v>
      </c>
      <c r="D112" s="736"/>
      <c r="E112" s="879" t="s">
        <v>196</v>
      </c>
      <c r="F112" s="736"/>
      <c r="G112" s="736"/>
      <c r="H112" s="736"/>
      <c r="I112" s="736"/>
      <c r="J112" s="745"/>
      <c r="K112" s="736"/>
      <c r="L112" s="736"/>
      <c r="M112" s="736"/>
      <c r="N112" s="926"/>
      <c r="O112" s="324">
        <f t="shared" ref="O112:S114" si="64">+B117</f>
        <v>80</v>
      </c>
      <c r="P112" s="321" t="str">
        <f t="shared" si="64"/>
        <v>bg 80</v>
      </c>
      <c r="Q112" s="131" t="str">
        <f t="shared" si="64"/>
        <v>glu 80</v>
      </c>
      <c r="R112" s="131" t="str">
        <f t="shared" si="64"/>
        <v>gir 80</v>
      </c>
      <c r="S112" s="131" t="str">
        <f t="shared" si="64"/>
        <v>[3H dry]</v>
      </c>
      <c r="T112" s="131" t="str">
        <f>+H117</f>
        <v>[3H wet]</v>
      </c>
      <c r="U112" s="72" t="e">
        <f t="shared" si="60"/>
        <v>#VALUE!</v>
      </c>
      <c r="V112" s="888"/>
      <c r="W112" s="72" t="e">
        <f>V112*K113*200/10/(A110)</f>
        <v>#DIV/0!</v>
      </c>
      <c r="X112" s="72" t="e">
        <f t="shared" si="61"/>
        <v>#DIV/0!</v>
      </c>
      <c r="Y112" s="72" t="e">
        <f t="shared" si="62"/>
        <v>#DIV/0!</v>
      </c>
      <c r="Z112" s="72" t="e">
        <f t="shared" si="63"/>
        <v>#DIV/0!</v>
      </c>
      <c r="AA112" s="72" t="e">
        <f>(T112/0.4-(S112))*$I115/100*10</f>
        <v>#VALUE!</v>
      </c>
      <c r="AB112" s="79"/>
      <c r="AC112" s="79"/>
      <c r="AD112" s="79"/>
      <c r="AE112" s="43"/>
      <c r="AF112" s="43"/>
      <c r="AG112" s="42"/>
      <c r="AH112" s="42"/>
      <c r="AI112" s="43"/>
      <c r="AJ112" s="42"/>
      <c r="AK112" s="42"/>
      <c r="AL112" s="42"/>
      <c r="AM112" s="43"/>
      <c r="AN112" s="42"/>
      <c r="AO112" s="42"/>
      <c r="AP112" s="42"/>
      <c r="AQ112" s="76"/>
      <c r="AR112" s="76"/>
      <c r="AS112" s="76"/>
      <c r="AT112" s="42"/>
      <c r="AU112" s="42"/>
      <c r="AV112" s="54"/>
      <c r="AW112" s="54"/>
      <c r="BT112" s="41"/>
      <c r="BU112" s="41"/>
      <c r="BV112" s="41"/>
      <c r="BW112" s="41"/>
      <c r="BX112" s="41"/>
    </row>
    <row r="113" spans="1:76" ht="13" customHeight="1">
      <c r="A113" s="898" t="str">
        <f>A93</f>
        <v>[treatment D]</v>
      </c>
      <c r="B113" s="734">
        <v>40</v>
      </c>
      <c r="C113" s="879" t="s">
        <v>173</v>
      </c>
      <c r="D113" s="736"/>
      <c r="E113" s="879" t="s">
        <v>197</v>
      </c>
      <c r="F113" s="736"/>
      <c r="G113" s="736"/>
      <c r="H113" s="736"/>
      <c r="I113" s="746" t="e">
        <f>AVERAGE(I109:I111)</f>
        <v>#DIV/0!</v>
      </c>
      <c r="J113" s="747" t="e">
        <f>AVERAGE(J109:J111)</f>
        <v>#DIV/0!</v>
      </c>
      <c r="K113" s="746" t="e">
        <f>AVERAGE(K109:K111)</f>
        <v>#DIV/0!</v>
      </c>
      <c r="L113" s="747" t="e">
        <f>AVERAGE(L109:L111)</f>
        <v>#DIV/0!</v>
      </c>
      <c r="M113" s="736"/>
      <c r="N113" s="926"/>
      <c r="O113" s="355">
        <f t="shared" si="64"/>
        <v>90</v>
      </c>
      <c r="P113" s="321" t="str">
        <f t="shared" si="64"/>
        <v>bg 90</v>
      </c>
      <c r="Q113" s="131" t="str">
        <f t="shared" si="64"/>
        <v>glu 90</v>
      </c>
      <c r="R113" s="131" t="str">
        <f t="shared" si="64"/>
        <v>gir 90</v>
      </c>
      <c r="S113" s="131" t="str">
        <f t="shared" si="64"/>
        <v>[3H dry]</v>
      </c>
      <c r="T113" s="131" t="str">
        <f>+H118</f>
        <v>[3H wet]</v>
      </c>
      <c r="U113" s="72" t="e">
        <f t="shared" si="60"/>
        <v>#VALUE!</v>
      </c>
      <c r="V113" s="888"/>
      <c r="W113" s="72" t="e">
        <f t="shared" ref="W113:W115" si="65">W112*V113/V112</f>
        <v>#DIV/0!</v>
      </c>
      <c r="X113" s="72" t="e">
        <f t="shared" si="61"/>
        <v>#DIV/0!</v>
      </c>
      <c r="Y113" s="72" t="e">
        <f t="shared" si="62"/>
        <v>#DIV/0!</v>
      </c>
      <c r="Z113" s="72" t="e">
        <f t="shared" si="63"/>
        <v>#DIV/0!</v>
      </c>
      <c r="AA113" s="72" t="e">
        <f>(T113/0.4-(S113))*$I115/100*10</f>
        <v>#VALUE!</v>
      </c>
      <c r="AB113" s="79"/>
      <c r="AC113" s="79"/>
      <c r="AD113" s="79"/>
      <c r="AE113" s="43" t="e">
        <f>LINEST(R112:R114,O112:O114)</f>
        <v>#VALUE!</v>
      </c>
      <c r="AF113" s="43" t="e">
        <f>INDEX(LINEST(R112:R114,O112:O114),2)</f>
        <v>#VALUE!</v>
      </c>
      <c r="AG113" s="42" t="e">
        <f>LINEST(U112:U114,O112:O114)</f>
        <v>#VALUE!</v>
      </c>
      <c r="AH113" s="42" t="e">
        <f>INDEX(LINEST(U112:U114,O112:O114),2)</f>
        <v>#VALUE!</v>
      </c>
      <c r="AI113" s="43" t="e">
        <f>LINEST(Q112:Q114,O112:O114)</f>
        <v>#VALUE!</v>
      </c>
      <c r="AJ113" s="42" t="e">
        <f>INDEX(LINEST(Q112:Q114,O112:O114),2)</f>
        <v>#VALUE!</v>
      </c>
      <c r="AK113" s="43" t="e">
        <f>LINEST(W112:W114,O112:O114)</f>
        <v>#VALUE!</v>
      </c>
      <c r="AL113" s="42" t="e">
        <f>INDEX(LINEST(W112:W114,O112:O114),2)</f>
        <v>#VALUE!</v>
      </c>
      <c r="AM113" s="43" t="e">
        <f>AE113*O113+AF113</f>
        <v>#VALUE!</v>
      </c>
      <c r="AN113" s="42" t="e">
        <f>AG113*O113+AH113</f>
        <v>#VALUE!</v>
      </c>
      <c r="AO113" s="42" t="e">
        <f>AI113*O113+AJ113</f>
        <v>#VALUE!</v>
      </c>
      <c r="AP113" s="42" t="e">
        <f>AK113*O113+AL113</f>
        <v>#VALUE!</v>
      </c>
      <c r="AQ113" s="76" t="e">
        <f>AP113/AN113</f>
        <v>#VALUE!</v>
      </c>
      <c r="AR113" s="76" t="e">
        <f>AK107*AO113*AG113/AN113</f>
        <v>#VALUE!</v>
      </c>
      <c r="AS113" s="76" t="e">
        <f>AQ113-AR113</f>
        <v>#VALUE!</v>
      </c>
      <c r="AT113" s="76" t="e">
        <f>AS113-AM113</f>
        <v>#VALUE!</v>
      </c>
      <c r="AU113" s="76" t="e">
        <f>AS113-AK107*AI113</f>
        <v>#VALUE!</v>
      </c>
      <c r="AV113" s="54"/>
      <c r="AW113" s="54"/>
      <c r="BF113" s="45"/>
      <c r="BG113" s="45"/>
      <c r="BT113" s="41"/>
      <c r="BU113" s="41"/>
      <c r="BV113" s="41"/>
      <c r="BW113" s="41"/>
      <c r="BX113" s="41"/>
    </row>
    <row r="114" spans="1:76" ht="13" customHeight="1">
      <c r="A114" s="898" t="s">
        <v>61</v>
      </c>
      <c r="B114" s="734">
        <v>50</v>
      </c>
      <c r="C114" s="879" t="s">
        <v>174</v>
      </c>
      <c r="D114" s="736"/>
      <c r="E114" s="879" t="s">
        <v>198</v>
      </c>
      <c r="F114" s="736"/>
      <c r="G114" s="736"/>
      <c r="H114" s="736"/>
      <c r="I114" s="736"/>
      <c r="J114" s="745"/>
      <c r="K114" s="736"/>
      <c r="L114" s="745"/>
      <c r="M114" s="736"/>
      <c r="N114" s="926"/>
      <c r="O114" s="355">
        <f t="shared" si="64"/>
        <v>100</v>
      </c>
      <c r="P114" s="321" t="str">
        <f t="shared" si="64"/>
        <v>bg 100</v>
      </c>
      <c r="Q114" s="72" t="str">
        <f t="shared" si="64"/>
        <v>glu 100</v>
      </c>
      <c r="R114" s="131" t="str">
        <f t="shared" si="64"/>
        <v>gir 100</v>
      </c>
      <c r="S114" s="131" t="str">
        <f t="shared" si="64"/>
        <v>[3H dry]</v>
      </c>
      <c r="T114" s="131" t="str">
        <f>+H119</f>
        <v>[3H wet]</v>
      </c>
      <c r="U114" s="72" t="e">
        <f t="shared" si="60"/>
        <v>#VALUE!</v>
      </c>
      <c r="V114" s="888"/>
      <c r="W114" s="72" t="e">
        <f t="shared" si="65"/>
        <v>#DIV/0!</v>
      </c>
      <c r="X114" s="72" t="e">
        <f t="shared" si="61"/>
        <v>#DIV/0!</v>
      </c>
      <c r="Y114" s="72" t="e">
        <f t="shared" si="62"/>
        <v>#DIV/0!</v>
      </c>
      <c r="Z114" s="72" t="e">
        <f t="shared" si="63"/>
        <v>#DIV/0!</v>
      </c>
      <c r="AA114" s="72" t="e">
        <f>(T114/0.4-(S114))*$I115/100*10</f>
        <v>#VALUE!</v>
      </c>
      <c r="AB114" s="79"/>
      <c r="AC114" s="79"/>
      <c r="AD114" s="79"/>
      <c r="AE114" s="43" t="e">
        <f>LINEST(R113:R115,O113:O115)</f>
        <v>#VALUE!</v>
      </c>
      <c r="AF114" s="43" t="e">
        <f>INDEX(LINEST(R113:R115,O113:O115),2)</f>
        <v>#VALUE!</v>
      </c>
      <c r="AG114" s="42" t="e">
        <f>LINEST(U113:U115,O113:O115)</f>
        <v>#VALUE!</v>
      </c>
      <c r="AH114" s="42" t="e">
        <f>INDEX(LINEST(U113:U115,O113:O115),2)</f>
        <v>#VALUE!</v>
      </c>
      <c r="AI114" s="43" t="e">
        <f>LINEST(Q113:Q115,O113:O115)</f>
        <v>#VALUE!</v>
      </c>
      <c r="AJ114" s="42" t="e">
        <f>INDEX(LINEST(Q113:Q115,O113:O115),2)</f>
        <v>#VALUE!</v>
      </c>
      <c r="AK114" s="43" t="e">
        <f>LINEST(W113:W115,O113:O115)</f>
        <v>#VALUE!</v>
      </c>
      <c r="AL114" s="42" t="e">
        <f>INDEX(LINEST(W113:W115,O113:O115),2)</f>
        <v>#VALUE!</v>
      </c>
      <c r="AM114" s="43" t="e">
        <f>AE114*O114+AF114</f>
        <v>#VALUE!</v>
      </c>
      <c r="AN114" s="42" t="e">
        <f>AG114*O114+AH114</f>
        <v>#VALUE!</v>
      </c>
      <c r="AO114" s="42" t="e">
        <f>AI114*O114+AJ114</f>
        <v>#VALUE!</v>
      </c>
      <c r="AP114" s="42" t="e">
        <f>AK114*O114+AL114</f>
        <v>#VALUE!</v>
      </c>
      <c r="AQ114" s="76" t="e">
        <f>AP114/AN114</f>
        <v>#VALUE!</v>
      </c>
      <c r="AR114" s="76" t="e">
        <f>AK107*AO114*AG114/AN114</f>
        <v>#VALUE!</v>
      </c>
      <c r="AS114" s="76" t="e">
        <f>AQ114-AR114</f>
        <v>#VALUE!</v>
      </c>
      <c r="AT114" s="76" t="e">
        <f>AS114-AM114</f>
        <v>#VALUE!</v>
      </c>
      <c r="AU114" s="76" t="e">
        <f>AS114-AK107*AI114</f>
        <v>#VALUE!</v>
      </c>
      <c r="AV114" s="54"/>
      <c r="AW114" s="54"/>
      <c r="BG114" s="161"/>
      <c r="BT114" s="41"/>
      <c r="BU114" s="41"/>
      <c r="BV114" s="41"/>
      <c r="BW114" s="41"/>
      <c r="BX114" s="41"/>
    </row>
    <row r="115" spans="1:76" ht="13" customHeight="1" thickBot="1">
      <c r="A115" s="898" t="s">
        <v>315</v>
      </c>
      <c r="B115" s="734">
        <v>60</v>
      </c>
      <c r="C115" s="879" t="s">
        <v>175</v>
      </c>
      <c r="D115" s="736"/>
      <c r="E115" s="879" t="s">
        <v>199</v>
      </c>
      <c r="F115" s="736"/>
      <c r="G115" s="736"/>
      <c r="H115" s="736"/>
      <c r="I115" s="748" t="e">
        <f>I113/J113</f>
        <v>#DIV/0!</v>
      </c>
      <c r="J115" s="749" t="s">
        <v>14</v>
      </c>
      <c r="K115" s="748" t="e">
        <f>K113/L113</f>
        <v>#DIV/0!</v>
      </c>
      <c r="L115" s="749" t="s">
        <v>14</v>
      </c>
      <c r="M115" s="741"/>
      <c r="N115" s="926"/>
      <c r="O115" s="355">
        <f t="shared" ref="O115:S115" si="66">+B121</f>
        <v>120</v>
      </c>
      <c r="P115" s="321" t="str">
        <f t="shared" si="66"/>
        <v>bg 120</v>
      </c>
      <c r="Q115" s="72" t="str">
        <f t="shared" si="66"/>
        <v>glu 120</v>
      </c>
      <c r="R115" s="131" t="str">
        <f t="shared" si="66"/>
        <v>gir 120</v>
      </c>
      <c r="S115" s="131" t="str">
        <f t="shared" si="66"/>
        <v>[3H dry]</v>
      </c>
      <c r="T115" s="131" t="str">
        <f t="shared" ref="T115" si="67">+H121</f>
        <v>[3H wet]</v>
      </c>
      <c r="U115" s="72" t="e">
        <f t="shared" si="60"/>
        <v>#VALUE!</v>
      </c>
      <c r="V115" s="888"/>
      <c r="W115" s="72" t="e">
        <f t="shared" si="65"/>
        <v>#DIV/0!</v>
      </c>
      <c r="X115" s="72" t="e">
        <f t="shared" si="61"/>
        <v>#DIV/0!</v>
      </c>
      <c r="Y115" s="72" t="e">
        <f t="shared" si="62"/>
        <v>#DIV/0!</v>
      </c>
      <c r="Z115" s="72" t="e">
        <f t="shared" si="63"/>
        <v>#DIV/0!</v>
      </c>
      <c r="AA115" s="72" t="e">
        <f>(T115/0.4-(S115))*$I115/100*10</f>
        <v>#VALUE!</v>
      </c>
      <c r="AB115" s="79"/>
      <c r="AC115" s="79"/>
      <c r="AD115" s="79"/>
      <c r="AE115" s="43"/>
      <c r="AQ115" s="42"/>
      <c r="AV115" s="54"/>
      <c r="AW115" s="54"/>
      <c r="BT115" s="41"/>
      <c r="BU115" s="41"/>
      <c r="BV115" s="41"/>
      <c r="BW115" s="41"/>
      <c r="BX115" s="41"/>
    </row>
    <row r="116" spans="1:76" ht="13" customHeight="1" thickBot="1">
      <c r="A116" s="898">
        <v>1</v>
      </c>
      <c r="B116" s="734">
        <v>70</v>
      </c>
      <c r="C116" s="879" t="s">
        <v>176</v>
      </c>
      <c r="D116" s="736"/>
      <c r="E116" s="879" t="s">
        <v>200</v>
      </c>
      <c r="F116" s="875"/>
      <c r="G116" s="736"/>
      <c r="H116" s="736"/>
      <c r="I116" s="736"/>
      <c r="J116" s="745"/>
      <c r="K116" s="736"/>
      <c r="L116" s="736"/>
      <c r="M116" s="736"/>
      <c r="N116" s="926"/>
      <c r="O116" s="325" t="s">
        <v>55</v>
      </c>
      <c r="P116" s="152" t="e">
        <f t="shared" ref="P116:Z116" si="68">AVERAGE(P112:P115)</f>
        <v>#DIV/0!</v>
      </c>
      <c r="Q116" s="154" t="e">
        <f t="shared" si="68"/>
        <v>#DIV/0!</v>
      </c>
      <c r="R116" s="153" t="e">
        <f t="shared" si="68"/>
        <v>#DIV/0!</v>
      </c>
      <c r="S116" s="153" t="e">
        <f t="shared" si="68"/>
        <v>#DIV/0!</v>
      </c>
      <c r="T116" s="154" t="e">
        <f t="shared" si="68"/>
        <v>#DIV/0!</v>
      </c>
      <c r="U116" s="153" t="e">
        <f t="shared" si="68"/>
        <v>#VALUE!</v>
      </c>
      <c r="V116" s="1075" t="e">
        <f t="shared" si="68"/>
        <v>#DIV/0!</v>
      </c>
      <c r="W116" s="153" t="e">
        <f t="shared" si="68"/>
        <v>#DIV/0!</v>
      </c>
      <c r="X116" s="153" t="e">
        <f t="shared" si="68"/>
        <v>#DIV/0!</v>
      </c>
      <c r="Y116" s="153" t="e">
        <f t="shared" si="68"/>
        <v>#DIV/0!</v>
      </c>
      <c r="Z116" s="153" t="e">
        <f t="shared" si="68"/>
        <v>#DIV/0!</v>
      </c>
      <c r="AA116" s="156"/>
      <c r="AB116" s="79"/>
      <c r="AC116" s="79"/>
      <c r="AD116" s="79"/>
      <c r="AR116" s="1034" t="s">
        <v>110</v>
      </c>
      <c r="AS116" s="1034" t="e">
        <f>AVERAGE(AS113:AS114)</f>
        <v>#VALUE!</v>
      </c>
      <c r="AT116" s="1034" t="e">
        <f>AVERAGE(AT113:AT114)</f>
        <v>#VALUE!</v>
      </c>
      <c r="AU116" s="1034" t="e">
        <f>AVERAGE(AU113:AU114)</f>
        <v>#VALUE!</v>
      </c>
      <c r="AV116" s="54"/>
      <c r="AW116" s="54"/>
      <c r="BT116" s="41"/>
      <c r="BU116" s="41"/>
      <c r="BV116" s="41"/>
      <c r="BW116" s="41"/>
      <c r="BX116" s="41"/>
    </row>
    <row r="117" spans="1:76" ht="13" customHeight="1" thickBot="1">
      <c r="A117" s="898" t="s">
        <v>316</v>
      </c>
      <c r="B117" s="734">
        <v>80</v>
      </c>
      <c r="C117" s="879" t="s">
        <v>177</v>
      </c>
      <c r="D117" s="879" t="s">
        <v>188</v>
      </c>
      <c r="E117" s="879" t="s">
        <v>201</v>
      </c>
      <c r="F117" s="879" t="s">
        <v>156</v>
      </c>
      <c r="G117" s="736"/>
      <c r="H117" s="879" t="s">
        <v>158</v>
      </c>
      <c r="I117" s="736"/>
      <c r="J117" s="750"/>
      <c r="K117" s="742"/>
      <c r="L117" s="742"/>
      <c r="M117" s="742"/>
      <c r="N117" s="926"/>
      <c r="O117" s="1026" t="s">
        <v>95</v>
      </c>
      <c r="P117" s="79" t="e">
        <f>AVERAGE(P110:P111)</f>
        <v>#DIV/0!</v>
      </c>
      <c r="Q117" s="158" t="e">
        <f>AVERAGE(P112/Q112,P113/Q113,P114/Q114,P115/Q115)</f>
        <v>#VALUE!</v>
      </c>
      <c r="R117" s="67" t="e">
        <f>AVERAGE(P110/Q110,P111/Q111)</f>
        <v>#VALUE!</v>
      </c>
      <c r="V117" s="1076"/>
      <c r="W117" s="79"/>
      <c r="X117" s="79"/>
      <c r="Y117" s="79"/>
      <c r="Z117" s="160"/>
      <c r="AA117" s="782" t="s">
        <v>79</v>
      </c>
      <c r="AB117" s="79"/>
      <c r="AC117" s="79"/>
      <c r="AD117" s="79"/>
      <c r="AS117" s="54"/>
      <c r="AT117" s="54"/>
      <c r="AU117" s="54"/>
      <c r="AV117" s="54"/>
      <c r="AW117" s="54"/>
      <c r="BT117" s="41"/>
      <c r="BU117" s="41"/>
      <c r="BV117" s="41"/>
      <c r="BW117" s="41"/>
      <c r="BX117" s="41"/>
    </row>
    <row r="118" spans="1:76" ht="13" customHeight="1" thickBot="1">
      <c r="A118" s="1101" t="s">
        <v>220</v>
      </c>
      <c r="B118" s="734">
        <v>90</v>
      </c>
      <c r="C118" s="879" t="s">
        <v>178</v>
      </c>
      <c r="D118" s="879" t="s">
        <v>189</v>
      </c>
      <c r="E118" s="879" t="s">
        <v>202</v>
      </c>
      <c r="F118" s="879" t="s">
        <v>156</v>
      </c>
      <c r="G118" s="736"/>
      <c r="H118" s="879" t="s">
        <v>158</v>
      </c>
      <c r="I118" s="751"/>
      <c r="J118" s="749"/>
      <c r="K118" s="741"/>
      <c r="L118" s="741"/>
      <c r="M118" s="741"/>
      <c r="N118" s="926"/>
      <c r="O118" s="1233" t="s">
        <v>83</v>
      </c>
      <c r="P118" s="1233"/>
      <c r="Q118" s="162" t="e">
        <f>STDEV(P112/Q112,P113/Q113,P114/Q114,P115/Q115)</f>
        <v>#VALUE!</v>
      </c>
      <c r="R118" s="163" t="e">
        <f>STDEV(P110/Q110,P111/Q111)</f>
        <v>#VALUE!</v>
      </c>
      <c r="V118" s="1076"/>
      <c r="W118" s="79"/>
      <c r="X118" s="79"/>
      <c r="Y118" s="79"/>
      <c r="Z118" s="164" t="s">
        <v>89</v>
      </c>
      <c r="AA118" s="165" t="e">
        <f>SLOPE(AA110:AA111,O110:O111)</f>
        <v>#VALUE!</v>
      </c>
      <c r="AB118" s="79"/>
      <c r="AC118" s="79"/>
      <c r="AD118" s="79"/>
      <c r="AS118" s="54"/>
      <c r="AT118" s="54"/>
      <c r="AU118" s="54"/>
      <c r="AV118" s="54"/>
      <c r="AW118" s="54"/>
      <c r="BT118" s="41"/>
      <c r="BU118" s="41"/>
      <c r="BV118" s="41"/>
      <c r="BW118" s="41"/>
      <c r="BX118" s="41"/>
    </row>
    <row r="119" spans="1:76" ht="13" customHeight="1" thickBot="1">
      <c r="A119" s="1132" t="s">
        <v>337</v>
      </c>
      <c r="B119" s="734">
        <v>100</v>
      </c>
      <c r="C119" s="879" t="s">
        <v>179</v>
      </c>
      <c r="D119" s="879" t="s">
        <v>190</v>
      </c>
      <c r="E119" s="879" t="s">
        <v>203</v>
      </c>
      <c r="F119" s="879" t="s">
        <v>156</v>
      </c>
      <c r="G119" s="736"/>
      <c r="H119" s="879" t="s">
        <v>158</v>
      </c>
      <c r="I119" s="1056"/>
      <c r="J119" s="753"/>
      <c r="K119" s="736"/>
      <c r="L119" s="736"/>
      <c r="M119" s="879" t="s">
        <v>211</v>
      </c>
      <c r="N119" s="1067"/>
      <c r="O119" s="35"/>
      <c r="P119" s="945"/>
      <c r="Q119" s="783" t="s">
        <v>93</v>
      </c>
      <c r="R119" s="784" t="s">
        <v>94</v>
      </c>
      <c r="V119" s="1076"/>
      <c r="W119" s="79"/>
      <c r="X119" s="79"/>
      <c r="Y119" s="79"/>
      <c r="Z119" s="167" t="s">
        <v>80</v>
      </c>
      <c r="AA119" s="168" t="e">
        <f>SLOPE(AA112:AA115,O112:O115)</f>
        <v>#VALUE!</v>
      </c>
      <c r="AB119" s="79"/>
      <c r="AC119" s="79"/>
      <c r="AD119" s="79"/>
      <c r="AS119" s="54"/>
      <c r="AT119" s="54"/>
      <c r="AU119" s="54"/>
      <c r="AV119" s="54"/>
      <c r="AW119" s="54"/>
      <c r="BT119" s="41"/>
      <c r="BU119" s="41"/>
      <c r="BV119" s="41"/>
      <c r="BW119" s="41"/>
      <c r="BX119" s="41"/>
    </row>
    <row r="120" spans="1:76" ht="13" customHeight="1">
      <c r="A120" s="1101" t="s">
        <v>219</v>
      </c>
      <c r="B120" s="734">
        <v>110</v>
      </c>
      <c r="C120" s="879" t="s">
        <v>180</v>
      </c>
      <c r="D120" s="736"/>
      <c r="E120" s="879" t="s">
        <v>204</v>
      </c>
      <c r="F120" s="736"/>
      <c r="G120" s="736"/>
      <c r="H120" s="736"/>
      <c r="I120" s="754" t="s">
        <v>9</v>
      </c>
      <c r="J120" s="755"/>
      <c r="K120" s="1291"/>
      <c r="L120" s="1292"/>
      <c r="M120" s="743"/>
      <c r="N120" s="1067"/>
      <c r="V120" s="1076"/>
      <c r="AB120" s="79"/>
      <c r="AC120" s="79"/>
      <c r="AD120" s="79"/>
      <c r="AS120" s="54"/>
      <c r="AT120" s="54"/>
      <c r="AU120" s="54"/>
      <c r="AV120" s="54"/>
      <c r="AW120" s="54"/>
      <c r="BT120" s="41"/>
      <c r="BU120" s="41"/>
      <c r="BV120" s="41"/>
      <c r="BW120" s="41"/>
      <c r="BX120" s="41"/>
    </row>
    <row r="121" spans="1:76" ht="13" customHeight="1">
      <c r="A121" s="1132" t="s">
        <v>338</v>
      </c>
      <c r="B121" s="734">
        <v>120</v>
      </c>
      <c r="C121" s="879" t="s">
        <v>181</v>
      </c>
      <c r="D121" s="879" t="s">
        <v>191</v>
      </c>
      <c r="E121" s="879" t="s">
        <v>205</v>
      </c>
      <c r="F121" s="879" t="s">
        <v>156</v>
      </c>
      <c r="G121" s="736"/>
      <c r="H121" s="879" t="s">
        <v>158</v>
      </c>
      <c r="I121" s="756" t="e">
        <f>((G123+G122)/2)*(B123-B122)</f>
        <v>#VALUE!</v>
      </c>
      <c r="J121" s="749"/>
      <c r="K121" s="1293"/>
      <c r="L121" s="1294"/>
      <c r="M121" s="879" t="s">
        <v>212</v>
      </c>
      <c r="N121" s="926"/>
      <c r="V121" s="1076"/>
      <c r="AB121" s="79"/>
      <c r="AC121" s="79"/>
      <c r="AD121" s="79"/>
      <c r="AS121" s="54"/>
      <c r="AT121" s="54"/>
      <c r="AU121" s="54"/>
      <c r="AV121" s="54"/>
      <c r="AW121" s="54"/>
      <c r="BT121" s="41"/>
      <c r="BU121" s="41"/>
      <c r="BV121" s="41"/>
      <c r="BW121" s="41"/>
      <c r="BX121" s="41"/>
    </row>
    <row r="122" spans="1:76" ht="13" customHeight="1">
      <c r="A122" s="898"/>
      <c r="B122" s="734">
        <v>2</v>
      </c>
      <c r="C122" s="879" t="s">
        <v>182</v>
      </c>
      <c r="D122" s="736"/>
      <c r="E122" s="879" t="s">
        <v>206</v>
      </c>
      <c r="F122" s="736"/>
      <c r="G122" s="879" t="s">
        <v>157</v>
      </c>
      <c r="H122" s="736"/>
      <c r="I122" s="756" t="e">
        <f>((G124+G123)/2)*(B124-B123)</f>
        <v>#VALUE!</v>
      </c>
      <c r="J122" s="749"/>
      <c r="K122" s="1293"/>
      <c r="L122" s="1294"/>
      <c r="M122" s="743"/>
      <c r="N122" s="926"/>
      <c r="V122" s="1076"/>
      <c r="AB122" s="79"/>
      <c r="AC122" s="79"/>
      <c r="AD122" s="79"/>
      <c r="AS122" s="54"/>
      <c r="AT122" s="54"/>
      <c r="AU122" s="54"/>
      <c r="AV122" s="54"/>
      <c r="AW122" s="54"/>
      <c r="BT122" s="41"/>
      <c r="BU122" s="41"/>
      <c r="BV122" s="41"/>
      <c r="BW122" s="41"/>
      <c r="BX122" s="41"/>
    </row>
    <row r="123" spans="1:76" ht="13" customHeight="1">
      <c r="A123" s="943" t="s">
        <v>317</v>
      </c>
      <c r="B123" s="734">
        <v>5</v>
      </c>
      <c r="C123" s="879" t="s">
        <v>183</v>
      </c>
      <c r="D123" s="736"/>
      <c r="E123" s="879" t="s">
        <v>207</v>
      </c>
      <c r="F123" s="736"/>
      <c r="G123" s="879" t="s">
        <v>157</v>
      </c>
      <c r="H123" s="736"/>
      <c r="I123" s="756" t="e">
        <f>((G125+G124)/2)*(B125-B124)</f>
        <v>#VALUE!</v>
      </c>
      <c r="J123" s="749"/>
      <c r="K123" s="1293"/>
      <c r="L123" s="1294"/>
      <c r="M123" s="743"/>
      <c r="N123" s="926"/>
      <c r="V123" s="1076"/>
      <c r="AB123" s="79"/>
      <c r="AC123" s="79"/>
      <c r="AD123" s="79"/>
      <c r="AS123" s="54"/>
      <c r="AT123" s="45"/>
      <c r="AU123" s="54"/>
      <c r="AV123" s="54"/>
      <c r="AW123" s="54"/>
      <c r="BT123" s="41"/>
      <c r="BU123" s="41"/>
      <c r="BV123" s="41"/>
      <c r="BW123" s="41"/>
      <c r="BX123" s="41"/>
    </row>
    <row r="124" spans="1:76" ht="13" customHeight="1">
      <c r="A124" s="1102"/>
      <c r="B124" s="734">
        <v>10</v>
      </c>
      <c r="C124" s="879" t="s">
        <v>170</v>
      </c>
      <c r="D124" s="736"/>
      <c r="E124" s="879" t="s">
        <v>194</v>
      </c>
      <c r="F124" s="736"/>
      <c r="G124" s="879" t="s">
        <v>157</v>
      </c>
      <c r="H124" s="736"/>
      <c r="I124" s="756" t="e">
        <f>((G126+G125)/2)*(B126-B125)</f>
        <v>#VALUE!</v>
      </c>
      <c r="J124" s="749"/>
      <c r="K124" s="1293"/>
      <c r="L124" s="1294"/>
      <c r="M124" s="743"/>
      <c r="N124" s="926"/>
      <c r="V124" s="1076"/>
      <c r="AB124" s="79"/>
      <c r="AC124" s="79"/>
      <c r="AD124" s="79"/>
      <c r="AS124" s="54"/>
      <c r="AT124" s="54"/>
      <c r="AU124" s="54"/>
      <c r="AV124" s="54"/>
      <c r="AW124" s="54"/>
      <c r="BT124" s="41"/>
      <c r="BU124" s="41"/>
      <c r="BV124" s="41"/>
      <c r="BW124" s="41"/>
      <c r="BX124" s="41"/>
    </row>
    <row r="125" spans="1:76" ht="13" customHeight="1" thickBot="1">
      <c r="A125" s="1102"/>
      <c r="B125" s="734">
        <v>15</v>
      </c>
      <c r="C125" s="879" t="s">
        <v>184</v>
      </c>
      <c r="D125" s="736"/>
      <c r="E125" s="879" t="s">
        <v>208</v>
      </c>
      <c r="F125" s="736"/>
      <c r="G125" s="879" t="s">
        <v>157</v>
      </c>
      <c r="H125" s="736"/>
      <c r="I125" s="757" t="e">
        <f>SUM(I121:I124)/(B126-B122)*220</f>
        <v>#VALUE!</v>
      </c>
      <c r="J125" s="758" t="s">
        <v>10</v>
      </c>
      <c r="K125" s="1295"/>
      <c r="L125" s="1296"/>
      <c r="M125" s="743"/>
      <c r="N125" s="926"/>
      <c r="V125" s="1076"/>
      <c r="W125" s="79"/>
      <c r="X125" s="79"/>
      <c r="Y125" s="79"/>
      <c r="Z125" s="79"/>
      <c r="AA125" s="79"/>
      <c r="AB125" s="79"/>
      <c r="AC125" s="79"/>
      <c r="AD125" s="79"/>
      <c r="AS125" s="54"/>
      <c r="AT125" s="54"/>
      <c r="AU125" s="54"/>
      <c r="AV125" s="54"/>
      <c r="AW125" s="54"/>
      <c r="BT125" s="41"/>
      <c r="BU125" s="41"/>
      <c r="BV125" s="41"/>
      <c r="BW125" s="41"/>
      <c r="BX125" s="41"/>
    </row>
    <row r="126" spans="1:76" ht="13" customHeight="1" thickBot="1">
      <c r="A126" s="1102"/>
      <c r="B126" s="734">
        <v>25</v>
      </c>
      <c r="C126" s="879" t="s">
        <v>185</v>
      </c>
      <c r="D126" s="736"/>
      <c r="E126" s="879" t="s">
        <v>209</v>
      </c>
      <c r="F126" s="736"/>
      <c r="G126" s="879" t="s">
        <v>157</v>
      </c>
      <c r="H126" s="736"/>
      <c r="I126" s="759"/>
      <c r="J126" s="760"/>
      <c r="K126" s="742"/>
      <c r="L126" s="742"/>
      <c r="M126" s="743"/>
      <c r="N126" s="926"/>
      <c r="O126" s="326"/>
      <c r="V126" s="1076"/>
      <c r="W126" s="79"/>
      <c r="X126" s="79"/>
      <c r="Y126" s="79"/>
      <c r="Z126" s="836" t="s">
        <v>14</v>
      </c>
      <c r="AA126" s="79"/>
      <c r="AB126" s="79"/>
      <c r="AC126" s="79"/>
      <c r="AD126" s="79"/>
      <c r="AS126" s="54"/>
      <c r="AT126" s="54"/>
      <c r="AU126" s="54"/>
      <c r="AV126" s="54"/>
      <c r="AW126" s="54"/>
      <c r="BT126" s="41"/>
      <c r="BU126" s="41"/>
      <c r="BV126" s="41"/>
      <c r="BW126" s="41"/>
      <c r="BX126" s="41"/>
    </row>
    <row r="127" spans="1:76" ht="13" customHeight="1" thickBot="1">
      <c r="A127" s="1103" t="s">
        <v>218</v>
      </c>
      <c r="B127" s="735" t="s">
        <v>11</v>
      </c>
      <c r="C127" s="764" t="e">
        <f>AVERAGE(C122:C126)</f>
        <v>#DIV/0!</v>
      </c>
      <c r="D127" s="763"/>
      <c r="E127" s="764" t="e">
        <f>AVERAGE(E117:E121)</f>
        <v>#DIV/0!</v>
      </c>
      <c r="F127" s="763"/>
      <c r="G127" s="884" t="s">
        <v>159</v>
      </c>
      <c r="H127" s="765" t="s">
        <v>8</v>
      </c>
      <c r="I127" s="761"/>
      <c r="J127" s="762"/>
      <c r="K127" s="763"/>
      <c r="L127" s="763"/>
      <c r="M127" s="744" t="e">
        <f>AVERAGE(M119:M124)</f>
        <v>#DIV/0!</v>
      </c>
      <c r="N127" s="740" t="s">
        <v>58</v>
      </c>
      <c r="O127" s="1281" t="str">
        <f>A129</f>
        <v>MP-6</v>
      </c>
      <c r="P127" s="1282"/>
      <c r="Q127" s="319"/>
      <c r="S127" s="92" t="s">
        <v>77</v>
      </c>
      <c r="T127" s="92" t="s">
        <v>78</v>
      </c>
      <c r="V127" s="1076"/>
      <c r="W127" s="79"/>
      <c r="X127" s="79"/>
      <c r="Y127" s="79"/>
      <c r="Z127" s="320" t="e">
        <f>I135</f>
        <v>#DIV/0!</v>
      </c>
      <c r="AA127" s="837" t="s">
        <v>76</v>
      </c>
      <c r="AB127" s="838"/>
      <c r="AC127" s="838"/>
      <c r="AD127" s="839"/>
      <c r="AE127" s="844" t="str">
        <f>+O127</f>
        <v>MP-6</v>
      </c>
      <c r="AF127" s="844" t="s">
        <v>116</v>
      </c>
      <c r="AG127" s="844"/>
      <c r="AH127" s="844"/>
      <c r="AI127" s="844" t="s">
        <v>115</v>
      </c>
      <c r="AJ127" s="844"/>
      <c r="AK127" s="844">
        <v>1.3</v>
      </c>
      <c r="AL127" s="844"/>
      <c r="AM127" s="844"/>
      <c r="AN127" s="844"/>
      <c r="AO127" s="844"/>
      <c r="AP127" s="844"/>
      <c r="AQ127" s="844"/>
      <c r="AR127" s="844"/>
      <c r="AS127" s="844"/>
      <c r="AT127" s="844"/>
      <c r="AU127" s="844"/>
      <c r="AV127" s="54"/>
      <c r="AW127" s="54"/>
      <c r="BG127" s="45"/>
      <c r="BH127" s="45"/>
      <c r="BT127" s="41"/>
      <c r="BU127" s="41"/>
      <c r="BV127" s="41"/>
      <c r="BW127" s="41"/>
      <c r="BX127" s="41"/>
    </row>
    <row r="128" spans="1:76" ht="13" customHeight="1">
      <c r="A128" s="1104">
        <v>6</v>
      </c>
      <c r="B128" s="786">
        <v>-10</v>
      </c>
      <c r="C128" s="878" t="s">
        <v>168</v>
      </c>
      <c r="D128" s="878" t="s">
        <v>186</v>
      </c>
      <c r="E128" s="878" t="s">
        <v>192</v>
      </c>
      <c r="F128" s="880" t="s">
        <v>156</v>
      </c>
      <c r="G128" s="789"/>
      <c r="H128" s="880" t="s">
        <v>158</v>
      </c>
      <c r="I128" s="814"/>
      <c r="J128" s="815"/>
      <c r="K128" s="816"/>
      <c r="L128" s="816"/>
      <c r="M128" s="941" t="s">
        <v>210</v>
      </c>
      <c r="N128" s="928"/>
      <c r="O128" s="818" t="s">
        <v>2</v>
      </c>
      <c r="P128" s="819" t="s">
        <v>344</v>
      </c>
      <c r="Q128" s="822" t="s">
        <v>345</v>
      </c>
      <c r="R128" s="823" t="s">
        <v>46</v>
      </c>
      <c r="S128" s="822" t="s">
        <v>71</v>
      </c>
      <c r="T128" s="822" t="s">
        <v>72</v>
      </c>
      <c r="U128" s="822" t="s">
        <v>17</v>
      </c>
      <c r="V128" s="1082" t="s">
        <v>28</v>
      </c>
      <c r="W128" s="822" t="s">
        <v>25</v>
      </c>
      <c r="X128" s="823" t="s">
        <v>18</v>
      </c>
      <c r="Y128" s="824" t="s">
        <v>20</v>
      </c>
      <c r="Z128" s="825" t="s">
        <v>56</v>
      </c>
      <c r="AA128" s="826" t="s">
        <v>74</v>
      </c>
      <c r="AB128" s="827" t="s">
        <v>81</v>
      </c>
      <c r="AC128" s="827" t="s">
        <v>82</v>
      </c>
      <c r="AD128" s="828" t="s">
        <v>86</v>
      </c>
      <c r="AE128" s="844"/>
      <c r="AF128" s="844"/>
      <c r="AG128" s="844"/>
      <c r="AH128" s="844"/>
      <c r="AI128" s="844"/>
      <c r="AJ128" s="844"/>
      <c r="AK128" s="844"/>
      <c r="AL128" s="844"/>
      <c r="AM128" s="844" t="s">
        <v>117</v>
      </c>
      <c r="AN128" s="844" t="s">
        <v>117</v>
      </c>
      <c r="AO128" s="844" t="s">
        <v>117</v>
      </c>
      <c r="AP128" s="844" t="s">
        <v>117</v>
      </c>
      <c r="AQ128" s="844" t="s">
        <v>118</v>
      </c>
      <c r="AR128" s="844" t="s">
        <v>119</v>
      </c>
      <c r="AS128" s="844" t="s">
        <v>120</v>
      </c>
      <c r="AT128" s="844" t="s">
        <v>121</v>
      </c>
      <c r="AU128" s="844"/>
      <c r="AV128" s="54"/>
      <c r="AW128" s="54"/>
      <c r="BT128" s="41"/>
      <c r="BU128" s="41"/>
      <c r="BV128" s="41"/>
      <c r="BW128" s="41"/>
      <c r="BX128" s="41"/>
    </row>
    <row r="129" spans="1:76" ht="13" customHeight="1" thickBot="1">
      <c r="A129" s="910" t="s">
        <v>142</v>
      </c>
      <c r="B129" s="787">
        <v>0</v>
      </c>
      <c r="C129" s="879" t="s">
        <v>169</v>
      </c>
      <c r="D129" s="879" t="s">
        <v>187</v>
      </c>
      <c r="E129" s="879" t="s">
        <v>193</v>
      </c>
      <c r="F129" s="879" t="s">
        <v>156</v>
      </c>
      <c r="G129" s="789"/>
      <c r="H129" s="879" t="s">
        <v>158</v>
      </c>
      <c r="I129" s="879"/>
      <c r="J129" s="883"/>
      <c r="K129" s="879"/>
      <c r="L129" s="879"/>
      <c r="M129" s="789"/>
      <c r="N129" s="929"/>
      <c r="O129" s="820" t="s">
        <v>26</v>
      </c>
      <c r="P129" s="821" t="s">
        <v>99</v>
      </c>
      <c r="Q129" s="829" t="s">
        <v>99</v>
      </c>
      <c r="R129" s="829" t="s">
        <v>16</v>
      </c>
      <c r="S129" s="829" t="s">
        <v>70</v>
      </c>
      <c r="T129" s="829" t="s">
        <v>73</v>
      </c>
      <c r="U129" s="830" t="s">
        <v>84</v>
      </c>
      <c r="V129" s="1083" t="s">
        <v>350</v>
      </c>
      <c r="W129" s="829" t="s">
        <v>88</v>
      </c>
      <c r="X129" s="829" t="s">
        <v>16</v>
      </c>
      <c r="Y129" s="831" t="s">
        <v>16</v>
      </c>
      <c r="Z129" s="832"/>
      <c r="AA129" s="833" t="s">
        <v>75</v>
      </c>
      <c r="AB129" s="834"/>
      <c r="AC129" s="834"/>
      <c r="AD129" s="835"/>
      <c r="AE129" s="844" t="s">
        <v>122</v>
      </c>
      <c r="AF129" s="844" t="s">
        <v>123</v>
      </c>
      <c r="AG129" s="844" t="s">
        <v>124</v>
      </c>
      <c r="AH129" s="844" t="s">
        <v>125</v>
      </c>
      <c r="AI129" s="844" t="s">
        <v>341</v>
      </c>
      <c r="AJ129" s="844" t="s">
        <v>346</v>
      </c>
      <c r="AK129" s="844" t="s">
        <v>339</v>
      </c>
      <c r="AL129" s="844" t="s">
        <v>340</v>
      </c>
      <c r="AM129" s="844" t="s">
        <v>46</v>
      </c>
      <c r="AN129" s="844" t="s">
        <v>17</v>
      </c>
      <c r="AO129" s="844" t="s">
        <v>343</v>
      </c>
      <c r="AP129" s="844" t="s">
        <v>25</v>
      </c>
      <c r="AQ129" s="844" t="s">
        <v>127</v>
      </c>
      <c r="AR129" s="844" t="s">
        <v>127</v>
      </c>
      <c r="AS129" s="844" t="s">
        <v>127</v>
      </c>
      <c r="AT129" s="844" t="s">
        <v>127</v>
      </c>
      <c r="AU129" s="844" t="s">
        <v>128</v>
      </c>
      <c r="AV129" s="54"/>
      <c r="AW129" s="54"/>
      <c r="BT129" s="41"/>
      <c r="BU129" s="41"/>
      <c r="BV129" s="41"/>
      <c r="BW129" s="41"/>
      <c r="BX129" s="41"/>
    </row>
    <row r="130" spans="1:76" ht="13" customHeight="1">
      <c r="A130" s="899" t="s">
        <v>151</v>
      </c>
      <c r="B130" s="787">
        <v>10</v>
      </c>
      <c r="C130" s="879" t="s">
        <v>170</v>
      </c>
      <c r="D130" s="789"/>
      <c r="E130" s="879" t="s">
        <v>194</v>
      </c>
      <c r="F130" s="789"/>
      <c r="G130" s="789"/>
      <c r="H130" s="789"/>
      <c r="I130" s="879"/>
      <c r="J130" s="883"/>
      <c r="K130" s="879"/>
      <c r="L130" s="879"/>
      <c r="M130" s="789"/>
      <c r="N130" s="930"/>
      <c r="O130" s="322">
        <f t="shared" ref="O130:S131" si="69">+B128</f>
        <v>-10</v>
      </c>
      <c r="P130" s="323" t="str">
        <f t="shared" si="69"/>
        <v>bg -10</v>
      </c>
      <c r="Q130" s="66" t="str">
        <f t="shared" si="69"/>
        <v>glu -10</v>
      </c>
      <c r="R130" s="66" t="str">
        <f t="shared" si="69"/>
        <v>gir -10</v>
      </c>
      <c r="S130" s="66" t="str">
        <f t="shared" si="69"/>
        <v>[3H dry]</v>
      </c>
      <c r="T130" s="66" t="str">
        <f>+H128</f>
        <v>[3H wet]</v>
      </c>
      <c r="U130" s="65" t="e">
        <f t="shared" ref="U130:U135" si="70">S130/Q130</f>
        <v>#VALUE!</v>
      </c>
      <c r="V130" s="887">
        <v>3</v>
      </c>
      <c r="W130" s="65" t="e">
        <f>V131*I133*200/10/(A130)</f>
        <v>#DIV/0!</v>
      </c>
      <c r="X130" s="65" t="e">
        <f t="shared" ref="X130:X135" si="71">W130/U130</f>
        <v>#DIV/0!</v>
      </c>
      <c r="Y130" s="65" t="e">
        <f t="shared" ref="Y130:Y135" si="72">X130-R130</f>
        <v>#DIV/0!</v>
      </c>
      <c r="Z130" s="65" t="e">
        <f t="shared" ref="Z130:Z135" si="73">(X130/P130)*100</f>
        <v>#DIV/0!</v>
      </c>
      <c r="AA130" s="65" t="e">
        <f>(T130/0.4-(S130))*I135/100*10</f>
        <v>#VALUE!</v>
      </c>
      <c r="AB130" s="64" t="e">
        <f>700*AA138/AVERAGE(U130:U131)</f>
        <v>#VALUE!</v>
      </c>
      <c r="AC130" s="65" t="e">
        <f>AVERAGE(X130:X131)-AB130</f>
        <v>#DIV/0!</v>
      </c>
      <c r="AD130" s="65" t="e">
        <f>AC130/AVERAGE(X130:X131)*100</f>
        <v>#DIV/0!</v>
      </c>
      <c r="AE130" s="43" t="e">
        <f>LINEST(R130:R131,O130:O131)</f>
        <v>#VALUE!</v>
      </c>
      <c r="AF130" s="43" t="e">
        <f>INDEX(LINEST(R130:R131,O130:O131),2)</f>
        <v>#VALUE!</v>
      </c>
      <c r="AG130" s="42" t="e">
        <f>LINEST(U130:U131,O130:O131)</f>
        <v>#VALUE!</v>
      </c>
      <c r="AH130" s="42" t="e">
        <f>INDEX(LINEST(U130:U131,O130:O131),2)</f>
        <v>#VALUE!</v>
      </c>
      <c r="AI130" s="43" t="e">
        <f>LINEST(Q130:Q131,O130:O131)</f>
        <v>#VALUE!</v>
      </c>
      <c r="AJ130" s="42" t="e">
        <f>INDEX(LINEST(Q130:Q131,O130:O131),2)</f>
        <v>#VALUE!</v>
      </c>
      <c r="AK130" s="43" t="e">
        <f>LINEST(W130:W131,O130:O131)</f>
        <v>#VALUE!</v>
      </c>
      <c r="AL130" s="42" t="e">
        <f>INDEX(LINEST(W130:W131,O130:O131),2)</f>
        <v>#VALUE!</v>
      </c>
      <c r="AM130" s="43" t="e">
        <f>AE130*AVERAGE(O130:O131)+AF130</f>
        <v>#VALUE!</v>
      </c>
      <c r="AN130" s="42" t="e">
        <f>AG130*AVERAGE(O130:O131)+AH130</f>
        <v>#VALUE!</v>
      </c>
      <c r="AO130" s="42" t="e">
        <f>AI130*AVERAGE(O130:O131)+AJ130</f>
        <v>#VALUE!</v>
      </c>
      <c r="AP130" s="42" t="e">
        <f>AK130*AVERAGE(O130:O131)+AL130</f>
        <v>#VALUE!</v>
      </c>
      <c r="AQ130" s="76" t="e">
        <f>AP130/AN130</f>
        <v>#VALUE!</v>
      </c>
      <c r="AR130" s="76" t="e">
        <f>AK127*AO130*AG130/AN130</f>
        <v>#VALUE!</v>
      </c>
      <c r="AS130" s="1034" t="e">
        <f>AQ130-AR130</f>
        <v>#VALUE!</v>
      </c>
      <c r="AT130" s="1034" t="e">
        <f>AS130-AM130</f>
        <v>#VALUE!</v>
      </c>
      <c r="AU130" s="1034" t="e">
        <f>AS130-AK127*AI130</f>
        <v>#VALUE!</v>
      </c>
      <c r="AV130" s="45" t="s">
        <v>97</v>
      </c>
      <c r="AW130" s="54"/>
      <c r="BT130" s="41"/>
      <c r="BU130" s="41"/>
      <c r="BV130" s="41"/>
      <c r="BW130" s="41"/>
      <c r="BX130" s="41"/>
    </row>
    <row r="131" spans="1:76" ht="13" customHeight="1">
      <c r="A131" s="899" t="str">
        <f>A111</f>
        <v>[genotype D]</v>
      </c>
      <c r="B131" s="787">
        <v>20</v>
      </c>
      <c r="C131" s="879" t="s">
        <v>171</v>
      </c>
      <c r="D131" s="789"/>
      <c r="E131" s="879" t="s">
        <v>195</v>
      </c>
      <c r="F131" s="789"/>
      <c r="G131" s="789"/>
      <c r="H131" s="789"/>
      <c r="I131" s="879"/>
      <c r="J131" s="883"/>
      <c r="K131" s="879"/>
      <c r="L131" s="879"/>
      <c r="M131" s="789"/>
      <c r="N131" s="929"/>
      <c r="O131" s="324">
        <f t="shared" si="69"/>
        <v>0</v>
      </c>
      <c r="P131" s="321" t="str">
        <f t="shared" si="69"/>
        <v>bg 0</v>
      </c>
      <c r="Q131" s="131" t="str">
        <f t="shared" si="69"/>
        <v>glu 0</v>
      </c>
      <c r="R131" s="131" t="str">
        <f t="shared" si="69"/>
        <v>gir 0</v>
      </c>
      <c r="S131" s="131" t="str">
        <f t="shared" si="69"/>
        <v>[3H dry]</v>
      </c>
      <c r="T131" s="131" t="str">
        <f>+H129</f>
        <v>[3H wet]</v>
      </c>
      <c r="U131" s="72" t="e">
        <f t="shared" si="70"/>
        <v>#VALUE!</v>
      </c>
      <c r="V131" s="888">
        <v>3</v>
      </c>
      <c r="W131" s="72" t="e">
        <f>V131*I133*200/10/(A130)</f>
        <v>#DIV/0!</v>
      </c>
      <c r="X131" s="72" t="e">
        <f t="shared" si="71"/>
        <v>#DIV/0!</v>
      </c>
      <c r="Y131" s="72" t="e">
        <f t="shared" si="72"/>
        <v>#DIV/0!</v>
      </c>
      <c r="Z131" s="72" t="e">
        <f t="shared" si="73"/>
        <v>#DIV/0!</v>
      </c>
      <c r="AA131" s="72" t="e">
        <f>(T131/0.4-(S131))*$I135/100*10</f>
        <v>#VALUE!</v>
      </c>
      <c r="AB131" s="250" t="e">
        <f>700*AA139/AVERAGE(U132:U135)</f>
        <v>#VALUE!</v>
      </c>
      <c r="AC131" s="72" t="e">
        <f>X136-AB131</f>
        <v>#DIV/0!</v>
      </c>
      <c r="AD131" s="65" t="e">
        <f>AC131/AVERAGE(X132:X135)*100</f>
        <v>#DIV/0!</v>
      </c>
      <c r="AE131" s="43"/>
      <c r="AF131" s="43"/>
      <c r="AG131" s="42"/>
      <c r="AH131" s="42"/>
      <c r="AI131" s="43"/>
      <c r="AJ131" s="42"/>
      <c r="AK131" s="42"/>
      <c r="AL131" s="42"/>
      <c r="AM131" s="43"/>
      <c r="AN131" s="42"/>
      <c r="AO131" s="42"/>
      <c r="AP131" s="42"/>
      <c r="AQ131" s="76"/>
      <c r="AR131" s="76"/>
      <c r="AS131" s="76"/>
      <c r="AT131" s="42"/>
      <c r="AU131" s="42"/>
      <c r="AV131" s="54"/>
      <c r="AW131" s="54"/>
      <c r="BT131" s="41"/>
      <c r="BU131" s="41"/>
      <c r="BV131" s="41"/>
      <c r="BW131" s="41"/>
      <c r="BX131" s="41"/>
    </row>
    <row r="132" spans="1:76" ht="13" customHeight="1">
      <c r="A132" s="899" t="str">
        <f>A112</f>
        <v>[diet D]</v>
      </c>
      <c r="B132" s="787">
        <v>30</v>
      </c>
      <c r="C132" s="879" t="s">
        <v>172</v>
      </c>
      <c r="D132" s="789"/>
      <c r="E132" s="879" t="s">
        <v>196</v>
      </c>
      <c r="F132" s="789"/>
      <c r="G132" s="789"/>
      <c r="H132" s="789"/>
      <c r="I132" s="789"/>
      <c r="J132" s="797"/>
      <c r="K132" s="789"/>
      <c r="L132" s="789"/>
      <c r="M132" s="789"/>
      <c r="N132" s="929"/>
      <c r="O132" s="324">
        <f t="shared" ref="O132:S134" si="74">+B137</f>
        <v>80</v>
      </c>
      <c r="P132" s="321" t="str">
        <f t="shared" si="74"/>
        <v>bg 80</v>
      </c>
      <c r="Q132" s="131" t="str">
        <f t="shared" si="74"/>
        <v>glu 80</v>
      </c>
      <c r="R132" s="131" t="str">
        <f t="shared" si="74"/>
        <v>gir 80</v>
      </c>
      <c r="S132" s="131" t="str">
        <f t="shared" si="74"/>
        <v>[3H dry]</v>
      </c>
      <c r="T132" s="131" t="str">
        <f>+H137</f>
        <v>[3H wet]</v>
      </c>
      <c r="U132" s="72" t="e">
        <f t="shared" si="70"/>
        <v>#VALUE!</v>
      </c>
      <c r="V132" s="888"/>
      <c r="W132" s="72" t="e">
        <f>V132*K133*200/10/(A130)</f>
        <v>#DIV/0!</v>
      </c>
      <c r="X132" s="72" t="e">
        <f t="shared" si="71"/>
        <v>#DIV/0!</v>
      </c>
      <c r="Y132" s="72" t="e">
        <f t="shared" si="72"/>
        <v>#DIV/0!</v>
      </c>
      <c r="Z132" s="72" t="e">
        <f t="shared" si="73"/>
        <v>#DIV/0!</v>
      </c>
      <c r="AA132" s="72" t="e">
        <f>(T132/0.4-(S132))*$I135/100*10</f>
        <v>#VALUE!</v>
      </c>
      <c r="AB132" s="79"/>
      <c r="AC132" s="79"/>
      <c r="AD132" s="79"/>
      <c r="AE132" s="43"/>
      <c r="AF132" s="43"/>
      <c r="AG132" s="42"/>
      <c r="AH132" s="42"/>
      <c r="AI132" s="43"/>
      <c r="AJ132" s="42"/>
      <c r="AK132" s="42"/>
      <c r="AL132" s="42"/>
      <c r="AM132" s="43"/>
      <c r="AN132" s="42"/>
      <c r="AO132" s="42"/>
      <c r="AP132" s="42"/>
      <c r="AQ132" s="76"/>
      <c r="AR132" s="76"/>
      <c r="AS132" s="76"/>
      <c r="AT132" s="42"/>
      <c r="AU132" s="42"/>
      <c r="AV132" s="54"/>
      <c r="AW132" s="54"/>
      <c r="BT132" s="41"/>
      <c r="BU132" s="41"/>
      <c r="BV132" s="41"/>
      <c r="BW132" s="41"/>
      <c r="BX132" s="41"/>
    </row>
    <row r="133" spans="1:76" ht="13" customHeight="1">
      <c r="A133" s="899" t="str">
        <f>A113</f>
        <v>[treatment D]</v>
      </c>
      <c r="B133" s="787">
        <v>40</v>
      </c>
      <c r="C133" s="879" t="s">
        <v>173</v>
      </c>
      <c r="D133" s="789"/>
      <c r="E133" s="879" t="s">
        <v>197</v>
      </c>
      <c r="F133" s="789"/>
      <c r="G133" s="789"/>
      <c r="H133" s="789"/>
      <c r="I133" s="798" t="e">
        <f>AVERAGE(I129:I131)</f>
        <v>#DIV/0!</v>
      </c>
      <c r="J133" s="799" t="e">
        <f>AVERAGE(J129:J131)</f>
        <v>#DIV/0!</v>
      </c>
      <c r="K133" s="798" t="e">
        <f>AVERAGE(K129:K131)</f>
        <v>#DIV/0!</v>
      </c>
      <c r="L133" s="799" t="e">
        <f>AVERAGE(L129:L131)</f>
        <v>#DIV/0!</v>
      </c>
      <c r="M133" s="789"/>
      <c r="N133" s="929"/>
      <c r="O133" s="355">
        <f t="shared" si="74"/>
        <v>90</v>
      </c>
      <c r="P133" s="321" t="str">
        <f t="shared" si="74"/>
        <v>bg 90</v>
      </c>
      <c r="Q133" s="131" t="str">
        <f t="shared" si="74"/>
        <v>glu 90</v>
      </c>
      <c r="R133" s="131" t="str">
        <f t="shared" si="74"/>
        <v>gir 90</v>
      </c>
      <c r="S133" s="131" t="str">
        <f t="shared" si="74"/>
        <v>[3H dry]</v>
      </c>
      <c r="T133" s="131" t="str">
        <f>+H138</f>
        <v>[3H wet]</v>
      </c>
      <c r="U133" s="72" t="e">
        <f t="shared" si="70"/>
        <v>#VALUE!</v>
      </c>
      <c r="V133" s="888"/>
      <c r="W133" s="72" t="e">
        <f t="shared" ref="W133:W135" si="75">W132*V133/V132</f>
        <v>#DIV/0!</v>
      </c>
      <c r="X133" s="72" t="e">
        <f t="shared" si="71"/>
        <v>#DIV/0!</v>
      </c>
      <c r="Y133" s="72" t="e">
        <f t="shared" si="72"/>
        <v>#DIV/0!</v>
      </c>
      <c r="Z133" s="72" t="e">
        <f t="shared" si="73"/>
        <v>#DIV/0!</v>
      </c>
      <c r="AA133" s="72" t="e">
        <f>(T133/0.4-(S133))*$I135/100*10</f>
        <v>#VALUE!</v>
      </c>
      <c r="AB133" s="79"/>
      <c r="AC133" s="79"/>
      <c r="AD133" s="79"/>
      <c r="AE133" s="43" t="e">
        <f>LINEST(R132:R134,O132:O134)</f>
        <v>#VALUE!</v>
      </c>
      <c r="AF133" s="43" t="e">
        <f>INDEX(LINEST(R132:R134,O132:O134),2)</f>
        <v>#VALUE!</v>
      </c>
      <c r="AG133" s="42" t="e">
        <f>LINEST(U132:U134,O132:O134)</f>
        <v>#VALUE!</v>
      </c>
      <c r="AH133" s="42" t="e">
        <f>INDEX(LINEST(U132:U134,O132:O134),2)</f>
        <v>#VALUE!</v>
      </c>
      <c r="AI133" s="43" t="e">
        <f>LINEST(Q132:Q134,O132:O134)</f>
        <v>#VALUE!</v>
      </c>
      <c r="AJ133" s="42" t="e">
        <f>INDEX(LINEST(Q132:Q134,O132:O134),2)</f>
        <v>#VALUE!</v>
      </c>
      <c r="AK133" s="43" t="e">
        <f>LINEST(W132:W134,O132:O134)</f>
        <v>#VALUE!</v>
      </c>
      <c r="AL133" s="42" t="e">
        <f>INDEX(LINEST(W132:W134,O132:O134),2)</f>
        <v>#VALUE!</v>
      </c>
      <c r="AM133" s="43" t="e">
        <f>AE133*O133+AF133</f>
        <v>#VALUE!</v>
      </c>
      <c r="AN133" s="42" t="e">
        <f>AG133*O133+AH133</f>
        <v>#VALUE!</v>
      </c>
      <c r="AO133" s="42" t="e">
        <f>AI133*O133+AJ133</f>
        <v>#VALUE!</v>
      </c>
      <c r="AP133" s="42" t="e">
        <f>AK133*O133+AL133</f>
        <v>#VALUE!</v>
      </c>
      <c r="AQ133" s="76" t="e">
        <f>AP133/AN133</f>
        <v>#VALUE!</v>
      </c>
      <c r="AR133" s="76" t="e">
        <f>AK127*AO133*AG133/AN133</f>
        <v>#VALUE!</v>
      </c>
      <c r="AS133" s="76" t="e">
        <f>AQ133-AR133</f>
        <v>#VALUE!</v>
      </c>
      <c r="AT133" s="76" t="e">
        <f>AS133-AM133</f>
        <v>#VALUE!</v>
      </c>
      <c r="AU133" s="76" t="e">
        <f>AS133-AK127*AI133</f>
        <v>#VALUE!</v>
      </c>
      <c r="AV133" s="54"/>
      <c r="AW133" s="54"/>
      <c r="BT133" s="41"/>
      <c r="BU133" s="41"/>
      <c r="BV133" s="41"/>
      <c r="BW133" s="41"/>
      <c r="BX133" s="41"/>
    </row>
    <row r="134" spans="1:76" ht="13" customHeight="1">
      <c r="A134" s="899" t="s">
        <v>61</v>
      </c>
      <c r="B134" s="787">
        <v>50</v>
      </c>
      <c r="C134" s="879" t="s">
        <v>174</v>
      </c>
      <c r="D134" s="789"/>
      <c r="E134" s="879" t="s">
        <v>198</v>
      </c>
      <c r="F134" s="789"/>
      <c r="G134" s="789"/>
      <c r="H134" s="789"/>
      <c r="I134" s="789"/>
      <c r="J134" s="797"/>
      <c r="K134" s="789"/>
      <c r="L134" s="797"/>
      <c r="M134" s="789"/>
      <c r="N134" s="929"/>
      <c r="O134" s="355">
        <f t="shared" si="74"/>
        <v>100</v>
      </c>
      <c r="P134" s="321" t="str">
        <f t="shared" si="74"/>
        <v>bg 100</v>
      </c>
      <c r="Q134" s="131" t="str">
        <f t="shared" si="74"/>
        <v>glu 100</v>
      </c>
      <c r="R134" s="131" t="str">
        <f t="shared" si="74"/>
        <v>gir 100</v>
      </c>
      <c r="S134" s="131" t="str">
        <f t="shared" si="74"/>
        <v>[3H dry]</v>
      </c>
      <c r="T134" s="131" t="str">
        <f>+H139</f>
        <v>[3H wet]</v>
      </c>
      <c r="U134" s="72" t="e">
        <f t="shared" si="70"/>
        <v>#VALUE!</v>
      </c>
      <c r="V134" s="888"/>
      <c r="W134" s="72" t="e">
        <f t="shared" si="75"/>
        <v>#DIV/0!</v>
      </c>
      <c r="X134" s="72" t="e">
        <f t="shared" si="71"/>
        <v>#DIV/0!</v>
      </c>
      <c r="Y134" s="72" t="e">
        <f t="shared" si="72"/>
        <v>#DIV/0!</v>
      </c>
      <c r="Z134" s="72" t="e">
        <f t="shared" si="73"/>
        <v>#DIV/0!</v>
      </c>
      <c r="AA134" s="72" t="e">
        <f>(T134/0.4-(S134))*$I135/100*10</f>
        <v>#VALUE!</v>
      </c>
      <c r="AB134" s="79"/>
      <c r="AC134" s="79"/>
      <c r="AD134" s="79"/>
      <c r="AE134" s="43" t="e">
        <f>LINEST(R133:R135,O133:O135)</f>
        <v>#VALUE!</v>
      </c>
      <c r="AF134" s="43" t="e">
        <f>INDEX(LINEST(R133:R135,O133:O135),2)</f>
        <v>#VALUE!</v>
      </c>
      <c r="AG134" s="42" t="e">
        <f>LINEST(U133:U135,O133:O135)</f>
        <v>#VALUE!</v>
      </c>
      <c r="AH134" s="42" t="e">
        <f>INDEX(LINEST(U133:U135,O133:O135),2)</f>
        <v>#VALUE!</v>
      </c>
      <c r="AI134" s="43" t="e">
        <f>LINEST(Q133:Q135,O133:O135)</f>
        <v>#VALUE!</v>
      </c>
      <c r="AJ134" s="42" t="e">
        <f>INDEX(LINEST(Q133:Q135,O133:O135),2)</f>
        <v>#VALUE!</v>
      </c>
      <c r="AK134" s="43" t="e">
        <f>LINEST(W133:W135,O133:O135)</f>
        <v>#VALUE!</v>
      </c>
      <c r="AL134" s="42" t="e">
        <f>INDEX(LINEST(W133:W135,O133:O135),2)</f>
        <v>#VALUE!</v>
      </c>
      <c r="AM134" s="43" t="e">
        <f>AE134*O134+AF134</f>
        <v>#VALUE!</v>
      </c>
      <c r="AN134" s="42" t="e">
        <f>AG134*O134+AH134</f>
        <v>#VALUE!</v>
      </c>
      <c r="AO134" s="42" t="e">
        <f>AI134*O134+AJ134</f>
        <v>#VALUE!</v>
      </c>
      <c r="AP134" s="42" t="e">
        <f>AK134*O134+AL134</f>
        <v>#VALUE!</v>
      </c>
      <c r="AQ134" s="76" t="e">
        <f>AP134/AN134</f>
        <v>#VALUE!</v>
      </c>
      <c r="AR134" s="76" t="e">
        <f>AK127*AO134*AG134/AN134</f>
        <v>#VALUE!</v>
      </c>
      <c r="AS134" s="76" t="e">
        <f>AQ134-AR134</f>
        <v>#VALUE!</v>
      </c>
      <c r="AT134" s="76" t="e">
        <f>AS134-AM134</f>
        <v>#VALUE!</v>
      </c>
      <c r="AU134" s="76" t="e">
        <f>AS134-AK127*AI134</f>
        <v>#VALUE!</v>
      </c>
      <c r="AV134" s="54"/>
      <c r="AW134" s="54"/>
      <c r="BT134" s="41"/>
      <c r="BU134" s="41"/>
      <c r="BV134" s="41"/>
      <c r="BW134" s="41"/>
      <c r="BX134" s="41"/>
    </row>
    <row r="135" spans="1:76" ht="13" customHeight="1" thickBot="1">
      <c r="A135" s="899" t="s">
        <v>315</v>
      </c>
      <c r="B135" s="787">
        <v>60</v>
      </c>
      <c r="C135" s="879" t="s">
        <v>175</v>
      </c>
      <c r="D135" s="789"/>
      <c r="E135" s="879" t="s">
        <v>199</v>
      </c>
      <c r="F135" s="789"/>
      <c r="G135" s="789"/>
      <c r="H135" s="789"/>
      <c r="I135" s="800" t="e">
        <f>I133/J133</f>
        <v>#DIV/0!</v>
      </c>
      <c r="J135" s="801" t="s">
        <v>14</v>
      </c>
      <c r="K135" s="800" t="e">
        <f>K133/L133</f>
        <v>#DIV/0!</v>
      </c>
      <c r="L135" s="801" t="s">
        <v>14</v>
      </c>
      <c r="M135" s="805"/>
      <c r="N135" s="929"/>
      <c r="O135" s="355">
        <f t="shared" ref="O135:S135" si="76">+B141</f>
        <v>120</v>
      </c>
      <c r="P135" s="321" t="str">
        <f t="shared" si="76"/>
        <v>bg 120</v>
      </c>
      <c r="Q135" s="131" t="str">
        <f t="shared" si="76"/>
        <v>glu 120</v>
      </c>
      <c r="R135" s="131" t="str">
        <f t="shared" si="76"/>
        <v>gir 120</v>
      </c>
      <c r="S135" s="131" t="str">
        <f t="shared" si="76"/>
        <v>[3H dry]</v>
      </c>
      <c r="T135" s="131" t="str">
        <f t="shared" ref="T135" si="77">+H141</f>
        <v>[3H wet]</v>
      </c>
      <c r="U135" s="72" t="e">
        <f t="shared" si="70"/>
        <v>#VALUE!</v>
      </c>
      <c r="V135" s="888"/>
      <c r="W135" s="72" t="e">
        <f t="shared" si="75"/>
        <v>#DIV/0!</v>
      </c>
      <c r="X135" s="72" t="e">
        <f t="shared" si="71"/>
        <v>#DIV/0!</v>
      </c>
      <c r="Y135" s="72" t="e">
        <f t="shared" si="72"/>
        <v>#DIV/0!</v>
      </c>
      <c r="Z135" s="72" t="e">
        <f t="shared" si="73"/>
        <v>#DIV/0!</v>
      </c>
      <c r="AA135" s="72" t="e">
        <f>(T135/0.4-(S135))*$I135/100*10</f>
        <v>#VALUE!</v>
      </c>
      <c r="AB135" s="79"/>
      <c r="AC135" s="79"/>
      <c r="AD135" s="79"/>
      <c r="AE135" s="43"/>
      <c r="AQ135" s="42"/>
      <c r="AV135" s="54"/>
      <c r="AW135" s="54"/>
      <c r="BT135" s="41"/>
      <c r="BU135" s="41"/>
      <c r="BV135" s="41"/>
      <c r="BW135" s="41"/>
      <c r="BX135" s="41"/>
    </row>
    <row r="136" spans="1:76" ht="13" customHeight="1" thickBot="1">
      <c r="A136" s="899">
        <v>1</v>
      </c>
      <c r="B136" s="787">
        <v>70</v>
      </c>
      <c r="C136" s="879" t="s">
        <v>176</v>
      </c>
      <c r="D136" s="789"/>
      <c r="E136" s="879" t="s">
        <v>200</v>
      </c>
      <c r="F136" s="789"/>
      <c r="G136" s="789"/>
      <c r="H136" s="789"/>
      <c r="I136" s="789"/>
      <c r="J136" s="797"/>
      <c r="K136" s="789"/>
      <c r="L136" s="789"/>
      <c r="M136" s="789"/>
      <c r="N136" s="929"/>
      <c r="O136" s="325" t="s">
        <v>55</v>
      </c>
      <c r="P136" s="152" t="e">
        <f t="shared" ref="P136:Z136" si="78">AVERAGE(P132:P135)</f>
        <v>#DIV/0!</v>
      </c>
      <c r="Q136" s="252" t="e">
        <f t="shared" si="78"/>
        <v>#DIV/0!</v>
      </c>
      <c r="R136" s="153" t="e">
        <f t="shared" si="78"/>
        <v>#DIV/0!</v>
      </c>
      <c r="S136" s="153" t="e">
        <f t="shared" si="78"/>
        <v>#DIV/0!</v>
      </c>
      <c r="T136" s="153" t="e">
        <f t="shared" si="78"/>
        <v>#DIV/0!</v>
      </c>
      <c r="U136" s="153" t="e">
        <f t="shared" si="78"/>
        <v>#VALUE!</v>
      </c>
      <c r="V136" s="1075" t="e">
        <f t="shared" si="78"/>
        <v>#DIV/0!</v>
      </c>
      <c r="W136" s="153" t="e">
        <f t="shared" si="78"/>
        <v>#DIV/0!</v>
      </c>
      <c r="X136" s="153" t="e">
        <f t="shared" si="78"/>
        <v>#DIV/0!</v>
      </c>
      <c r="Y136" s="153" t="e">
        <f t="shared" si="78"/>
        <v>#DIV/0!</v>
      </c>
      <c r="Z136" s="153" t="e">
        <f t="shared" si="78"/>
        <v>#DIV/0!</v>
      </c>
      <c r="AA136" s="156"/>
      <c r="AB136" s="79"/>
      <c r="AC136" s="79"/>
      <c r="AD136" s="79"/>
      <c r="AR136" s="1034" t="s">
        <v>110</v>
      </c>
      <c r="AS136" s="1034" t="e">
        <f>AVERAGE(AS133:AS134)</f>
        <v>#VALUE!</v>
      </c>
      <c r="AT136" s="1034" t="e">
        <f>AVERAGE(AT133:AT134)</f>
        <v>#VALUE!</v>
      </c>
      <c r="AU136" s="1034" t="e">
        <f>AVERAGE(AU133:AU134)</f>
        <v>#VALUE!</v>
      </c>
      <c r="AV136" s="54"/>
      <c r="AW136" s="54"/>
      <c r="BT136" s="41"/>
      <c r="BU136" s="41"/>
      <c r="BV136" s="41"/>
      <c r="BW136" s="41"/>
      <c r="BX136" s="41"/>
    </row>
    <row r="137" spans="1:76" ht="13" customHeight="1" thickBot="1">
      <c r="A137" s="899" t="s">
        <v>316</v>
      </c>
      <c r="B137" s="787">
        <v>80</v>
      </c>
      <c r="C137" s="879" t="s">
        <v>177</v>
      </c>
      <c r="D137" s="879" t="s">
        <v>188</v>
      </c>
      <c r="E137" s="879" t="s">
        <v>201</v>
      </c>
      <c r="F137" s="879" t="s">
        <v>156</v>
      </c>
      <c r="G137" s="789"/>
      <c r="H137" s="879" t="s">
        <v>158</v>
      </c>
      <c r="I137" s="789"/>
      <c r="J137" s="802"/>
      <c r="K137" s="803"/>
      <c r="L137" s="803"/>
      <c r="M137" s="803"/>
      <c r="N137" s="929"/>
      <c r="O137" s="1026" t="s">
        <v>95</v>
      </c>
      <c r="P137" s="79" t="e">
        <f>AVERAGE(P130:P131)</f>
        <v>#DIV/0!</v>
      </c>
      <c r="Q137" s="158" t="e">
        <f>AVERAGE(P132/Q132,P133/Q133,P134/Q134,P135/Q135)</f>
        <v>#VALUE!</v>
      </c>
      <c r="R137" s="67" t="e">
        <f>AVERAGE(P130/Q130,P131/Q131)</f>
        <v>#VALUE!</v>
      </c>
      <c r="V137" s="1076"/>
      <c r="W137" s="79"/>
      <c r="X137" s="79"/>
      <c r="Y137" s="79"/>
      <c r="Z137" s="160"/>
      <c r="AA137" s="840" t="s">
        <v>79</v>
      </c>
      <c r="AB137" s="79"/>
      <c r="AC137" s="79"/>
      <c r="AD137" s="79"/>
      <c r="AS137" s="54"/>
      <c r="AT137" s="54"/>
      <c r="AU137" s="54"/>
      <c r="AV137" s="54"/>
      <c r="AW137" s="54"/>
      <c r="BT137" s="41"/>
      <c r="BU137" s="41"/>
      <c r="BV137" s="41"/>
      <c r="BW137" s="41"/>
      <c r="BX137" s="41"/>
    </row>
    <row r="138" spans="1:76" ht="13" customHeight="1" thickBot="1">
      <c r="A138" s="1105" t="s">
        <v>220</v>
      </c>
      <c r="B138" s="787">
        <v>90</v>
      </c>
      <c r="C138" s="879" t="s">
        <v>178</v>
      </c>
      <c r="D138" s="879" t="s">
        <v>189</v>
      </c>
      <c r="E138" s="879" t="s">
        <v>202</v>
      </c>
      <c r="F138" s="879" t="s">
        <v>156</v>
      </c>
      <c r="G138" s="789"/>
      <c r="H138" s="879" t="s">
        <v>158</v>
      </c>
      <c r="I138" s="804"/>
      <c r="J138" s="801"/>
      <c r="K138" s="805"/>
      <c r="L138" s="805"/>
      <c r="M138" s="805"/>
      <c r="N138" s="929"/>
      <c r="O138" s="1233" t="s">
        <v>83</v>
      </c>
      <c r="P138" s="1243"/>
      <c r="Q138" s="162" t="e">
        <f>STDEV(P132/Q132,P133/Q133,P134/Q134,P135/Q135)</f>
        <v>#VALUE!</v>
      </c>
      <c r="R138" s="163" t="e">
        <f>STDEV(P130/Q130,P131/Q131)</f>
        <v>#VALUE!</v>
      </c>
      <c r="V138" s="1076"/>
      <c r="W138" s="79"/>
      <c r="X138" s="79"/>
      <c r="Y138" s="79"/>
      <c r="Z138" s="164" t="s">
        <v>92</v>
      </c>
      <c r="AA138" s="165" t="e">
        <f>SLOPE(AA130:AA131,O130:O131)</f>
        <v>#VALUE!</v>
      </c>
      <c r="AB138" s="79"/>
      <c r="AC138" s="79"/>
      <c r="AD138" s="79"/>
      <c r="AS138" s="54"/>
      <c r="AT138" s="54"/>
      <c r="AU138" s="54"/>
      <c r="AV138" s="54"/>
      <c r="AW138" s="54"/>
      <c r="BT138" s="41"/>
      <c r="BU138" s="41"/>
      <c r="BV138" s="41"/>
      <c r="BW138" s="41"/>
      <c r="BX138" s="41"/>
    </row>
    <row r="139" spans="1:76" ht="13" customHeight="1" thickBot="1">
      <c r="A139" s="1132" t="s">
        <v>337</v>
      </c>
      <c r="B139" s="787">
        <v>100</v>
      </c>
      <c r="C139" s="879" t="s">
        <v>179</v>
      </c>
      <c r="D139" s="879" t="s">
        <v>190</v>
      </c>
      <c r="E139" s="879" t="s">
        <v>203</v>
      </c>
      <c r="F139" s="879" t="s">
        <v>156</v>
      </c>
      <c r="G139" s="789"/>
      <c r="H139" s="879" t="s">
        <v>158</v>
      </c>
      <c r="I139" s="1057"/>
      <c r="J139" s="807"/>
      <c r="K139" s="789"/>
      <c r="L139" s="789"/>
      <c r="M139" s="879" t="s">
        <v>211</v>
      </c>
      <c r="N139" s="1068"/>
      <c r="O139" s="35"/>
      <c r="P139" s="945"/>
      <c r="Q139" s="841" t="s">
        <v>93</v>
      </c>
      <c r="R139" s="842" t="s">
        <v>94</v>
      </c>
      <c r="V139" s="1076"/>
      <c r="W139" s="79"/>
      <c r="X139" s="79"/>
      <c r="Y139" s="79"/>
      <c r="Z139" s="167" t="s">
        <v>80</v>
      </c>
      <c r="AA139" s="168" t="e">
        <f>SLOPE(AA132:AA135,O132:O135)</f>
        <v>#VALUE!</v>
      </c>
      <c r="AB139" s="79"/>
      <c r="AC139" s="79"/>
      <c r="AD139" s="79"/>
      <c r="AS139" s="54"/>
      <c r="AT139" s="54"/>
      <c r="AU139" s="54"/>
      <c r="AV139" s="54"/>
      <c r="AW139" s="54"/>
      <c r="BT139" s="41"/>
      <c r="BU139" s="41"/>
      <c r="BV139" s="41"/>
      <c r="BW139" s="41"/>
      <c r="BX139" s="41"/>
    </row>
    <row r="140" spans="1:76" ht="13" customHeight="1">
      <c r="A140" s="1105" t="s">
        <v>219</v>
      </c>
      <c r="B140" s="787">
        <v>110</v>
      </c>
      <c r="C140" s="879" t="s">
        <v>180</v>
      </c>
      <c r="D140" s="789"/>
      <c r="E140" s="879" t="s">
        <v>204</v>
      </c>
      <c r="F140" s="789"/>
      <c r="G140" s="789"/>
      <c r="H140" s="789"/>
      <c r="I140" s="808" t="s">
        <v>9</v>
      </c>
      <c r="J140" s="809"/>
      <c r="K140" s="1297"/>
      <c r="L140" s="1298"/>
      <c r="M140" s="817"/>
      <c r="N140" s="1068"/>
      <c r="V140" s="1076"/>
      <c r="AB140" s="79"/>
      <c r="AC140" s="79"/>
      <c r="AD140" s="79"/>
      <c r="AS140" s="54"/>
      <c r="AT140" s="54"/>
      <c r="AU140" s="54"/>
      <c r="AV140" s="54"/>
      <c r="AW140" s="54"/>
      <c r="BT140" s="41"/>
      <c r="BU140" s="41"/>
      <c r="BV140" s="41"/>
      <c r="BW140" s="41"/>
      <c r="BX140" s="41"/>
    </row>
    <row r="141" spans="1:76" ht="13" customHeight="1">
      <c r="A141" s="1132" t="s">
        <v>338</v>
      </c>
      <c r="B141" s="787">
        <v>120</v>
      </c>
      <c r="C141" s="879" t="s">
        <v>181</v>
      </c>
      <c r="D141" s="879" t="s">
        <v>191</v>
      </c>
      <c r="E141" s="879" t="s">
        <v>205</v>
      </c>
      <c r="F141" s="879" t="s">
        <v>156</v>
      </c>
      <c r="G141" s="789"/>
      <c r="H141" s="879" t="s">
        <v>158</v>
      </c>
      <c r="I141" s="810" t="e">
        <f>((G143+G142)/2)*(B143-B142)</f>
        <v>#VALUE!</v>
      </c>
      <c r="J141" s="801"/>
      <c r="K141" s="1299"/>
      <c r="L141" s="1300"/>
      <c r="M141" s="879" t="s">
        <v>212</v>
      </c>
      <c r="N141" s="929"/>
      <c r="V141" s="1076"/>
      <c r="AB141" s="79"/>
      <c r="AC141" s="79"/>
      <c r="AD141" s="79"/>
      <c r="AS141" s="54"/>
      <c r="AT141" s="54"/>
      <c r="AU141" s="54"/>
      <c r="AV141" s="54"/>
      <c r="AW141" s="54"/>
      <c r="BT141" s="41"/>
      <c r="BU141" s="41"/>
      <c r="BV141" s="41"/>
      <c r="BW141" s="41"/>
      <c r="BX141" s="41"/>
    </row>
    <row r="142" spans="1:76" ht="13" customHeight="1">
      <c r="A142" s="899"/>
      <c r="B142" s="787">
        <v>2</v>
      </c>
      <c r="C142" s="879" t="s">
        <v>182</v>
      </c>
      <c r="D142" s="789"/>
      <c r="E142" s="879" t="s">
        <v>206</v>
      </c>
      <c r="F142" s="789"/>
      <c r="G142" s="879" t="s">
        <v>157</v>
      </c>
      <c r="H142" s="789"/>
      <c r="I142" s="810" t="e">
        <f>((G144+G143)/2)*(B144-B143)</f>
        <v>#VALUE!</v>
      </c>
      <c r="J142" s="801"/>
      <c r="K142" s="1299"/>
      <c r="L142" s="1300"/>
      <c r="M142" s="817"/>
      <c r="N142" s="929"/>
      <c r="V142" s="1076"/>
      <c r="AB142" s="79"/>
      <c r="AC142" s="79"/>
      <c r="AD142" s="79"/>
      <c r="AS142" s="54"/>
      <c r="AT142" s="54"/>
      <c r="AU142" s="54"/>
      <c r="AV142" s="54"/>
      <c r="AW142" s="54"/>
      <c r="BT142" s="41"/>
      <c r="BU142" s="41"/>
      <c r="BV142" s="41"/>
      <c r="BW142" s="41"/>
      <c r="BX142" s="41"/>
    </row>
    <row r="143" spans="1:76" ht="13" customHeight="1">
      <c r="A143" s="943" t="s">
        <v>317</v>
      </c>
      <c r="B143" s="787">
        <v>5</v>
      </c>
      <c r="C143" s="879" t="s">
        <v>183</v>
      </c>
      <c r="D143" s="789"/>
      <c r="E143" s="879" t="s">
        <v>207</v>
      </c>
      <c r="F143" s="789"/>
      <c r="G143" s="879" t="s">
        <v>157</v>
      </c>
      <c r="H143" s="789"/>
      <c r="I143" s="810" t="e">
        <f>((G145+G144)/2)*(B145-B144)</f>
        <v>#VALUE!</v>
      </c>
      <c r="J143" s="801"/>
      <c r="K143" s="1299"/>
      <c r="L143" s="1300"/>
      <c r="M143" s="817"/>
      <c r="N143" s="929"/>
      <c r="V143" s="1076"/>
      <c r="AB143" s="79"/>
      <c r="AC143" s="79"/>
      <c r="AD143" s="79"/>
      <c r="AS143" s="54"/>
      <c r="AT143" s="54"/>
      <c r="AU143" s="54"/>
      <c r="AV143" s="54"/>
      <c r="AW143" s="54"/>
      <c r="BT143" s="41"/>
      <c r="BU143" s="41"/>
      <c r="BV143" s="41"/>
      <c r="BW143" s="41"/>
      <c r="BX143" s="41"/>
    </row>
    <row r="144" spans="1:76" ht="13" customHeight="1">
      <c r="A144" s="1106"/>
      <c r="B144" s="787">
        <v>10</v>
      </c>
      <c r="C144" s="879" t="s">
        <v>170</v>
      </c>
      <c r="D144" s="789"/>
      <c r="E144" s="879" t="s">
        <v>194</v>
      </c>
      <c r="F144" s="789"/>
      <c r="G144" s="879" t="s">
        <v>157</v>
      </c>
      <c r="H144" s="789"/>
      <c r="I144" s="810" t="e">
        <f>((G146+G145)/2)*(B146-B145)</f>
        <v>#VALUE!</v>
      </c>
      <c r="J144" s="801"/>
      <c r="K144" s="1299"/>
      <c r="L144" s="1300"/>
      <c r="M144" s="817"/>
      <c r="N144" s="929"/>
      <c r="V144" s="1076"/>
      <c r="AB144" s="79"/>
      <c r="AC144" s="79"/>
      <c r="AD144" s="79"/>
      <c r="AS144" s="54"/>
      <c r="AT144" s="54"/>
      <c r="AU144" s="54"/>
      <c r="AV144" s="54"/>
      <c r="AW144" s="54"/>
      <c r="BT144" s="41"/>
      <c r="BU144" s="41"/>
      <c r="BV144" s="41"/>
      <c r="BW144" s="41"/>
      <c r="BX144" s="41"/>
    </row>
    <row r="145" spans="1:76" ht="13" customHeight="1" thickBot="1">
      <c r="A145" s="1106"/>
      <c r="B145" s="787">
        <v>15</v>
      </c>
      <c r="C145" s="879" t="s">
        <v>184</v>
      </c>
      <c r="D145" s="789"/>
      <c r="E145" s="879" t="s">
        <v>208</v>
      </c>
      <c r="F145" s="789"/>
      <c r="G145" s="879" t="s">
        <v>157</v>
      </c>
      <c r="H145" s="789"/>
      <c r="I145" s="811" t="e">
        <f>SUM(I141:I144)/(B146-B142)*220</f>
        <v>#VALUE!</v>
      </c>
      <c r="J145" s="811" t="s">
        <v>10</v>
      </c>
      <c r="K145" s="1301"/>
      <c r="L145" s="1302"/>
      <c r="M145" s="817"/>
      <c r="N145" s="929"/>
      <c r="V145" s="1076"/>
      <c r="W145" s="79"/>
      <c r="X145" s="79"/>
      <c r="Y145" s="79"/>
      <c r="Z145" s="79"/>
      <c r="AA145" s="79"/>
      <c r="AB145" s="79"/>
      <c r="AC145" s="79"/>
      <c r="AD145" s="79"/>
      <c r="AS145" s="54"/>
      <c r="AT145" s="54"/>
      <c r="AU145" s="54"/>
      <c r="AV145" s="54"/>
      <c r="AW145" s="54"/>
      <c r="BT145" s="41"/>
      <c r="BU145" s="41"/>
      <c r="BV145" s="41"/>
      <c r="BW145" s="41"/>
      <c r="BX145" s="41"/>
    </row>
    <row r="146" spans="1:76" ht="13" customHeight="1" thickBot="1">
      <c r="A146" s="1106"/>
      <c r="B146" s="787">
        <v>25</v>
      </c>
      <c r="C146" s="879" t="s">
        <v>185</v>
      </c>
      <c r="D146" s="789"/>
      <c r="E146" s="879" t="s">
        <v>209</v>
      </c>
      <c r="F146" s="789"/>
      <c r="G146" s="879" t="s">
        <v>157</v>
      </c>
      <c r="H146" s="789"/>
      <c r="I146" s="812"/>
      <c r="J146" s="813"/>
      <c r="K146" s="803"/>
      <c r="L146" s="803"/>
      <c r="M146" s="817"/>
      <c r="N146" s="929"/>
      <c r="V146" s="1076"/>
      <c r="W146" s="79"/>
      <c r="X146" s="79"/>
      <c r="Y146" s="79"/>
      <c r="Z146" s="778" t="s">
        <v>14</v>
      </c>
      <c r="AA146" s="79"/>
      <c r="AB146" s="79"/>
      <c r="AC146" s="79"/>
      <c r="AD146" s="79"/>
      <c r="AS146" s="54"/>
      <c r="AT146" s="54"/>
      <c r="AU146" s="54"/>
      <c r="AV146" s="54"/>
      <c r="AW146" s="54"/>
      <c r="BT146" s="41"/>
      <c r="BU146" s="41"/>
      <c r="BV146" s="41"/>
      <c r="BW146" s="41"/>
      <c r="BX146" s="41"/>
    </row>
    <row r="147" spans="1:76" ht="13" customHeight="1" thickBot="1">
      <c r="A147" s="1107" t="s">
        <v>218</v>
      </c>
      <c r="B147" s="788" t="s">
        <v>11</v>
      </c>
      <c r="C147" s="790" t="e">
        <f>AVERAGE(C142:C146)</f>
        <v>#DIV/0!</v>
      </c>
      <c r="D147" s="791"/>
      <c r="E147" s="790" t="e">
        <f>AVERAGE(E137:E141)</f>
        <v>#DIV/0!</v>
      </c>
      <c r="F147" s="791"/>
      <c r="G147" s="884" t="s">
        <v>159</v>
      </c>
      <c r="H147" s="792" t="s">
        <v>8</v>
      </c>
      <c r="I147" s="793"/>
      <c r="J147" s="794"/>
      <c r="K147" s="791"/>
      <c r="L147" s="791"/>
      <c r="M147" s="795" t="e">
        <f>AVERAGE(M139:M144)</f>
        <v>#DIV/0!</v>
      </c>
      <c r="N147" s="796" t="s">
        <v>58</v>
      </c>
      <c r="O147" s="1283" t="str">
        <f>A149</f>
        <v>MP-7</v>
      </c>
      <c r="P147" s="1284"/>
      <c r="Q147" s="319"/>
      <c r="S147" s="92" t="s">
        <v>77</v>
      </c>
      <c r="T147" s="92" t="s">
        <v>78</v>
      </c>
      <c r="V147" s="1076"/>
      <c r="W147" s="79"/>
      <c r="X147" s="79"/>
      <c r="Y147" s="79"/>
      <c r="Z147" s="320" t="e">
        <f>I155</f>
        <v>#DIV/0!</v>
      </c>
      <c r="AA147" s="779" t="s">
        <v>76</v>
      </c>
      <c r="AB147" s="780"/>
      <c r="AC147" s="780"/>
      <c r="AD147" s="781"/>
      <c r="AE147" s="785" t="str">
        <f>+O147</f>
        <v>MP-7</v>
      </c>
      <c r="AF147" s="785" t="s">
        <v>116</v>
      </c>
      <c r="AG147" s="785"/>
      <c r="AH147" s="785"/>
      <c r="AI147" s="785" t="s">
        <v>115</v>
      </c>
      <c r="AJ147" s="785"/>
      <c r="AK147" s="785">
        <v>1.3</v>
      </c>
      <c r="AL147" s="785"/>
      <c r="AM147" s="785"/>
      <c r="AN147" s="785"/>
      <c r="AO147" s="785"/>
      <c r="AP147" s="785"/>
      <c r="AQ147" s="785"/>
      <c r="AR147" s="785"/>
      <c r="AS147" s="785"/>
      <c r="AT147" s="785"/>
      <c r="AU147" s="785"/>
      <c r="AV147" s="54"/>
      <c r="AW147" s="54"/>
      <c r="BT147" s="41"/>
      <c r="BU147" s="41"/>
      <c r="BV147" s="41"/>
      <c r="BW147" s="41"/>
      <c r="BX147" s="41"/>
    </row>
    <row r="148" spans="1:76" s="30" customFormat="1" ht="13" customHeight="1">
      <c r="A148" s="1100">
        <v>7</v>
      </c>
      <c r="B148" s="733">
        <v>-10</v>
      </c>
      <c r="C148" s="878" t="s">
        <v>168</v>
      </c>
      <c r="D148" s="878" t="s">
        <v>186</v>
      </c>
      <c r="E148" s="878" t="s">
        <v>192</v>
      </c>
      <c r="F148" s="880" t="s">
        <v>156</v>
      </c>
      <c r="G148" s="736"/>
      <c r="H148" s="880" t="s">
        <v>158</v>
      </c>
      <c r="I148" s="737"/>
      <c r="J148" s="738"/>
      <c r="K148" s="739"/>
      <c r="L148" s="739"/>
      <c r="M148" s="941" t="s">
        <v>210</v>
      </c>
      <c r="N148" s="925"/>
      <c r="O148" s="766" t="s">
        <v>2</v>
      </c>
      <c r="P148" s="767" t="s">
        <v>344</v>
      </c>
      <c r="Q148" s="768" t="s">
        <v>345</v>
      </c>
      <c r="R148" s="727" t="s">
        <v>46</v>
      </c>
      <c r="S148" s="768" t="s">
        <v>71</v>
      </c>
      <c r="T148" s="768" t="s">
        <v>72</v>
      </c>
      <c r="U148" s="768" t="s">
        <v>17</v>
      </c>
      <c r="V148" s="1080" t="s">
        <v>28</v>
      </c>
      <c r="W148" s="768" t="s">
        <v>25</v>
      </c>
      <c r="X148" s="727" t="s">
        <v>18</v>
      </c>
      <c r="Y148" s="769" t="s">
        <v>20</v>
      </c>
      <c r="Z148" s="728" t="s">
        <v>56</v>
      </c>
      <c r="AA148" s="770" t="s">
        <v>74</v>
      </c>
      <c r="AB148" s="729" t="s">
        <v>81</v>
      </c>
      <c r="AC148" s="729" t="s">
        <v>82</v>
      </c>
      <c r="AD148" s="771" t="s">
        <v>86</v>
      </c>
      <c r="AE148" s="785"/>
      <c r="AF148" s="785"/>
      <c r="AG148" s="785"/>
      <c r="AH148" s="785"/>
      <c r="AI148" s="785"/>
      <c r="AJ148" s="785"/>
      <c r="AK148" s="785"/>
      <c r="AL148" s="785"/>
      <c r="AM148" s="785" t="s">
        <v>117</v>
      </c>
      <c r="AN148" s="785" t="s">
        <v>117</v>
      </c>
      <c r="AO148" s="785" t="s">
        <v>117</v>
      </c>
      <c r="AP148" s="785" t="s">
        <v>117</v>
      </c>
      <c r="AQ148" s="785" t="s">
        <v>118</v>
      </c>
      <c r="AR148" s="785" t="s">
        <v>119</v>
      </c>
      <c r="AS148" s="785" t="s">
        <v>120</v>
      </c>
      <c r="AT148" s="785" t="s">
        <v>121</v>
      </c>
      <c r="AU148" s="785"/>
      <c r="AV148" s="54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</row>
    <row r="149" spans="1:76" s="30" customFormat="1" ht="13" customHeight="1" thickBot="1">
      <c r="A149" s="906" t="s">
        <v>143</v>
      </c>
      <c r="B149" s="734">
        <v>0</v>
      </c>
      <c r="C149" s="879" t="s">
        <v>169</v>
      </c>
      <c r="D149" s="879" t="s">
        <v>187</v>
      </c>
      <c r="E149" s="879" t="s">
        <v>193</v>
      </c>
      <c r="F149" s="879" t="s">
        <v>156</v>
      </c>
      <c r="G149" s="736"/>
      <c r="H149" s="879" t="s">
        <v>158</v>
      </c>
      <c r="I149" s="879"/>
      <c r="J149" s="883"/>
      <c r="K149" s="879"/>
      <c r="L149" s="879"/>
      <c r="M149" s="736"/>
      <c r="N149" s="926"/>
      <c r="O149" s="772" t="s">
        <v>26</v>
      </c>
      <c r="P149" s="773" t="s">
        <v>99</v>
      </c>
      <c r="Q149" s="730" t="s">
        <v>99</v>
      </c>
      <c r="R149" s="730" t="s">
        <v>16</v>
      </c>
      <c r="S149" s="730" t="s">
        <v>70</v>
      </c>
      <c r="T149" s="730" t="s">
        <v>73</v>
      </c>
      <c r="U149" s="774" t="s">
        <v>84</v>
      </c>
      <c r="V149" s="1081" t="s">
        <v>350</v>
      </c>
      <c r="W149" s="730" t="s">
        <v>88</v>
      </c>
      <c r="X149" s="730" t="s">
        <v>16</v>
      </c>
      <c r="Y149" s="775" t="s">
        <v>16</v>
      </c>
      <c r="Z149" s="776"/>
      <c r="AA149" s="731" t="s">
        <v>75</v>
      </c>
      <c r="AB149" s="732"/>
      <c r="AC149" s="732"/>
      <c r="AD149" s="777"/>
      <c r="AE149" s="785" t="s">
        <v>122</v>
      </c>
      <c r="AF149" s="785" t="s">
        <v>123</v>
      </c>
      <c r="AG149" s="785" t="s">
        <v>124</v>
      </c>
      <c r="AH149" s="785" t="s">
        <v>125</v>
      </c>
      <c r="AI149" s="785" t="s">
        <v>341</v>
      </c>
      <c r="AJ149" s="785" t="s">
        <v>346</v>
      </c>
      <c r="AK149" s="785" t="s">
        <v>339</v>
      </c>
      <c r="AL149" s="785" t="s">
        <v>340</v>
      </c>
      <c r="AM149" s="785" t="s">
        <v>46</v>
      </c>
      <c r="AN149" s="785" t="s">
        <v>17</v>
      </c>
      <c r="AO149" s="785" t="s">
        <v>343</v>
      </c>
      <c r="AP149" s="785" t="s">
        <v>25</v>
      </c>
      <c r="AQ149" s="785" t="s">
        <v>127</v>
      </c>
      <c r="AR149" s="785" t="s">
        <v>127</v>
      </c>
      <c r="AS149" s="785" t="s">
        <v>127</v>
      </c>
      <c r="AT149" s="785" t="s">
        <v>127</v>
      </c>
      <c r="AU149" s="785" t="s">
        <v>128</v>
      </c>
      <c r="AV149" s="54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</row>
    <row r="150" spans="1:76" s="30" customFormat="1" ht="13" customHeight="1">
      <c r="A150" s="898" t="s">
        <v>151</v>
      </c>
      <c r="B150" s="734">
        <v>10</v>
      </c>
      <c r="C150" s="879" t="s">
        <v>170</v>
      </c>
      <c r="D150" s="892"/>
      <c r="E150" s="879" t="s">
        <v>194</v>
      </c>
      <c r="F150" s="736"/>
      <c r="G150" s="736"/>
      <c r="H150" s="736"/>
      <c r="I150" s="879"/>
      <c r="J150" s="883"/>
      <c r="K150" s="879"/>
      <c r="L150" s="879"/>
      <c r="M150" s="736"/>
      <c r="N150" s="927"/>
      <c r="O150" s="322">
        <f t="shared" ref="O150:S151" si="79">+B148</f>
        <v>-10</v>
      </c>
      <c r="P150" s="323" t="str">
        <f t="shared" si="79"/>
        <v>bg -10</v>
      </c>
      <c r="Q150" s="66" t="str">
        <f t="shared" si="79"/>
        <v>glu -10</v>
      </c>
      <c r="R150" s="66" t="str">
        <f t="shared" si="79"/>
        <v>gir -10</v>
      </c>
      <c r="S150" s="66" t="str">
        <f t="shared" si="79"/>
        <v>[3H dry]</v>
      </c>
      <c r="T150" s="66" t="str">
        <f>+H148</f>
        <v>[3H wet]</v>
      </c>
      <c r="U150" s="65" t="e">
        <f t="shared" ref="U150:U155" si="80">S150/Q150</f>
        <v>#VALUE!</v>
      </c>
      <c r="V150" s="887">
        <v>3</v>
      </c>
      <c r="W150" s="65" t="e">
        <f>V151*I153*200/10/(A150)</f>
        <v>#DIV/0!</v>
      </c>
      <c r="X150" s="65" t="e">
        <f t="shared" ref="X150:X155" si="81">W150/U150</f>
        <v>#DIV/0!</v>
      </c>
      <c r="Y150" s="65" t="e">
        <f t="shared" ref="Y150:Y155" si="82">X150-R150</f>
        <v>#DIV/0!</v>
      </c>
      <c r="Z150" s="65" t="e">
        <f>(X150/P150)*100</f>
        <v>#DIV/0!</v>
      </c>
      <c r="AA150" s="65" t="e">
        <f>(T150/0.4-(S150))*I155/100*10</f>
        <v>#VALUE!</v>
      </c>
      <c r="AB150" s="64" t="e">
        <f>700*AA158/AVERAGE(U150:U151)</f>
        <v>#VALUE!</v>
      </c>
      <c r="AC150" s="65" t="e">
        <f>AVERAGE(X150:X151)-AB150</f>
        <v>#DIV/0!</v>
      </c>
      <c r="AD150" s="65" t="e">
        <f>AC150/AVERAGE(X150:X151)*100</f>
        <v>#DIV/0!</v>
      </c>
      <c r="AE150" s="43" t="e">
        <f>LINEST(R150:R151,O150:O151)</f>
        <v>#VALUE!</v>
      </c>
      <c r="AF150" s="43" t="e">
        <f>INDEX(LINEST(R150:R151,O150:O151),2)</f>
        <v>#VALUE!</v>
      </c>
      <c r="AG150" s="42" t="e">
        <f>LINEST(U150:U151,O150:O151)</f>
        <v>#VALUE!</v>
      </c>
      <c r="AH150" s="42" t="e">
        <f>INDEX(LINEST(U150:U151,O150:O151),2)</f>
        <v>#VALUE!</v>
      </c>
      <c r="AI150" s="43" t="e">
        <f>LINEST(Q150:Q151,O150:O151)</f>
        <v>#VALUE!</v>
      </c>
      <c r="AJ150" s="42" t="e">
        <f>INDEX(LINEST(Q150:Q151,O150:O151),2)</f>
        <v>#VALUE!</v>
      </c>
      <c r="AK150" s="43" t="e">
        <f>LINEST(W150:W151,O150:O151)</f>
        <v>#VALUE!</v>
      </c>
      <c r="AL150" s="42" t="e">
        <f>INDEX(LINEST(W150:W151,O150:O151),2)</f>
        <v>#VALUE!</v>
      </c>
      <c r="AM150" s="43" t="e">
        <f>AE150*AVERAGE(O150:O151)+AF150</f>
        <v>#VALUE!</v>
      </c>
      <c r="AN150" s="42" t="e">
        <f>AG150*AVERAGE(O150:O151)+AH150</f>
        <v>#VALUE!</v>
      </c>
      <c r="AO150" s="42" t="e">
        <f>AI150*AVERAGE(O150:O151)+AJ150</f>
        <v>#VALUE!</v>
      </c>
      <c r="AP150" s="42" t="e">
        <f>AK150*AVERAGE(O150:O151)+AL150</f>
        <v>#VALUE!</v>
      </c>
      <c r="AQ150" s="76" t="e">
        <f>AP150/AN150</f>
        <v>#VALUE!</v>
      </c>
      <c r="AR150" s="76" t="e">
        <f>AK147*AO150*AG150/AN150</f>
        <v>#VALUE!</v>
      </c>
      <c r="AS150" s="1034" t="e">
        <f>AQ150-AR150</f>
        <v>#VALUE!</v>
      </c>
      <c r="AT150" s="1034" t="e">
        <f>AS150-AM150</f>
        <v>#VALUE!</v>
      </c>
      <c r="AU150" s="1034" t="e">
        <f>AS150-AK147*AI150</f>
        <v>#VALUE!</v>
      </c>
      <c r="AV150" s="45" t="s">
        <v>97</v>
      </c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</row>
    <row r="151" spans="1:76" s="30" customFormat="1" ht="13" customHeight="1">
      <c r="A151" s="898" t="str">
        <f>A131</f>
        <v>[genotype D]</v>
      </c>
      <c r="B151" s="734">
        <v>20</v>
      </c>
      <c r="C151" s="879" t="s">
        <v>171</v>
      </c>
      <c r="D151" s="736"/>
      <c r="E151" s="879" t="s">
        <v>195</v>
      </c>
      <c r="F151" s="736"/>
      <c r="G151" s="736"/>
      <c r="H151" s="736"/>
      <c r="I151" s="879"/>
      <c r="J151" s="883"/>
      <c r="K151" s="879"/>
      <c r="L151" s="879"/>
      <c r="M151" s="736"/>
      <c r="N151" s="926"/>
      <c r="O151" s="324">
        <f t="shared" si="79"/>
        <v>0</v>
      </c>
      <c r="P151" s="321" t="str">
        <f t="shared" si="79"/>
        <v>bg 0</v>
      </c>
      <c r="Q151" s="131" t="str">
        <f t="shared" si="79"/>
        <v>glu 0</v>
      </c>
      <c r="R151" s="131" t="str">
        <f t="shared" si="79"/>
        <v>gir 0</v>
      </c>
      <c r="S151" s="131" t="str">
        <f t="shared" si="79"/>
        <v>[3H dry]</v>
      </c>
      <c r="T151" s="131" t="str">
        <f>+H149</f>
        <v>[3H wet]</v>
      </c>
      <c r="U151" s="72" t="e">
        <f t="shared" si="80"/>
        <v>#VALUE!</v>
      </c>
      <c r="V151" s="888">
        <v>3</v>
      </c>
      <c r="W151" s="72" t="e">
        <f>V151*I153*200/10/(A150)</f>
        <v>#DIV/0!</v>
      </c>
      <c r="X151" s="72" t="e">
        <f t="shared" si="81"/>
        <v>#DIV/0!</v>
      </c>
      <c r="Y151" s="72" t="e">
        <f t="shared" si="82"/>
        <v>#DIV/0!</v>
      </c>
      <c r="Z151" s="72" t="e">
        <f>(X151/P151)*100</f>
        <v>#DIV/0!</v>
      </c>
      <c r="AA151" s="72" t="e">
        <f>(T151/0.4-(S151))*$I155/100*10</f>
        <v>#VALUE!</v>
      </c>
      <c r="AB151" s="250" t="e">
        <f>700*AA159/AVERAGE(U152:U155)</f>
        <v>#VALUE!</v>
      </c>
      <c r="AC151" s="72" t="e">
        <f>X156-AB151</f>
        <v>#DIV/0!</v>
      </c>
      <c r="AD151" s="65" t="e">
        <f>AC151/AVERAGE(X152:X155)*100</f>
        <v>#DIV/0!</v>
      </c>
      <c r="AE151" s="43"/>
      <c r="AF151" s="43"/>
      <c r="AG151" s="42"/>
      <c r="AH151" s="42"/>
      <c r="AI151" s="43"/>
      <c r="AJ151" s="42"/>
      <c r="AK151" s="42"/>
      <c r="AL151" s="42"/>
      <c r="AM151" s="43"/>
      <c r="AN151" s="42"/>
      <c r="AO151" s="42"/>
      <c r="AP151" s="42"/>
      <c r="AQ151" s="76"/>
      <c r="AR151" s="76"/>
      <c r="AS151" s="76"/>
      <c r="AT151" s="42"/>
      <c r="AU151" s="42"/>
      <c r="AV151" s="54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</row>
    <row r="152" spans="1:76" s="30" customFormat="1" ht="13" customHeight="1">
      <c r="A152" s="898" t="str">
        <f>A132</f>
        <v>[diet D]</v>
      </c>
      <c r="B152" s="734">
        <v>30</v>
      </c>
      <c r="C152" s="879" t="s">
        <v>172</v>
      </c>
      <c r="D152" s="736"/>
      <c r="E152" s="879" t="s">
        <v>196</v>
      </c>
      <c r="F152" s="736"/>
      <c r="G152" s="736"/>
      <c r="H152" s="736"/>
      <c r="I152" s="736"/>
      <c r="J152" s="745"/>
      <c r="K152" s="736"/>
      <c r="L152" s="736"/>
      <c r="M152" s="736"/>
      <c r="N152" s="926"/>
      <c r="O152" s="324">
        <f t="shared" ref="O152:S154" si="83">+B157</f>
        <v>80</v>
      </c>
      <c r="P152" s="321" t="str">
        <f t="shared" si="83"/>
        <v>bg 80</v>
      </c>
      <c r="Q152" s="131" t="str">
        <f t="shared" si="83"/>
        <v>glu 80</v>
      </c>
      <c r="R152" s="131" t="str">
        <f t="shared" si="83"/>
        <v>gir 80</v>
      </c>
      <c r="S152" s="131" t="str">
        <f t="shared" si="83"/>
        <v>[3H dry]</v>
      </c>
      <c r="T152" s="131" t="str">
        <f>+H157</f>
        <v>[3H wet]</v>
      </c>
      <c r="U152" s="72" t="e">
        <f t="shared" si="80"/>
        <v>#VALUE!</v>
      </c>
      <c r="V152" s="888"/>
      <c r="W152" s="72" t="e">
        <f>V152*K153*200/10/(A150)</f>
        <v>#DIV/0!</v>
      </c>
      <c r="X152" s="72" t="e">
        <f t="shared" si="81"/>
        <v>#DIV/0!</v>
      </c>
      <c r="Y152" s="72" t="e">
        <f t="shared" si="82"/>
        <v>#DIV/0!</v>
      </c>
      <c r="Z152" s="72" t="e">
        <f>(X152/P152)*100</f>
        <v>#DIV/0!</v>
      </c>
      <c r="AA152" s="72" t="e">
        <f>(T152/0.4-(S152))*$I155/100*10</f>
        <v>#VALUE!</v>
      </c>
      <c r="AB152" s="79"/>
      <c r="AC152" s="79"/>
      <c r="AD152" s="79"/>
      <c r="AE152" s="43"/>
      <c r="AF152" s="43"/>
      <c r="AG152" s="42"/>
      <c r="AH152" s="42"/>
      <c r="AI152" s="43"/>
      <c r="AJ152" s="42"/>
      <c r="AK152" s="42"/>
      <c r="AL152" s="42"/>
      <c r="AM152" s="43"/>
      <c r="AN152" s="42"/>
      <c r="AO152" s="42"/>
      <c r="AP152" s="42"/>
      <c r="AQ152" s="76"/>
      <c r="AR152" s="76"/>
      <c r="AS152" s="76"/>
      <c r="AT152" s="42"/>
      <c r="AU152" s="42"/>
      <c r="AV152" s="54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</row>
    <row r="153" spans="1:76" s="30" customFormat="1" ht="13" customHeight="1">
      <c r="A153" s="898" t="str">
        <f>A133</f>
        <v>[treatment D]</v>
      </c>
      <c r="B153" s="734">
        <v>40</v>
      </c>
      <c r="C153" s="879" t="s">
        <v>173</v>
      </c>
      <c r="D153" s="736"/>
      <c r="E153" s="879" t="s">
        <v>197</v>
      </c>
      <c r="F153" s="736"/>
      <c r="G153" s="736"/>
      <c r="H153" s="736"/>
      <c r="I153" s="746" t="e">
        <f>AVERAGE(I149:I151)</f>
        <v>#DIV/0!</v>
      </c>
      <c r="J153" s="747" t="e">
        <f>AVERAGE(J149:J151)</f>
        <v>#DIV/0!</v>
      </c>
      <c r="K153" s="746" t="e">
        <f>AVERAGE(K149:K151)</f>
        <v>#DIV/0!</v>
      </c>
      <c r="L153" s="747" t="e">
        <f>AVERAGE(L149:L151)</f>
        <v>#DIV/0!</v>
      </c>
      <c r="M153" s="736"/>
      <c r="N153" s="926"/>
      <c r="O153" s="355">
        <f t="shared" si="83"/>
        <v>90</v>
      </c>
      <c r="P153" s="321" t="str">
        <f t="shared" si="83"/>
        <v>bg 90</v>
      </c>
      <c r="Q153" s="131" t="str">
        <f t="shared" si="83"/>
        <v>glu 90</v>
      </c>
      <c r="R153" s="131" t="str">
        <f t="shared" si="83"/>
        <v>gir 90</v>
      </c>
      <c r="S153" s="131" t="str">
        <f t="shared" si="83"/>
        <v>[3H dry]</v>
      </c>
      <c r="T153" s="131" t="str">
        <f>+H158</f>
        <v>[3H wet]</v>
      </c>
      <c r="U153" s="72" t="e">
        <f t="shared" si="80"/>
        <v>#VALUE!</v>
      </c>
      <c r="V153" s="888"/>
      <c r="W153" s="72" t="e">
        <f t="shared" ref="W153:W155" si="84">W152*V153/V152</f>
        <v>#DIV/0!</v>
      </c>
      <c r="X153" s="72" t="e">
        <f t="shared" si="81"/>
        <v>#DIV/0!</v>
      </c>
      <c r="Y153" s="72" t="e">
        <f t="shared" si="82"/>
        <v>#DIV/0!</v>
      </c>
      <c r="Z153" s="72" t="e">
        <f>(X153/P153)*100</f>
        <v>#DIV/0!</v>
      </c>
      <c r="AA153" s="72" t="e">
        <f>(T153/0.4-(S153))*$I155/100*10</f>
        <v>#VALUE!</v>
      </c>
      <c r="AB153" s="79"/>
      <c r="AC153" s="79"/>
      <c r="AD153" s="79"/>
      <c r="AE153" s="43" t="e">
        <f>LINEST(R152:R154,O152:O154)</f>
        <v>#VALUE!</v>
      </c>
      <c r="AF153" s="43" t="e">
        <f>INDEX(LINEST(R152:R154,O152:O154),2)</f>
        <v>#VALUE!</v>
      </c>
      <c r="AG153" s="42" t="e">
        <f>LINEST(U152:U154,O152:O154)</f>
        <v>#VALUE!</v>
      </c>
      <c r="AH153" s="42" t="e">
        <f>INDEX(LINEST(U152:U154,O152:O154),2)</f>
        <v>#VALUE!</v>
      </c>
      <c r="AI153" s="43" t="e">
        <f>LINEST(Q152:Q154,O152:O154)</f>
        <v>#VALUE!</v>
      </c>
      <c r="AJ153" s="42" t="e">
        <f>INDEX(LINEST(Q152:Q154,O152:O154),2)</f>
        <v>#VALUE!</v>
      </c>
      <c r="AK153" s="43" t="e">
        <f>LINEST(W152:W154,O152:O154)</f>
        <v>#VALUE!</v>
      </c>
      <c r="AL153" s="42" t="e">
        <f>INDEX(LINEST(W152:W154,O152:O154),2)</f>
        <v>#VALUE!</v>
      </c>
      <c r="AM153" s="43" t="e">
        <f>AE153*O153+AF153</f>
        <v>#VALUE!</v>
      </c>
      <c r="AN153" s="42" t="e">
        <f>AG153*O153+AH153</f>
        <v>#VALUE!</v>
      </c>
      <c r="AO153" s="42" t="e">
        <f>AI153*O153+AJ153</f>
        <v>#VALUE!</v>
      </c>
      <c r="AP153" s="42" t="e">
        <f>AK153*O153+AL153</f>
        <v>#VALUE!</v>
      </c>
      <c r="AQ153" s="76" t="e">
        <f>AP153/AN153</f>
        <v>#VALUE!</v>
      </c>
      <c r="AR153" s="76" t="e">
        <f>AK147*AO153*AG153/AN153</f>
        <v>#VALUE!</v>
      </c>
      <c r="AS153" s="76" t="e">
        <f>AQ153-AR153</f>
        <v>#VALUE!</v>
      </c>
      <c r="AT153" s="76" t="e">
        <f>AS153-AM153</f>
        <v>#VALUE!</v>
      </c>
      <c r="AU153" s="76" t="e">
        <f>AS153-AK147*AI153</f>
        <v>#VALUE!</v>
      </c>
      <c r="AV153" s="54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</row>
    <row r="154" spans="1:76" s="30" customFormat="1" ht="13" customHeight="1">
      <c r="A154" s="898" t="s">
        <v>61</v>
      </c>
      <c r="B154" s="734">
        <v>50</v>
      </c>
      <c r="C154" s="879" t="s">
        <v>174</v>
      </c>
      <c r="D154" s="736"/>
      <c r="E154" s="879" t="s">
        <v>198</v>
      </c>
      <c r="F154" s="736"/>
      <c r="G154" s="736"/>
      <c r="H154" s="736"/>
      <c r="I154" s="736"/>
      <c r="J154" s="745"/>
      <c r="K154" s="736"/>
      <c r="L154" s="745"/>
      <c r="M154" s="736"/>
      <c r="N154" s="926"/>
      <c r="O154" s="355">
        <f t="shared" si="83"/>
        <v>100</v>
      </c>
      <c r="P154" s="321" t="str">
        <f t="shared" si="83"/>
        <v>bg 100</v>
      </c>
      <c r="Q154" s="72" t="str">
        <f t="shared" si="83"/>
        <v>glu 100</v>
      </c>
      <c r="R154" s="131" t="str">
        <f t="shared" si="83"/>
        <v>gir 100</v>
      </c>
      <c r="S154" s="131" t="str">
        <f t="shared" si="83"/>
        <v>[3H dry]</v>
      </c>
      <c r="T154" s="131" t="str">
        <f>+H159</f>
        <v>[3H wet]</v>
      </c>
      <c r="U154" s="72" t="e">
        <f t="shared" si="80"/>
        <v>#VALUE!</v>
      </c>
      <c r="V154" s="888"/>
      <c r="W154" s="72" t="e">
        <f t="shared" si="84"/>
        <v>#DIV/0!</v>
      </c>
      <c r="X154" s="72" t="e">
        <f t="shared" si="81"/>
        <v>#DIV/0!</v>
      </c>
      <c r="Y154" s="72" t="e">
        <f t="shared" si="82"/>
        <v>#DIV/0!</v>
      </c>
      <c r="Z154" s="72" t="e">
        <f>(X154/P154)*100</f>
        <v>#DIV/0!</v>
      </c>
      <c r="AA154" s="72" t="e">
        <f>(T154/0.4-(S154))*$I155/100*10</f>
        <v>#VALUE!</v>
      </c>
      <c r="AB154" s="79"/>
      <c r="AC154" s="79"/>
      <c r="AD154" s="79"/>
      <c r="AE154" s="43" t="e">
        <f>LINEST(R153:R155,O153:O155)</f>
        <v>#VALUE!</v>
      </c>
      <c r="AF154" s="43" t="e">
        <f>INDEX(LINEST(R153:R155,O153:O155),2)</f>
        <v>#VALUE!</v>
      </c>
      <c r="AG154" s="42" t="e">
        <f>LINEST(U153:U155,O153:O155)</f>
        <v>#VALUE!</v>
      </c>
      <c r="AH154" s="42" t="e">
        <f>INDEX(LINEST(U153:U155,O153:O155),2)</f>
        <v>#VALUE!</v>
      </c>
      <c r="AI154" s="43" t="e">
        <f>LINEST(Q153:Q155,O153:O155)</f>
        <v>#VALUE!</v>
      </c>
      <c r="AJ154" s="42" t="e">
        <f>INDEX(LINEST(Q153:Q155,O153:O155),2)</f>
        <v>#VALUE!</v>
      </c>
      <c r="AK154" s="43" t="e">
        <f>LINEST(W153:W155,O153:O155)</f>
        <v>#VALUE!</v>
      </c>
      <c r="AL154" s="42" t="e">
        <f>INDEX(LINEST(W153:W155,O153:O155),2)</f>
        <v>#VALUE!</v>
      </c>
      <c r="AM154" s="43" t="e">
        <f>AE154*O154+AF154</f>
        <v>#VALUE!</v>
      </c>
      <c r="AN154" s="42" t="e">
        <f>AG154*O154+AH154</f>
        <v>#VALUE!</v>
      </c>
      <c r="AO154" s="42" t="e">
        <f>AI154*O154+AJ154</f>
        <v>#VALUE!</v>
      </c>
      <c r="AP154" s="42" t="e">
        <f>AK154*O154+AL154</f>
        <v>#VALUE!</v>
      </c>
      <c r="AQ154" s="76" t="e">
        <f>AP154/AN154</f>
        <v>#VALUE!</v>
      </c>
      <c r="AR154" s="76" t="e">
        <f>AK147*AO154*AG154/AN154</f>
        <v>#VALUE!</v>
      </c>
      <c r="AS154" s="76" t="e">
        <f>AQ154-AR154</f>
        <v>#VALUE!</v>
      </c>
      <c r="AT154" s="76" t="e">
        <f>AS154-AM154</f>
        <v>#VALUE!</v>
      </c>
      <c r="AU154" s="76" t="e">
        <f>AS154-AK147*AI154</f>
        <v>#VALUE!</v>
      </c>
      <c r="AV154" s="54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</row>
    <row r="155" spans="1:76" s="30" customFormat="1" ht="13" customHeight="1" thickBot="1">
      <c r="A155" s="898" t="s">
        <v>315</v>
      </c>
      <c r="B155" s="734">
        <v>60</v>
      </c>
      <c r="C155" s="879" t="s">
        <v>175</v>
      </c>
      <c r="D155" s="736"/>
      <c r="E155" s="879" t="s">
        <v>199</v>
      </c>
      <c r="F155" s="736"/>
      <c r="G155" s="736"/>
      <c r="H155" s="736"/>
      <c r="I155" s="748" t="e">
        <f>I153/J153</f>
        <v>#DIV/0!</v>
      </c>
      <c r="J155" s="749" t="s">
        <v>14</v>
      </c>
      <c r="K155" s="748" t="e">
        <f>K153/L153</f>
        <v>#DIV/0!</v>
      </c>
      <c r="L155" s="749" t="s">
        <v>14</v>
      </c>
      <c r="M155" s="741"/>
      <c r="N155" s="926"/>
      <c r="O155" s="355">
        <f t="shared" ref="O155:S155" si="85">+B161</f>
        <v>120</v>
      </c>
      <c r="P155" s="321" t="str">
        <f t="shared" si="85"/>
        <v>bg 120</v>
      </c>
      <c r="Q155" s="72" t="str">
        <f t="shared" si="85"/>
        <v>glu 120</v>
      </c>
      <c r="R155" s="131" t="str">
        <f t="shared" si="85"/>
        <v>gir 120</v>
      </c>
      <c r="S155" s="131" t="str">
        <f t="shared" si="85"/>
        <v>[3H dry]</v>
      </c>
      <c r="T155" s="131" t="str">
        <f t="shared" ref="T155" si="86">+H161</f>
        <v>[3H wet]</v>
      </c>
      <c r="U155" s="72" t="e">
        <f t="shared" si="80"/>
        <v>#VALUE!</v>
      </c>
      <c r="V155" s="888"/>
      <c r="W155" s="72" t="e">
        <f t="shared" si="84"/>
        <v>#DIV/0!</v>
      </c>
      <c r="X155" s="72" t="e">
        <f t="shared" si="81"/>
        <v>#DIV/0!</v>
      </c>
      <c r="Y155" s="72" t="e">
        <f t="shared" si="82"/>
        <v>#DIV/0!</v>
      </c>
      <c r="Z155" s="72" t="e">
        <f t="shared" ref="Z155" si="87">(X155/P155)*100</f>
        <v>#DIV/0!</v>
      </c>
      <c r="AA155" s="72" t="e">
        <f>(T155/0.4-(S155))*$I155/100*10</f>
        <v>#VALUE!</v>
      </c>
      <c r="AB155" s="79"/>
      <c r="AC155" s="79"/>
      <c r="AD155" s="79"/>
      <c r="AE155" s="43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2"/>
      <c r="AR155" s="41"/>
      <c r="AS155" s="41"/>
      <c r="AT155" s="41"/>
      <c r="AU155" s="41"/>
      <c r="AV155" s="54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</row>
    <row r="156" spans="1:76" s="30" customFormat="1" ht="13" customHeight="1" thickBot="1">
      <c r="A156" s="898">
        <v>1</v>
      </c>
      <c r="B156" s="734">
        <v>70</v>
      </c>
      <c r="C156" s="879" t="s">
        <v>176</v>
      </c>
      <c r="D156" s="736"/>
      <c r="E156" s="879" t="s">
        <v>200</v>
      </c>
      <c r="F156" s="875"/>
      <c r="G156" s="736"/>
      <c r="H156" s="736"/>
      <c r="I156" s="736"/>
      <c r="J156" s="745"/>
      <c r="K156" s="736"/>
      <c r="L156" s="736"/>
      <c r="M156" s="736"/>
      <c r="N156" s="926"/>
      <c r="O156" s="325" t="s">
        <v>55</v>
      </c>
      <c r="P156" s="152" t="e">
        <f t="shared" ref="P156:Z156" si="88">AVERAGE(P152:P155)</f>
        <v>#DIV/0!</v>
      </c>
      <c r="Q156" s="154" t="e">
        <f t="shared" si="88"/>
        <v>#DIV/0!</v>
      </c>
      <c r="R156" s="153" t="e">
        <f t="shared" si="88"/>
        <v>#DIV/0!</v>
      </c>
      <c r="S156" s="153" t="e">
        <f t="shared" si="88"/>
        <v>#DIV/0!</v>
      </c>
      <c r="T156" s="154" t="e">
        <f t="shared" si="88"/>
        <v>#DIV/0!</v>
      </c>
      <c r="U156" s="153" t="e">
        <f t="shared" si="88"/>
        <v>#VALUE!</v>
      </c>
      <c r="V156" s="1075" t="e">
        <f t="shared" si="88"/>
        <v>#DIV/0!</v>
      </c>
      <c r="W156" s="153" t="e">
        <f t="shared" si="88"/>
        <v>#DIV/0!</v>
      </c>
      <c r="X156" s="153" t="e">
        <f t="shared" si="88"/>
        <v>#DIV/0!</v>
      </c>
      <c r="Y156" s="153" t="e">
        <f t="shared" si="88"/>
        <v>#DIV/0!</v>
      </c>
      <c r="Z156" s="153" t="e">
        <f t="shared" si="88"/>
        <v>#DIV/0!</v>
      </c>
      <c r="AA156" s="156"/>
      <c r="AB156" s="79"/>
      <c r="AC156" s="79"/>
      <c r="AD156" s="79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1034" t="s">
        <v>110</v>
      </c>
      <c r="AS156" s="1034" t="e">
        <f>AVERAGE(AS153:AS154)</f>
        <v>#VALUE!</v>
      </c>
      <c r="AT156" s="1034" t="e">
        <f>AVERAGE(AT153:AT154)</f>
        <v>#VALUE!</v>
      </c>
      <c r="AU156" s="1034" t="e">
        <f>AVERAGE(AU153:AU154)</f>
        <v>#VALUE!</v>
      </c>
      <c r="AV156" s="54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</row>
    <row r="157" spans="1:76" s="30" customFormat="1" ht="13" customHeight="1" thickBot="1">
      <c r="A157" s="898" t="s">
        <v>316</v>
      </c>
      <c r="B157" s="734">
        <v>80</v>
      </c>
      <c r="C157" s="879" t="s">
        <v>177</v>
      </c>
      <c r="D157" s="879" t="s">
        <v>188</v>
      </c>
      <c r="E157" s="879" t="s">
        <v>201</v>
      </c>
      <c r="F157" s="879" t="s">
        <v>156</v>
      </c>
      <c r="G157" s="736"/>
      <c r="H157" s="879" t="s">
        <v>158</v>
      </c>
      <c r="I157" s="736"/>
      <c r="J157" s="750"/>
      <c r="K157" s="742"/>
      <c r="L157" s="742"/>
      <c r="M157" s="742"/>
      <c r="N157" s="926"/>
      <c r="O157" s="1026" t="s">
        <v>95</v>
      </c>
      <c r="P157" s="79" t="e">
        <f>AVERAGE(P150:P151)</f>
        <v>#DIV/0!</v>
      </c>
      <c r="Q157" s="158" t="e">
        <f>AVERAGE(P152/Q152,P153/Q153,P154/Q154,P155/Q155)</f>
        <v>#VALUE!</v>
      </c>
      <c r="R157" s="67" t="e">
        <f>AVERAGE(P150/Q150,P151/Q151)</f>
        <v>#VALUE!</v>
      </c>
      <c r="S157" s="79"/>
      <c r="T157" s="79"/>
      <c r="U157" s="79"/>
      <c r="V157" s="1076"/>
      <c r="W157" s="79"/>
      <c r="X157" s="79"/>
      <c r="Y157" s="79"/>
      <c r="Z157" s="160"/>
      <c r="AA157" s="782" t="s">
        <v>79</v>
      </c>
      <c r="AB157" s="79"/>
      <c r="AC157" s="79"/>
      <c r="AD157" s="79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</row>
    <row r="158" spans="1:76" s="30" customFormat="1" ht="13" customHeight="1" thickBot="1">
      <c r="A158" s="1101" t="s">
        <v>220</v>
      </c>
      <c r="B158" s="734">
        <v>90</v>
      </c>
      <c r="C158" s="879" t="s">
        <v>178</v>
      </c>
      <c r="D158" s="879" t="s">
        <v>189</v>
      </c>
      <c r="E158" s="879" t="s">
        <v>202</v>
      </c>
      <c r="F158" s="879" t="s">
        <v>156</v>
      </c>
      <c r="G158" s="736"/>
      <c r="H158" s="879" t="s">
        <v>158</v>
      </c>
      <c r="I158" s="751"/>
      <c r="J158" s="749"/>
      <c r="K158" s="741"/>
      <c r="L158" s="741"/>
      <c r="M158" s="741"/>
      <c r="N158" s="926"/>
      <c r="O158" s="1233" t="s">
        <v>83</v>
      </c>
      <c r="P158" s="1233"/>
      <c r="Q158" s="162" t="e">
        <f>STDEV(P152/Q152,P153/Q153,P154/Q154,P155/Q155)</f>
        <v>#VALUE!</v>
      </c>
      <c r="R158" s="163" t="e">
        <f>STDEV(P150/Q150,P151/Q151)</f>
        <v>#VALUE!</v>
      </c>
      <c r="S158" s="79"/>
      <c r="T158" s="79"/>
      <c r="U158" s="79"/>
      <c r="V158" s="1076"/>
      <c r="W158" s="79"/>
      <c r="X158" s="79"/>
      <c r="Y158" s="79"/>
      <c r="Z158" s="164" t="s">
        <v>89</v>
      </c>
      <c r="AA158" s="165" t="e">
        <f>SLOPE(AA150:AA151,O150:O151)</f>
        <v>#VALUE!</v>
      </c>
      <c r="AB158" s="79"/>
      <c r="AC158" s="79"/>
      <c r="AD158" s="79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</row>
    <row r="159" spans="1:76" s="30" customFormat="1" ht="13" customHeight="1" thickBot="1">
      <c r="A159" s="1132" t="s">
        <v>337</v>
      </c>
      <c r="B159" s="734">
        <v>100</v>
      </c>
      <c r="C159" s="879" t="s">
        <v>179</v>
      </c>
      <c r="D159" s="879" t="s">
        <v>190</v>
      </c>
      <c r="E159" s="879" t="s">
        <v>203</v>
      </c>
      <c r="F159" s="879" t="s">
        <v>156</v>
      </c>
      <c r="G159" s="736"/>
      <c r="H159" s="879" t="s">
        <v>158</v>
      </c>
      <c r="I159" s="1056"/>
      <c r="J159" s="753"/>
      <c r="K159" s="736"/>
      <c r="L159" s="736"/>
      <c r="M159" s="879" t="s">
        <v>211</v>
      </c>
      <c r="N159" s="1067"/>
      <c r="O159" s="35"/>
      <c r="P159" s="945"/>
      <c r="Q159" s="783" t="s">
        <v>93</v>
      </c>
      <c r="R159" s="784" t="s">
        <v>94</v>
      </c>
      <c r="S159" s="79"/>
      <c r="T159" s="79"/>
      <c r="U159" s="79"/>
      <c r="V159" s="1076"/>
      <c r="W159" s="79"/>
      <c r="X159" s="79"/>
      <c r="Y159" s="79"/>
      <c r="Z159" s="167" t="s">
        <v>80</v>
      </c>
      <c r="AA159" s="168" t="e">
        <f>SLOPE(AA152:AA155,O152:O155)</f>
        <v>#VALUE!</v>
      </c>
      <c r="AB159" s="79"/>
      <c r="AC159" s="79"/>
      <c r="AD159" s="79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</row>
    <row r="160" spans="1:76" s="30" customFormat="1" ht="13" customHeight="1">
      <c r="A160" s="1101" t="s">
        <v>219</v>
      </c>
      <c r="B160" s="734">
        <v>110</v>
      </c>
      <c r="C160" s="879" t="s">
        <v>180</v>
      </c>
      <c r="D160" s="736"/>
      <c r="E160" s="879" t="s">
        <v>204</v>
      </c>
      <c r="F160" s="736"/>
      <c r="G160" s="736"/>
      <c r="H160" s="736"/>
      <c r="I160" s="754" t="s">
        <v>9</v>
      </c>
      <c r="J160" s="755"/>
      <c r="K160" s="1291"/>
      <c r="L160" s="1292"/>
      <c r="M160" s="743"/>
      <c r="N160" s="1067"/>
      <c r="O160" s="79"/>
      <c r="P160" s="79"/>
      <c r="Q160" s="79"/>
      <c r="R160" s="79"/>
      <c r="S160" s="79"/>
      <c r="T160" s="79"/>
      <c r="U160" s="79"/>
      <c r="V160" s="1076"/>
      <c r="W160" s="41"/>
      <c r="X160" s="41"/>
      <c r="Y160" s="41"/>
      <c r="Z160" s="41"/>
      <c r="AA160" s="41"/>
      <c r="AB160" s="79"/>
      <c r="AC160" s="79"/>
      <c r="AD160" s="79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</row>
    <row r="161" spans="1:76" s="30" customFormat="1" ht="13" customHeight="1">
      <c r="A161" s="1132" t="s">
        <v>338</v>
      </c>
      <c r="B161" s="734">
        <v>120</v>
      </c>
      <c r="C161" s="879" t="s">
        <v>181</v>
      </c>
      <c r="D161" s="879" t="s">
        <v>191</v>
      </c>
      <c r="E161" s="879" t="s">
        <v>205</v>
      </c>
      <c r="F161" s="879" t="s">
        <v>156</v>
      </c>
      <c r="G161" s="736"/>
      <c r="H161" s="879" t="s">
        <v>158</v>
      </c>
      <c r="I161" s="756" t="e">
        <f>((G163+G162)/2)*(B163-B162)</f>
        <v>#VALUE!</v>
      </c>
      <c r="J161" s="749"/>
      <c r="K161" s="1293"/>
      <c r="L161" s="1294"/>
      <c r="M161" s="879" t="s">
        <v>212</v>
      </c>
      <c r="N161" s="926"/>
      <c r="O161" s="79"/>
      <c r="P161" s="79"/>
      <c r="Q161" s="79"/>
      <c r="R161" s="79"/>
      <c r="S161" s="79"/>
      <c r="T161" s="79"/>
      <c r="U161" s="79"/>
      <c r="V161" s="1076"/>
      <c r="W161" s="41"/>
      <c r="X161" s="41"/>
      <c r="Y161" s="41"/>
      <c r="Z161" s="41"/>
      <c r="AA161" s="41"/>
      <c r="AB161" s="79"/>
      <c r="AC161" s="79"/>
      <c r="AD161" s="79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</row>
    <row r="162" spans="1:76" ht="13" customHeight="1">
      <c r="A162" s="898"/>
      <c r="B162" s="734">
        <v>2</v>
      </c>
      <c r="C162" s="879" t="s">
        <v>182</v>
      </c>
      <c r="D162" s="736"/>
      <c r="E162" s="879" t="s">
        <v>206</v>
      </c>
      <c r="F162" s="736"/>
      <c r="G162" s="879" t="s">
        <v>157</v>
      </c>
      <c r="H162" s="736"/>
      <c r="I162" s="756" t="e">
        <f>((G164+G163)/2)*(B164-B163)</f>
        <v>#VALUE!</v>
      </c>
      <c r="J162" s="749"/>
      <c r="K162" s="1293"/>
      <c r="L162" s="1294"/>
      <c r="M162" s="743"/>
      <c r="N162" s="926"/>
      <c r="V162" s="1076"/>
      <c r="AB162" s="79"/>
      <c r="AC162" s="79"/>
      <c r="AD162" s="79"/>
      <c r="AS162" s="54"/>
      <c r="AT162" s="54"/>
      <c r="AU162" s="54"/>
      <c r="AV162" s="54"/>
      <c r="AW162" s="54"/>
      <c r="BT162" s="41"/>
      <c r="BU162" s="41"/>
      <c r="BV162" s="41"/>
      <c r="BW162" s="41"/>
      <c r="BX162" s="41"/>
    </row>
    <row r="163" spans="1:76" ht="13" customHeight="1">
      <c r="A163" s="943" t="s">
        <v>317</v>
      </c>
      <c r="B163" s="734">
        <v>5</v>
      </c>
      <c r="C163" s="879" t="s">
        <v>183</v>
      </c>
      <c r="D163" s="736"/>
      <c r="E163" s="879" t="s">
        <v>207</v>
      </c>
      <c r="F163" s="736"/>
      <c r="G163" s="879" t="s">
        <v>157</v>
      </c>
      <c r="H163" s="736"/>
      <c r="I163" s="756" t="e">
        <f>((G165+G164)/2)*(B165-B164)</f>
        <v>#VALUE!</v>
      </c>
      <c r="J163" s="749"/>
      <c r="K163" s="1293"/>
      <c r="L163" s="1294"/>
      <c r="M163" s="743"/>
      <c r="N163" s="926"/>
      <c r="V163" s="1076"/>
      <c r="AB163" s="79"/>
      <c r="AC163" s="79"/>
      <c r="AD163" s="79"/>
      <c r="AS163" s="54"/>
      <c r="AT163" s="54"/>
      <c r="AU163" s="54"/>
      <c r="AV163" s="54"/>
      <c r="AW163" s="54"/>
      <c r="BT163" s="41"/>
      <c r="BU163" s="41"/>
      <c r="BV163" s="41"/>
      <c r="BW163" s="41"/>
      <c r="BX163" s="41"/>
    </row>
    <row r="164" spans="1:76" ht="13" customHeight="1">
      <c r="A164" s="1102"/>
      <c r="B164" s="734">
        <v>10</v>
      </c>
      <c r="C164" s="879" t="s">
        <v>170</v>
      </c>
      <c r="D164" s="736"/>
      <c r="E164" s="879" t="s">
        <v>194</v>
      </c>
      <c r="F164" s="736"/>
      <c r="G164" s="879" t="s">
        <v>157</v>
      </c>
      <c r="H164" s="736"/>
      <c r="I164" s="756" t="e">
        <f>((G166+G165)/2)*(B166-B165)</f>
        <v>#VALUE!</v>
      </c>
      <c r="J164" s="749"/>
      <c r="K164" s="1293"/>
      <c r="L164" s="1294"/>
      <c r="M164" s="743"/>
      <c r="N164" s="926"/>
      <c r="V164" s="1076"/>
      <c r="AB164" s="79"/>
      <c r="AC164" s="79"/>
      <c r="AD164" s="79"/>
      <c r="AS164" s="54"/>
      <c r="AT164" s="54"/>
      <c r="AU164" s="54"/>
      <c r="AV164" s="54"/>
      <c r="AW164" s="54"/>
      <c r="BT164" s="41"/>
      <c r="BU164" s="41"/>
      <c r="BV164" s="41"/>
      <c r="BW164" s="41"/>
      <c r="BX164" s="41"/>
    </row>
    <row r="165" spans="1:76" ht="13" customHeight="1" thickBot="1">
      <c r="A165" s="1102"/>
      <c r="B165" s="734">
        <v>15</v>
      </c>
      <c r="C165" s="879" t="s">
        <v>184</v>
      </c>
      <c r="D165" s="736"/>
      <c r="E165" s="879" t="s">
        <v>208</v>
      </c>
      <c r="F165" s="736"/>
      <c r="G165" s="879" t="s">
        <v>157</v>
      </c>
      <c r="H165" s="736"/>
      <c r="I165" s="757" t="e">
        <f>SUM(I161:I164)/(B166-B162)*220</f>
        <v>#VALUE!</v>
      </c>
      <c r="J165" s="758" t="s">
        <v>10</v>
      </c>
      <c r="K165" s="1295"/>
      <c r="L165" s="1296"/>
      <c r="M165" s="743"/>
      <c r="N165" s="926"/>
      <c r="V165" s="1076"/>
      <c r="W165" s="79"/>
      <c r="X165" s="79"/>
      <c r="Y165" s="79"/>
      <c r="Z165" s="79"/>
      <c r="AA165" s="79"/>
      <c r="AB165" s="79"/>
      <c r="AC165" s="79"/>
      <c r="AD165" s="79"/>
      <c r="AS165" s="54"/>
      <c r="AT165" s="54"/>
      <c r="AU165" s="54"/>
      <c r="AV165" s="54"/>
      <c r="AW165" s="54"/>
      <c r="BT165" s="41"/>
      <c r="BU165" s="41"/>
      <c r="BV165" s="41"/>
      <c r="BW165" s="41"/>
      <c r="BX165" s="41"/>
    </row>
    <row r="166" spans="1:76" ht="13" customHeight="1" thickBot="1">
      <c r="A166" s="1102"/>
      <c r="B166" s="734">
        <v>25</v>
      </c>
      <c r="C166" s="879" t="s">
        <v>185</v>
      </c>
      <c r="D166" s="736"/>
      <c r="E166" s="879" t="s">
        <v>209</v>
      </c>
      <c r="F166" s="736"/>
      <c r="G166" s="879" t="s">
        <v>157</v>
      </c>
      <c r="H166" s="736"/>
      <c r="I166" s="759"/>
      <c r="J166" s="760"/>
      <c r="K166" s="742"/>
      <c r="L166" s="742"/>
      <c r="M166" s="743"/>
      <c r="N166" s="926"/>
      <c r="O166" s="326"/>
      <c r="V166" s="1076"/>
      <c r="W166" s="79"/>
      <c r="X166" s="79"/>
      <c r="Y166" s="79"/>
      <c r="Z166" s="836" t="s">
        <v>14</v>
      </c>
      <c r="AA166" s="79"/>
      <c r="AB166" s="79"/>
      <c r="AC166" s="79"/>
      <c r="AD166" s="79"/>
      <c r="AS166" s="54"/>
      <c r="AT166" s="54"/>
      <c r="AU166" s="54"/>
      <c r="AV166" s="54"/>
      <c r="AW166" s="54"/>
      <c r="BT166" s="41"/>
      <c r="BU166" s="41"/>
      <c r="BV166" s="41"/>
      <c r="BW166" s="41"/>
      <c r="BX166" s="41"/>
    </row>
    <row r="167" spans="1:76" ht="13" customHeight="1" thickBot="1">
      <c r="A167" s="1103" t="s">
        <v>218</v>
      </c>
      <c r="B167" s="735" t="s">
        <v>11</v>
      </c>
      <c r="C167" s="764" t="e">
        <f>AVERAGE(C162:C166)</f>
        <v>#DIV/0!</v>
      </c>
      <c r="D167" s="763"/>
      <c r="E167" s="764" t="e">
        <f>AVERAGE(E157:E161)</f>
        <v>#DIV/0!</v>
      </c>
      <c r="F167" s="763"/>
      <c r="G167" s="884" t="s">
        <v>159</v>
      </c>
      <c r="H167" s="765" t="s">
        <v>8</v>
      </c>
      <c r="I167" s="761"/>
      <c r="J167" s="762"/>
      <c r="K167" s="763"/>
      <c r="L167" s="763"/>
      <c r="M167" s="744" t="e">
        <f>AVERAGE(M159:M164)</f>
        <v>#DIV/0!</v>
      </c>
      <c r="N167" s="740" t="s">
        <v>58</v>
      </c>
      <c r="O167" s="1281" t="str">
        <f>A169</f>
        <v>MP-8</v>
      </c>
      <c r="P167" s="1282"/>
      <c r="Q167" s="319"/>
      <c r="S167" s="92" t="s">
        <v>77</v>
      </c>
      <c r="T167" s="92" t="s">
        <v>78</v>
      </c>
      <c r="V167" s="1076"/>
      <c r="W167" s="79"/>
      <c r="X167" s="79"/>
      <c r="Y167" s="79"/>
      <c r="Z167" s="320"/>
      <c r="AA167" s="837"/>
      <c r="AB167" s="838"/>
      <c r="AC167" s="838"/>
      <c r="AD167" s="839"/>
      <c r="AE167" s="844" t="str">
        <f>+O167</f>
        <v>MP-8</v>
      </c>
      <c r="AF167" s="844" t="s">
        <v>116</v>
      </c>
      <c r="AG167" s="844"/>
      <c r="AH167" s="844"/>
      <c r="AI167" s="844" t="s">
        <v>115</v>
      </c>
      <c r="AJ167" s="844"/>
      <c r="AK167" s="844">
        <v>1.3</v>
      </c>
      <c r="AL167" s="844"/>
      <c r="AM167" s="844"/>
      <c r="AN167" s="844"/>
      <c r="AO167" s="844"/>
      <c r="AP167" s="844"/>
      <c r="AQ167" s="844"/>
      <c r="AR167" s="844"/>
      <c r="AS167" s="844"/>
      <c r="AT167" s="844"/>
      <c r="AU167" s="844"/>
      <c r="AV167" s="54"/>
      <c r="AW167" s="54"/>
      <c r="BT167" s="41"/>
      <c r="BU167" s="41"/>
      <c r="BV167" s="41"/>
      <c r="BW167" s="41"/>
      <c r="BX167" s="41"/>
    </row>
    <row r="168" spans="1:76" ht="13" customHeight="1">
      <c r="A168" s="1104">
        <v>8</v>
      </c>
      <c r="B168" s="786">
        <v>-10</v>
      </c>
      <c r="C168" s="878" t="s">
        <v>168</v>
      </c>
      <c r="D168" s="878" t="s">
        <v>186</v>
      </c>
      <c r="E168" s="878" t="s">
        <v>192</v>
      </c>
      <c r="F168" s="880" t="s">
        <v>156</v>
      </c>
      <c r="G168" s="789"/>
      <c r="H168" s="880" t="s">
        <v>158</v>
      </c>
      <c r="I168" s="814"/>
      <c r="J168" s="815"/>
      <c r="K168" s="816"/>
      <c r="L168" s="816"/>
      <c r="M168" s="941" t="s">
        <v>210</v>
      </c>
      <c r="N168" s="928"/>
      <c r="O168" s="818" t="s">
        <v>2</v>
      </c>
      <c r="P168" s="819" t="s">
        <v>344</v>
      </c>
      <c r="Q168" s="822" t="s">
        <v>345</v>
      </c>
      <c r="R168" s="823" t="s">
        <v>46</v>
      </c>
      <c r="S168" s="822" t="s">
        <v>71</v>
      </c>
      <c r="T168" s="822" t="s">
        <v>72</v>
      </c>
      <c r="U168" s="822" t="s">
        <v>17</v>
      </c>
      <c r="V168" s="1082" t="s">
        <v>28</v>
      </c>
      <c r="W168" s="822" t="s">
        <v>25</v>
      </c>
      <c r="X168" s="823" t="s">
        <v>18</v>
      </c>
      <c r="Y168" s="824" t="s">
        <v>20</v>
      </c>
      <c r="Z168" s="825" t="s">
        <v>56</v>
      </c>
      <c r="AA168" s="826" t="s">
        <v>74</v>
      </c>
      <c r="AB168" s="827" t="s">
        <v>81</v>
      </c>
      <c r="AC168" s="827" t="s">
        <v>82</v>
      </c>
      <c r="AD168" s="828" t="s">
        <v>86</v>
      </c>
      <c r="AE168" s="844"/>
      <c r="AF168" s="844"/>
      <c r="AG168" s="844"/>
      <c r="AH168" s="844"/>
      <c r="AI168" s="844"/>
      <c r="AJ168" s="844"/>
      <c r="AK168" s="844"/>
      <c r="AL168" s="844"/>
      <c r="AM168" s="844" t="s">
        <v>117</v>
      </c>
      <c r="AN168" s="844" t="s">
        <v>117</v>
      </c>
      <c r="AO168" s="844" t="s">
        <v>117</v>
      </c>
      <c r="AP168" s="844" t="s">
        <v>117</v>
      </c>
      <c r="AQ168" s="844" t="s">
        <v>118</v>
      </c>
      <c r="AR168" s="844" t="s">
        <v>119</v>
      </c>
      <c r="AS168" s="844" t="s">
        <v>120</v>
      </c>
      <c r="AT168" s="844" t="s">
        <v>121</v>
      </c>
      <c r="AU168" s="844"/>
      <c r="AV168" s="54"/>
      <c r="AW168" s="54"/>
      <c r="BT168" s="41"/>
      <c r="BU168" s="41"/>
      <c r="BV168" s="41"/>
      <c r="BW168" s="41"/>
      <c r="BX168" s="41"/>
    </row>
    <row r="169" spans="1:76" ht="13" customHeight="1" thickBot="1">
      <c r="A169" s="910" t="s">
        <v>144</v>
      </c>
      <c r="B169" s="787">
        <v>0</v>
      </c>
      <c r="C169" s="879" t="s">
        <v>169</v>
      </c>
      <c r="D169" s="879" t="s">
        <v>187</v>
      </c>
      <c r="E169" s="879" t="s">
        <v>193</v>
      </c>
      <c r="F169" s="879" t="s">
        <v>156</v>
      </c>
      <c r="G169" s="789"/>
      <c r="H169" s="879" t="s">
        <v>158</v>
      </c>
      <c r="I169" s="879"/>
      <c r="J169" s="883"/>
      <c r="K169" s="879"/>
      <c r="L169" s="879"/>
      <c r="M169" s="789"/>
      <c r="N169" s="929"/>
      <c r="O169" s="820" t="s">
        <v>26</v>
      </c>
      <c r="P169" s="821" t="s">
        <v>99</v>
      </c>
      <c r="Q169" s="829" t="s">
        <v>99</v>
      </c>
      <c r="R169" s="829" t="s">
        <v>16</v>
      </c>
      <c r="S169" s="829" t="s">
        <v>70</v>
      </c>
      <c r="T169" s="829" t="s">
        <v>73</v>
      </c>
      <c r="U169" s="830" t="s">
        <v>84</v>
      </c>
      <c r="V169" s="1083" t="s">
        <v>350</v>
      </c>
      <c r="W169" s="829" t="s">
        <v>88</v>
      </c>
      <c r="X169" s="829" t="s">
        <v>16</v>
      </c>
      <c r="Y169" s="831" t="s">
        <v>16</v>
      </c>
      <c r="Z169" s="832"/>
      <c r="AA169" s="833" t="s">
        <v>75</v>
      </c>
      <c r="AB169" s="834"/>
      <c r="AC169" s="834"/>
      <c r="AD169" s="835"/>
      <c r="AE169" s="844" t="s">
        <v>122</v>
      </c>
      <c r="AF169" s="844" t="s">
        <v>123</v>
      </c>
      <c r="AG169" s="844" t="s">
        <v>124</v>
      </c>
      <c r="AH169" s="844" t="s">
        <v>125</v>
      </c>
      <c r="AI169" s="844" t="s">
        <v>341</v>
      </c>
      <c r="AJ169" s="844" t="s">
        <v>346</v>
      </c>
      <c r="AK169" s="844" t="s">
        <v>339</v>
      </c>
      <c r="AL169" s="844" t="s">
        <v>340</v>
      </c>
      <c r="AM169" s="844" t="s">
        <v>46</v>
      </c>
      <c r="AN169" s="844" t="s">
        <v>17</v>
      </c>
      <c r="AO169" s="844" t="s">
        <v>343</v>
      </c>
      <c r="AP169" s="844" t="s">
        <v>25</v>
      </c>
      <c r="AQ169" s="844" t="s">
        <v>127</v>
      </c>
      <c r="AR169" s="844" t="s">
        <v>127</v>
      </c>
      <c r="AS169" s="844" t="s">
        <v>127</v>
      </c>
      <c r="AT169" s="844" t="s">
        <v>127</v>
      </c>
      <c r="AU169" s="844" t="s">
        <v>128</v>
      </c>
      <c r="AV169" s="54"/>
      <c r="AW169" s="54"/>
      <c r="BT169" s="41"/>
      <c r="BU169" s="41"/>
      <c r="BV169" s="41"/>
      <c r="BW169" s="41"/>
      <c r="BX169" s="41"/>
    </row>
    <row r="170" spans="1:76" ht="13" customHeight="1">
      <c r="A170" s="899" t="s">
        <v>151</v>
      </c>
      <c r="B170" s="787">
        <v>10</v>
      </c>
      <c r="C170" s="879" t="s">
        <v>170</v>
      </c>
      <c r="D170" s="789"/>
      <c r="E170" s="879" t="s">
        <v>194</v>
      </c>
      <c r="F170" s="789"/>
      <c r="G170" s="789"/>
      <c r="H170" s="789"/>
      <c r="I170" s="879"/>
      <c r="J170" s="883"/>
      <c r="K170" s="879"/>
      <c r="L170" s="879"/>
      <c r="M170" s="789"/>
      <c r="N170" s="930"/>
      <c r="O170" s="322">
        <f t="shared" ref="O170:O171" si="89">+B168</f>
        <v>-10</v>
      </c>
      <c r="P170" s="323" t="str">
        <f t="shared" ref="P170:P171" si="90">+C168</f>
        <v>bg -10</v>
      </c>
      <c r="Q170" s="66" t="str">
        <f t="shared" ref="Q170:Q171" si="91">+D168</f>
        <v>glu -10</v>
      </c>
      <c r="R170" s="66" t="str">
        <f t="shared" ref="R170:R171" si="92">+E168</f>
        <v>gir -10</v>
      </c>
      <c r="S170" s="66" t="str">
        <f t="shared" ref="S170:S171" si="93">+F168</f>
        <v>[3H dry]</v>
      </c>
      <c r="T170" s="66" t="str">
        <f>+H168</f>
        <v>[3H wet]</v>
      </c>
      <c r="U170" s="65" t="e">
        <f t="shared" ref="U170:U175" si="94">S170/Q170</f>
        <v>#VALUE!</v>
      </c>
      <c r="V170" s="887">
        <v>3</v>
      </c>
      <c r="W170" s="65" t="e">
        <f>V171*I173*200/10/(A170)</f>
        <v>#DIV/0!</v>
      </c>
      <c r="X170" s="65" t="e">
        <f t="shared" ref="X170:X175" si="95">W170/U170</f>
        <v>#DIV/0!</v>
      </c>
      <c r="Y170" s="65" t="e">
        <f t="shared" ref="Y170:Y175" si="96">X170-R170</f>
        <v>#DIV/0!</v>
      </c>
      <c r="Z170" s="65" t="e">
        <f>(X170/P170)*100</f>
        <v>#DIV/0!</v>
      </c>
      <c r="AA170" s="65" t="e">
        <f>(T170/0.4-(S170))*I175/100*10</f>
        <v>#VALUE!</v>
      </c>
      <c r="AB170" s="64" t="e">
        <f>700*AA178/AVERAGE(U170:U171)</f>
        <v>#VALUE!</v>
      </c>
      <c r="AC170" s="65" t="e">
        <f>AVERAGE(X170:X171)-AB170</f>
        <v>#DIV/0!</v>
      </c>
      <c r="AD170" s="65" t="e">
        <f>AC170/AVERAGE(X170:X171)*100</f>
        <v>#DIV/0!</v>
      </c>
      <c r="AE170" s="43" t="e">
        <f>LINEST(R170:R171,O170:O171)</f>
        <v>#VALUE!</v>
      </c>
      <c r="AF170" s="43" t="e">
        <f>INDEX(LINEST(R170:R171,O170:O171),2)</f>
        <v>#VALUE!</v>
      </c>
      <c r="AG170" s="42" t="e">
        <f>LINEST(U170:U171,O170:O171)</f>
        <v>#VALUE!</v>
      </c>
      <c r="AH170" s="42" t="e">
        <f>INDEX(LINEST(U170:U171,O170:O171),2)</f>
        <v>#VALUE!</v>
      </c>
      <c r="AI170" s="43" t="e">
        <f>LINEST(Q170:Q171,O170:O171)</f>
        <v>#VALUE!</v>
      </c>
      <c r="AJ170" s="42" t="e">
        <f>INDEX(LINEST(Q170:Q171,O170:O171),2)</f>
        <v>#VALUE!</v>
      </c>
      <c r="AK170" s="43" t="e">
        <f>LINEST(W170:W171,O170:O171)</f>
        <v>#VALUE!</v>
      </c>
      <c r="AL170" s="42" t="e">
        <f>INDEX(LINEST(W170:W171,O170:O171),2)</f>
        <v>#VALUE!</v>
      </c>
      <c r="AM170" s="43" t="e">
        <f>AE170*AVERAGE(O170:O171)+AF170</f>
        <v>#VALUE!</v>
      </c>
      <c r="AN170" s="42" t="e">
        <f>AG170*AVERAGE(O170:O171)+AH170</f>
        <v>#VALUE!</v>
      </c>
      <c r="AO170" s="42" t="e">
        <f>AI170*AVERAGE(O170:O171)+AJ170</f>
        <v>#VALUE!</v>
      </c>
      <c r="AP170" s="42" t="e">
        <f>AK170*AVERAGE(O170:O171)+AL170</f>
        <v>#VALUE!</v>
      </c>
      <c r="AQ170" s="76" t="e">
        <f>AP170/AN170</f>
        <v>#VALUE!</v>
      </c>
      <c r="AR170" s="76" t="e">
        <f>AK167*AO170*AG170/AN170</f>
        <v>#VALUE!</v>
      </c>
      <c r="AS170" s="1034" t="e">
        <f>AQ170-AR170</f>
        <v>#VALUE!</v>
      </c>
      <c r="AT170" s="1034" t="e">
        <f>AS170-AM170</f>
        <v>#VALUE!</v>
      </c>
      <c r="AU170" s="1034" t="e">
        <f>AS170-AK167*AI170</f>
        <v>#VALUE!</v>
      </c>
      <c r="AV170" s="45" t="s">
        <v>97</v>
      </c>
      <c r="AW170" s="54"/>
      <c r="BT170" s="41"/>
      <c r="BU170" s="41"/>
      <c r="BV170" s="41"/>
      <c r="BW170" s="41"/>
      <c r="BX170" s="41"/>
    </row>
    <row r="171" spans="1:76" ht="13" customHeight="1">
      <c r="A171" s="899" t="str">
        <f>A151</f>
        <v>[genotype D]</v>
      </c>
      <c r="B171" s="787">
        <v>20</v>
      </c>
      <c r="C171" s="879" t="s">
        <v>171</v>
      </c>
      <c r="D171" s="789"/>
      <c r="E171" s="879" t="s">
        <v>195</v>
      </c>
      <c r="F171" s="789"/>
      <c r="G171" s="789"/>
      <c r="H171" s="789"/>
      <c r="I171" s="879"/>
      <c r="J171" s="883"/>
      <c r="K171" s="879"/>
      <c r="L171" s="879"/>
      <c r="M171" s="789"/>
      <c r="N171" s="929"/>
      <c r="O171" s="324">
        <f t="shared" si="89"/>
        <v>0</v>
      </c>
      <c r="P171" s="321" t="str">
        <f t="shared" si="90"/>
        <v>bg 0</v>
      </c>
      <c r="Q171" s="131" t="str">
        <f t="shared" si="91"/>
        <v>glu 0</v>
      </c>
      <c r="R171" s="131" t="str">
        <f t="shared" si="92"/>
        <v>gir 0</v>
      </c>
      <c r="S171" s="131" t="str">
        <f t="shared" si="93"/>
        <v>[3H dry]</v>
      </c>
      <c r="T171" s="131" t="str">
        <f>+H169</f>
        <v>[3H wet]</v>
      </c>
      <c r="U171" s="72" t="e">
        <f t="shared" si="94"/>
        <v>#VALUE!</v>
      </c>
      <c r="V171" s="888">
        <v>3</v>
      </c>
      <c r="W171" s="72" t="e">
        <f>V171*I173*200/10/(A170)</f>
        <v>#DIV/0!</v>
      </c>
      <c r="X171" s="72" t="e">
        <f t="shared" si="95"/>
        <v>#DIV/0!</v>
      </c>
      <c r="Y171" s="72" t="e">
        <f t="shared" si="96"/>
        <v>#DIV/0!</v>
      </c>
      <c r="Z171" s="72" t="e">
        <f>(X171/P171)*100</f>
        <v>#DIV/0!</v>
      </c>
      <c r="AA171" s="72" t="e">
        <f>(T171/0.4-(S171))*$I175/100*10</f>
        <v>#VALUE!</v>
      </c>
      <c r="AB171" s="250" t="e">
        <f>700*AA179/AVERAGE(U172:U175)</f>
        <v>#VALUE!</v>
      </c>
      <c r="AC171" s="72" t="e">
        <f>X176-AB171</f>
        <v>#DIV/0!</v>
      </c>
      <c r="AD171" s="65" t="e">
        <f>AC171/AVERAGE(X172:X175)*100</f>
        <v>#DIV/0!</v>
      </c>
      <c r="AE171" s="43"/>
      <c r="AF171" s="43"/>
      <c r="AG171" s="42"/>
      <c r="AH171" s="42"/>
      <c r="AI171" s="43"/>
      <c r="AJ171" s="42"/>
      <c r="AK171" s="42"/>
      <c r="AL171" s="42"/>
      <c r="AM171" s="43"/>
      <c r="AN171" s="42"/>
      <c r="AO171" s="42"/>
      <c r="AP171" s="42"/>
      <c r="AQ171" s="76"/>
      <c r="AR171" s="76"/>
      <c r="AS171" s="76"/>
      <c r="AT171" s="42"/>
      <c r="AU171" s="42"/>
      <c r="AV171" s="54"/>
      <c r="AW171" s="54"/>
      <c r="BT171" s="41"/>
      <c r="BU171" s="41"/>
      <c r="BV171" s="41"/>
      <c r="BW171" s="41"/>
      <c r="BX171" s="41"/>
    </row>
    <row r="172" spans="1:76" ht="13" customHeight="1">
      <c r="A172" s="899" t="str">
        <f>A152</f>
        <v>[diet D]</v>
      </c>
      <c r="B172" s="787">
        <v>30</v>
      </c>
      <c r="C172" s="879" t="s">
        <v>172</v>
      </c>
      <c r="D172" s="789"/>
      <c r="E172" s="879" t="s">
        <v>196</v>
      </c>
      <c r="F172" s="789"/>
      <c r="G172" s="789"/>
      <c r="H172" s="789"/>
      <c r="I172" s="789"/>
      <c r="J172" s="797"/>
      <c r="K172" s="789"/>
      <c r="L172" s="789"/>
      <c r="M172" s="789"/>
      <c r="N172" s="929"/>
      <c r="O172" s="324">
        <f t="shared" ref="O172:O174" si="97">+B177</f>
        <v>80</v>
      </c>
      <c r="P172" s="321" t="str">
        <f t="shared" ref="P172:P174" si="98">+C177</f>
        <v>bg 80</v>
      </c>
      <c r="Q172" s="131" t="str">
        <f t="shared" ref="Q172:Q174" si="99">+D177</f>
        <v>glu 80</v>
      </c>
      <c r="R172" s="131" t="str">
        <f t="shared" ref="R172:R174" si="100">+E177</f>
        <v>gir 80</v>
      </c>
      <c r="S172" s="131" t="str">
        <f t="shared" ref="S172:S174" si="101">+F177</f>
        <v>[3H dry]</v>
      </c>
      <c r="T172" s="131" t="str">
        <f>+H177</f>
        <v>[3H wet]</v>
      </c>
      <c r="U172" s="72" t="e">
        <f t="shared" si="94"/>
        <v>#VALUE!</v>
      </c>
      <c r="V172" s="888"/>
      <c r="W172" s="72" t="e">
        <f>V172*K173*200/10/(A170)</f>
        <v>#DIV/0!</v>
      </c>
      <c r="X172" s="72" t="e">
        <f t="shared" si="95"/>
        <v>#DIV/0!</v>
      </c>
      <c r="Y172" s="72" t="e">
        <f t="shared" si="96"/>
        <v>#DIV/0!</v>
      </c>
      <c r="Z172" s="72" t="e">
        <f>(X172/P172)*100</f>
        <v>#DIV/0!</v>
      </c>
      <c r="AA172" s="72" t="e">
        <f>(T172/0.4-(S172))*$I175/100*10</f>
        <v>#VALUE!</v>
      </c>
      <c r="AB172" s="79"/>
      <c r="AC172" s="79"/>
      <c r="AD172" s="79"/>
      <c r="AE172" s="43"/>
      <c r="AF172" s="43"/>
      <c r="AG172" s="42"/>
      <c r="AH172" s="42"/>
      <c r="AI172" s="43"/>
      <c r="AJ172" s="42"/>
      <c r="AK172" s="42"/>
      <c r="AL172" s="42"/>
      <c r="AM172" s="43"/>
      <c r="AN172" s="42"/>
      <c r="AO172" s="42"/>
      <c r="AP172" s="42"/>
      <c r="AQ172" s="76"/>
      <c r="AR172" s="76"/>
      <c r="AS172" s="76"/>
      <c r="AT172" s="42"/>
      <c r="AU172" s="42"/>
      <c r="AV172" s="54"/>
      <c r="AW172" s="54"/>
      <c r="BT172" s="41"/>
      <c r="BU172" s="41"/>
      <c r="BV172" s="41"/>
      <c r="BW172" s="41"/>
      <c r="BX172" s="41"/>
    </row>
    <row r="173" spans="1:76" ht="13" customHeight="1">
      <c r="A173" s="899" t="str">
        <f>A153</f>
        <v>[treatment D]</v>
      </c>
      <c r="B173" s="787">
        <v>40</v>
      </c>
      <c r="C173" s="879" t="s">
        <v>173</v>
      </c>
      <c r="D173" s="789"/>
      <c r="E173" s="879" t="s">
        <v>197</v>
      </c>
      <c r="F173" s="789"/>
      <c r="G173" s="789"/>
      <c r="H173" s="789"/>
      <c r="I173" s="798" t="e">
        <f>AVERAGE(I169:I171)</f>
        <v>#DIV/0!</v>
      </c>
      <c r="J173" s="799" t="e">
        <f>AVERAGE(J169:J171)</f>
        <v>#DIV/0!</v>
      </c>
      <c r="K173" s="798" t="e">
        <f>AVERAGE(K169:K171)</f>
        <v>#DIV/0!</v>
      </c>
      <c r="L173" s="799" t="e">
        <f>AVERAGE(L169:L171)</f>
        <v>#DIV/0!</v>
      </c>
      <c r="M173" s="789"/>
      <c r="N173" s="929"/>
      <c r="O173" s="355">
        <f t="shared" si="97"/>
        <v>90</v>
      </c>
      <c r="P173" s="321" t="str">
        <f t="shared" si="98"/>
        <v>bg 90</v>
      </c>
      <c r="Q173" s="131" t="str">
        <f t="shared" si="99"/>
        <v>glu 90</v>
      </c>
      <c r="R173" s="131" t="str">
        <f t="shared" si="100"/>
        <v>gir 90</v>
      </c>
      <c r="S173" s="131" t="str">
        <f t="shared" si="101"/>
        <v>[3H dry]</v>
      </c>
      <c r="T173" s="131" t="str">
        <f>+H178</f>
        <v>[3H wet]</v>
      </c>
      <c r="U173" s="72" t="e">
        <f t="shared" si="94"/>
        <v>#VALUE!</v>
      </c>
      <c r="V173" s="888"/>
      <c r="W173" s="72" t="e">
        <f t="shared" ref="W173:W175" si="102">W172*V173/V172</f>
        <v>#DIV/0!</v>
      </c>
      <c r="X173" s="72" t="e">
        <f t="shared" si="95"/>
        <v>#DIV/0!</v>
      </c>
      <c r="Y173" s="72" t="e">
        <f t="shared" si="96"/>
        <v>#DIV/0!</v>
      </c>
      <c r="Z173" s="72" t="e">
        <f>(X173/P173)*100</f>
        <v>#DIV/0!</v>
      </c>
      <c r="AA173" s="72" t="e">
        <f>(T173/0.4-(S173))*$I175/100*10</f>
        <v>#VALUE!</v>
      </c>
      <c r="AB173" s="79"/>
      <c r="AC173" s="79"/>
      <c r="AD173" s="79"/>
      <c r="AE173" s="43" t="e">
        <f>LINEST(R172:R174,O172:O174)</f>
        <v>#VALUE!</v>
      </c>
      <c r="AF173" s="43" t="e">
        <f>INDEX(LINEST(R172:R174,O172:O174),2)</f>
        <v>#VALUE!</v>
      </c>
      <c r="AG173" s="42" t="e">
        <f>LINEST(U172:U174,O172:O174)</f>
        <v>#VALUE!</v>
      </c>
      <c r="AH173" s="42" t="e">
        <f>INDEX(LINEST(U172:U174,O172:O174),2)</f>
        <v>#VALUE!</v>
      </c>
      <c r="AI173" s="43" t="e">
        <f>LINEST(Q172:Q174,O172:O174)</f>
        <v>#VALUE!</v>
      </c>
      <c r="AJ173" s="42" t="e">
        <f>INDEX(LINEST(Q172:Q174,O172:O174),2)</f>
        <v>#VALUE!</v>
      </c>
      <c r="AK173" s="43" t="e">
        <f>LINEST(W172:W174,O172:O174)</f>
        <v>#VALUE!</v>
      </c>
      <c r="AL173" s="42" t="e">
        <f>INDEX(LINEST(W172:W174,O172:O174),2)</f>
        <v>#VALUE!</v>
      </c>
      <c r="AM173" s="43" t="e">
        <f>AE173*O173+AF173</f>
        <v>#VALUE!</v>
      </c>
      <c r="AN173" s="42" t="e">
        <f>AG173*O173+AH173</f>
        <v>#VALUE!</v>
      </c>
      <c r="AO173" s="42" t="e">
        <f>AI173*O173+AJ173</f>
        <v>#VALUE!</v>
      </c>
      <c r="AP173" s="42" t="e">
        <f>AK173*O173+AL173</f>
        <v>#VALUE!</v>
      </c>
      <c r="AQ173" s="76" t="e">
        <f>AP173/AN173</f>
        <v>#VALUE!</v>
      </c>
      <c r="AR173" s="76" t="e">
        <f>AK167*AO173*AG173/AN173</f>
        <v>#VALUE!</v>
      </c>
      <c r="AS173" s="76" t="e">
        <f>AQ173-AR173</f>
        <v>#VALUE!</v>
      </c>
      <c r="AT173" s="76" t="e">
        <f>AS173-AM173</f>
        <v>#VALUE!</v>
      </c>
      <c r="AU173" s="76" t="e">
        <f>AS173-AK167*AI173</f>
        <v>#VALUE!</v>
      </c>
      <c r="AV173" s="54"/>
      <c r="AW173" s="54"/>
      <c r="BT173" s="41"/>
      <c r="BU173" s="41"/>
      <c r="BV173" s="41"/>
      <c r="BW173" s="41"/>
      <c r="BX173" s="41"/>
    </row>
    <row r="174" spans="1:76" ht="13" customHeight="1">
      <c r="A174" s="899" t="s">
        <v>61</v>
      </c>
      <c r="B174" s="787">
        <v>50</v>
      </c>
      <c r="C174" s="879" t="s">
        <v>174</v>
      </c>
      <c r="D174" s="789"/>
      <c r="E174" s="879" t="s">
        <v>198</v>
      </c>
      <c r="F174" s="789"/>
      <c r="G174" s="789"/>
      <c r="H174" s="789"/>
      <c r="I174" s="789"/>
      <c r="J174" s="797"/>
      <c r="K174" s="789"/>
      <c r="L174" s="797"/>
      <c r="M174" s="789"/>
      <c r="N174" s="929"/>
      <c r="O174" s="355">
        <f t="shared" si="97"/>
        <v>100</v>
      </c>
      <c r="P174" s="321" t="str">
        <f t="shared" si="98"/>
        <v>bg 100</v>
      </c>
      <c r="Q174" s="131" t="str">
        <f t="shared" si="99"/>
        <v>glu 100</v>
      </c>
      <c r="R174" s="131" t="str">
        <f t="shared" si="100"/>
        <v>gir 100</v>
      </c>
      <c r="S174" s="131" t="str">
        <f t="shared" si="101"/>
        <v>[3H dry]</v>
      </c>
      <c r="T174" s="131" t="str">
        <f>+H179</f>
        <v>[3H wet]</v>
      </c>
      <c r="U174" s="72" t="e">
        <f t="shared" si="94"/>
        <v>#VALUE!</v>
      </c>
      <c r="V174" s="888"/>
      <c r="W174" s="72" t="e">
        <f t="shared" si="102"/>
        <v>#DIV/0!</v>
      </c>
      <c r="X174" s="72" t="e">
        <f t="shared" si="95"/>
        <v>#DIV/0!</v>
      </c>
      <c r="Y174" s="72" t="e">
        <f t="shared" si="96"/>
        <v>#DIV/0!</v>
      </c>
      <c r="Z174" s="72" t="e">
        <f>(X174/P174)*100</f>
        <v>#DIV/0!</v>
      </c>
      <c r="AA174" s="72" t="e">
        <f>(T174/0.4-(S174))*$I175/100*10</f>
        <v>#VALUE!</v>
      </c>
      <c r="AB174" s="79"/>
      <c r="AC174" s="79"/>
      <c r="AD174" s="79"/>
      <c r="AE174" s="43" t="e">
        <f>LINEST(R173:R175,O173:O175)</f>
        <v>#VALUE!</v>
      </c>
      <c r="AF174" s="43" t="e">
        <f>INDEX(LINEST(R173:R175,O173:O175),2)</f>
        <v>#VALUE!</v>
      </c>
      <c r="AG174" s="42" t="e">
        <f>LINEST(U173:U175,O173:O175)</f>
        <v>#VALUE!</v>
      </c>
      <c r="AH174" s="42" t="e">
        <f>INDEX(LINEST(U173:U175,O173:O175),2)</f>
        <v>#VALUE!</v>
      </c>
      <c r="AI174" s="43" t="e">
        <f>LINEST(Q173:Q175,O173:O175)</f>
        <v>#VALUE!</v>
      </c>
      <c r="AJ174" s="42" t="e">
        <f>INDEX(LINEST(Q173:Q175,O173:O175),2)</f>
        <v>#VALUE!</v>
      </c>
      <c r="AK174" s="43" t="e">
        <f>LINEST(W173:W175,O173:O175)</f>
        <v>#VALUE!</v>
      </c>
      <c r="AL174" s="42" t="e">
        <f>INDEX(LINEST(W173:W175,O173:O175),2)</f>
        <v>#VALUE!</v>
      </c>
      <c r="AM174" s="43" t="e">
        <f>AE174*O174+AF174</f>
        <v>#VALUE!</v>
      </c>
      <c r="AN174" s="42" t="e">
        <f>AG174*O174+AH174</f>
        <v>#VALUE!</v>
      </c>
      <c r="AO174" s="42" t="e">
        <f>AI174*O174+AJ174</f>
        <v>#VALUE!</v>
      </c>
      <c r="AP174" s="42" t="e">
        <f>AK174*O174+AL174</f>
        <v>#VALUE!</v>
      </c>
      <c r="AQ174" s="76" t="e">
        <f>AP174/AN174</f>
        <v>#VALUE!</v>
      </c>
      <c r="AR174" s="76" t="e">
        <f>AK167*AO174*AG174/AN174</f>
        <v>#VALUE!</v>
      </c>
      <c r="AS174" s="76" t="e">
        <f>AQ174-AR174</f>
        <v>#VALUE!</v>
      </c>
      <c r="AT174" s="76" t="e">
        <f>AS174-AM174</f>
        <v>#VALUE!</v>
      </c>
      <c r="AU174" s="76" t="e">
        <f>AS174-AK167*AI174</f>
        <v>#VALUE!</v>
      </c>
      <c r="AV174" s="54"/>
      <c r="AW174" s="54"/>
      <c r="BT174" s="41"/>
      <c r="BU174" s="41"/>
      <c r="BV174" s="41"/>
      <c r="BW174" s="41"/>
      <c r="BX174" s="41"/>
    </row>
    <row r="175" spans="1:76" ht="13" customHeight="1" thickBot="1">
      <c r="A175" s="899" t="s">
        <v>315</v>
      </c>
      <c r="B175" s="787">
        <v>60</v>
      </c>
      <c r="C175" s="879" t="s">
        <v>175</v>
      </c>
      <c r="D175" s="789"/>
      <c r="E175" s="879" t="s">
        <v>199</v>
      </c>
      <c r="F175" s="789"/>
      <c r="G175" s="789"/>
      <c r="H175" s="789"/>
      <c r="I175" s="800" t="e">
        <f>I173/J173</f>
        <v>#DIV/0!</v>
      </c>
      <c r="J175" s="801" t="s">
        <v>14</v>
      </c>
      <c r="K175" s="800" t="e">
        <f>K173/L173</f>
        <v>#DIV/0!</v>
      </c>
      <c r="L175" s="801" t="s">
        <v>14</v>
      </c>
      <c r="M175" s="805"/>
      <c r="N175" s="929"/>
      <c r="O175" s="355">
        <f t="shared" ref="O175" si="103">+B181</f>
        <v>120</v>
      </c>
      <c r="P175" s="321" t="str">
        <f t="shared" ref="P175" si="104">+C181</f>
        <v>bg 120</v>
      </c>
      <c r="Q175" s="131" t="str">
        <f t="shared" ref="Q175" si="105">+D181</f>
        <v>glu 120</v>
      </c>
      <c r="R175" s="131" t="str">
        <f t="shared" ref="R175" si="106">+E181</f>
        <v>gir 120</v>
      </c>
      <c r="S175" s="131" t="str">
        <f t="shared" ref="S175" si="107">+F181</f>
        <v>[3H dry]</v>
      </c>
      <c r="T175" s="131" t="str">
        <f t="shared" ref="T175" si="108">+H181</f>
        <v>[3H wet]</v>
      </c>
      <c r="U175" s="72" t="e">
        <f t="shared" si="94"/>
        <v>#VALUE!</v>
      </c>
      <c r="V175" s="888"/>
      <c r="W175" s="72" t="e">
        <f t="shared" si="102"/>
        <v>#DIV/0!</v>
      </c>
      <c r="X175" s="72" t="e">
        <f t="shared" si="95"/>
        <v>#DIV/0!</v>
      </c>
      <c r="Y175" s="72" t="e">
        <f t="shared" si="96"/>
        <v>#DIV/0!</v>
      </c>
      <c r="Z175" s="72" t="e">
        <f t="shared" ref="Z175" si="109">(X175/P175)*100</f>
        <v>#DIV/0!</v>
      </c>
      <c r="AA175" s="72" t="e">
        <f>(T175/0.4-(S175))*$I175/100*10</f>
        <v>#VALUE!</v>
      </c>
      <c r="AB175" s="79"/>
      <c r="AC175" s="79"/>
      <c r="AD175" s="79"/>
      <c r="AE175" s="43"/>
      <c r="AQ175" s="42"/>
      <c r="AV175" s="54"/>
      <c r="AW175" s="54"/>
      <c r="BT175" s="41"/>
      <c r="BU175" s="41"/>
      <c r="BV175" s="41"/>
      <c r="BW175" s="41"/>
      <c r="BX175" s="41"/>
    </row>
    <row r="176" spans="1:76" ht="13" customHeight="1" thickBot="1">
      <c r="A176" s="899">
        <v>1</v>
      </c>
      <c r="B176" s="787">
        <v>70</v>
      </c>
      <c r="C176" s="879" t="s">
        <v>176</v>
      </c>
      <c r="D176" s="789"/>
      <c r="E176" s="879" t="s">
        <v>200</v>
      </c>
      <c r="F176" s="789"/>
      <c r="G176" s="789"/>
      <c r="H176" s="789"/>
      <c r="I176" s="789"/>
      <c r="J176" s="797"/>
      <c r="K176" s="789"/>
      <c r="L176" s="789"/>
      <c r="M176" s="789"/>
      <c r="N176" s="929"/>
      <c r="O176" s="325" t="s">
        <v>55</v>
      </c>
      <c r="P176" s="152" t="e">
        <f t="shared" ref="P176:Z176" si="110">AVERAGE(P172:P175)</f>
        <v>#DIV/0!</v>
      </c>
      <c r="Q176" s="252" t="e">
        <f t="shared" si="110"/>
        <v>#DIV/0!</v>
      </c>
      <c r="R176" s="153" t="e">
        <f t="shared" si="110"/>
        <v>#DIV/0!</v>
      </c>
      <c r="S176" s="153" t="e">
        <f t="shared" si="110"/>
        <v>#DIV/0!</v>
      </c>
      <c r="T176" s="153" t="e">
        <f t="shared" si="110"/>
        <v>#DIV/0!</v>
      </c>
      <c r="U176" s="153" t="e">
        <f t="shared" si="110"/>
        <v>#VALUE!</v>
      </c>
      <c r="V176" s="1075" t="e">
        <f t="shared" si="110"/>
        <v>#DIV/0!</v>
      </c>
      <c r="W176" s="153" t="e">
        <f t="shared" si="110"/>
        <v>#DIV/0!</v>
      </c>
      <c r="X176" s="153" t="e">
        <f t="shared" si="110"/>
        <v>#DIV/0!</v>
      </c>
      <c r="Y176" s="153" t="e">
        <f t="shared" si="110"/>
        <v>#DIV/0!</v>
      </c>
      <c r="Z176" s="153" t="e">
        <f t="shared" si="110"/>
        <v>#DIV/0!</v>
      </c>
      <c r="AA176" s="156"/>
      <c r="AB176" s="79"/>
      <c r="AC176" s="79"/>
      <c r="AD176" s="79"/>
      <c r="AR176" s="1034" t="s">
        <v>110</v>
      </c>
      <c r="AS176" s="1034" t="e">
        <f>AVERAGE(AS173:AS174)</f>
        <v>#VALUE!</v>
      </c>
      <c r="AT176" s="1034" t="e">
        <f>AVERAGE(AT173:AT174)</f>
        <v>#VALUE!</v>
      </c>
      <c r="AU176" s="1034" t="e">
        <f>AVERAGE(AU173:AU174)</f>
        <v>#VALUE!</v>
      </c>
      <c r="AV176" s="54"/>
      <c r="AW176" s="54"/>
      <c r="BT176" s="41"/>
      <c r="BU176" s="41"/>
      <c r="BV176" s="41"/>
      <c r="BW176" s="41"/>
      <c r="BX176" s="41"/>
    </row>
    <row r="177" spans="1:76" ht="13" customHeight="1" thickBot="1">
      <c r="A177" s="899" t="s">
        <v>316</v>
      </c>
      <c r="B177" s="787">
        <v>80</v>
      </c>
      <c r="C177" s="879" t="s">
        <v>177</v>
      </c>
      <c r="D177" s="879" t="s">
        <v>188</v>
      </c>
      <c r="E177" s="879" t="s">
        <v>201</v>
      </c>
      <c r="F177" s="879" t="s">
        <v>156</v>
      </c>
      <c r="G177" s="789"/>
      <c r="H177" s="879" t="s">
        <v>158</v>
      </c>
      <c r="I177" s="789"/>
      <c r="J177" s="802"/>
      <c r="K177" s="803"/>
      <c r="L177" s="803"/>
      <c r="M177" s="803"/>
      <c r="N177" s="929"/>
      <c r="O177" s="1026" t="s">
        <v>95</v>
      </c>
      <c r="P177" s="79" t="e">
        <f>AVERAGE(P170:P171)</f>
        <v>#DIV/0!</v>
      </c>
      <c r="Q177" s="158" t="e">
        <f>AVERAGE(P172/Q172,P173/Q173,P174/Q174,P175/Q175)</f>
        <v>#VALUE!</v>
      </c>
      <c r="R177" s="67" t="e">
        <f>AVERAGE(P170/Q170,P171/Q171)</f>
        <v>#VALUE!</v>
      </c>
      <c r="V177" s="1076"/>
      <c r="W177" s="79"/>
      <c r="X177" s="79"/>
      <c r="Y177" s="79"/>
      <c r="Z177" s="160"/>
      <c r="AA177" s="840" t="s">
        <v>79</v>
      </c>
      <c r="AB177" s="79"/>
      <c r="AC177" s="79"/>
      <c r="AD177" s="79"/>
      <c r="AS177" s="54"/>
      <c r="AT177" s="54"/>
      <c r="AU177" s="54"/>
      <c r="AV177" s="54"/>
      <c r="AW177" s="54"/>
      <c r="BT177" s="41"/>
      <c r="BU177" s="41"/>
      <c r="BV177" s="41"/>
      <c r="BW177" s="41"/>
      <c r="BX177" s="41"/>
    </row>
    <row r="178" spans="1:76" ht="13" customHeight="1" thickBot="1">
      <c r="A178" s="1105" t="s">
        <v>220</v>
      </c>
      <c r="B178" s="787">
        <v>90</v>
      </c>
      <c r="C178" s="879" t="s">
        <v>178</v>
      </c>
      <c r="D178" s="879" t="s">
        <v>189</v>
      </c>
      <c r="E178" s="879" t="s">
        <v>202</v>
      </c>
      <c r="F178" s="879" t="s">
        <v>156</v>
      </c>
      <c r="G178" s="789"/>
      <c r="H178" s="879" t="s">
        <v>158</v>
      </c>
      <c r="I178" s="804"/>
      <c r="J178" s="801"/>
      <c r="K178" s="805"/>
      <c r="L178" s="805"/>
      <c r="M178" s="805"/>
      <c r="N178" s="929"/>
      <c r="O178" s="1233" t="s">
        <v>83</v>
      </c>
      <c r="P178" s="1243"/>
      <c r="Q178" s="162" t="e">
        <f>STDEV(P172/Q172,P173/Q173,P174/Q174,P175/Q175)</f>
        <v>#VALUE!</v>
      </c>
      <c r="R178" s="163" t="e">
        <f>STDEV(P170/Q170,P171/Q171)</f>
        <v>#VALUE!</v>
      </c>
      <c r="V178" s="1076"/>
      <c r="W178" s="79"/>
      <c r="X178" s="79"/>
      <c r="Y178" s="79"/>
      <c r="Z178" s="164" t="s">
        <v>92</v>
      </c>
      <c r="AA178" s="165" t="e">
        <f>SLOPE(AA170:AA171,O170:O171)</f>
        <v>#VALUE!</v>
      </c>
      <c r="AB178" s="79"/>
      <c r="AC178" s="79"/>
      <c r="AD178" s="79"/>
      <c r="AS178" s="54"/>
      <c r="AT178" s="54"/>
      <c r="AU178" s="54"/>
      <c r="AV178" s="54"/>
      <c r="AW178" s="54"/>
      <c r="BT178" s="41"/>
      <c r="BU178" s="41"/>
      <c r="BV178" s="41"/>
      <c r="BW178" s="41"/>
      <c r="BX178" s="41"/>
    </row>
    <row r="179" spans="1:76" ht="13" customHeight="1" thickBot="1">
      <c r="A179" s="1132" t="s">
        <v>337</v>
      </c>
      <c r="B179" s="787">
        <v>100</v>
      </c>
      <c r="C179" s="879" t="s">
        <v>179</v>
      </c>
      <c r="D179" s="879" t="s">
        <v>190</v>
      </c>
      <c r="E179" s="879" t="s">
        <v>203</v>
      </c>
      <c r="F179" s="879" t="s">
        <v>156</v>
      </c>
      <c r="G179" s="789"/>
      <c r="H179" s="879" t="s">
        <v>158</v>
      </c>
      <c r="I179" s="1057"/>
      <c r="J179" s="807"/>
      <c r="K179" s="789"/>
      <c r="L179" s="789"/>
      <c r="M179" s="879" t="s">
        <v>211</v>
      </c>
      <c r="N179" s="1068"/>
      <c r="O179" s="35"/>
      <c r="P179" s="945"/>
      <c r="Q179" s="841" t="s">
        <v>93</v>
      </c>
      <c r="R179" s="842" t="s">
        <v>94</v>
      </c>
      <c r="V179" s="1076"/>
      <c r="W179" s="79"/>
      <c r="X179" s="79"/>
      <c r="Y179" s="79"/>
      <c r="Z179" s="167" t="s">
        <v>80</v>
      </c>
      <c r="AA179" s="168" t="e">
        <f>SLOPE(AA172:AA175,O172:O175)</f>
        <v>#VALUE!</v>
      </c>
      <c r="AB179" s="79"/>
      <c r="AC179" s="79"/>
      <c r="AD179" s="79"/>
      <c r="AS179" s="54"/>
      <c r="AT179" s="54"/>
      <c r="AU179" s="54"/>
      <c r="AV179" s="54"/>
      <c r="AW179" s="54"/>
      <c r="BT179" s="41"/>
      <c r="BU179" s="41"/>
      <c r="BV179" s="41"/>
      <c r="BW179" s="41"/>
      <c r="BX179" s="41"/>
    </row>
    <row r="180" spans="1:76" ht="13" customHeight="1">
      <c r="A180" s="1105" t="s">
        <v>219</v>
      </c>
      <c r="B180" s="787">
        <v>110</v>
      </c>
      <c r="C180" s="879" t="s">
        <v>180</v>
      </c>
      <c r="D180" s="789"/>
      <c r="E180" s="879" t="s">
        <v>204</v>
      </c>
      <c r="F180" s="789"/>
      <c r="G180" s="789"/>
      <c r="H180" s="789"/>
      <c r="I180" s="808" t="s">
        <v>9</v>
      </c>
      <c r="J180" s="809"/>
      <c r="K180" s="1297"/>
      <c r="L180" s="1298"/>
      <c r="M180" s="817"/>
      <c r="N180" s="1068"/>
      <c r="V180" s="1076"/>
      <c r="AB180" s="79"/>
      <c r="AC180" s="79"/>
      <c r="AD180" s="79"/>
      <c r="AS180" s="54"/>
      <c r="AT180" s="54"/>
      <c r="AU180" s="54"/>
      <c r="AV180" s="54"/>
      <c r="AW180" s="54"/>
      <c r="BT180" s="41"/>
      <c r="BU180" s="41"/>
      <c r="BV180" s="41"/>
      <c r="BW180" s="41"/>
      <c r="BX180" s="41"/>
    </row>
    <row r="181" spans="1:76" ht="13" customHeight="1">
      <c r="A181" s="1132" t="s">
        <v>338</v>
      </c>
      <c r="B181" s="787">
        <v>120</v>
      </c>
      <c r="C181" s="879" t="s">
        <v>181</v>
      </c>
      <c r="D181" s="879" t="s">
        <v>191</v>
      </c>
      <c r="E181" s="879" t="s">
        <v>205</v>
      </c>
      <c r="F181" s="879" t="s">
        <v>156</v>
      </c>
      <c r="G181" s="789"/>
      <c r="H181" s="879" t="s">
        <v>158</v>
      </c>
      <c r="I181" s="810" t="e">
        <f>((G183+G182)/2)*(B183-B182)</f>
        <v>#VALUE!</v>
      </c>
      <c r="J181" s="801"/>
      <c r="K181" s="1299"/>
      <c r="L181" s="1300"/>
      <c r="M181" s="879" t="s">
        <v>212</v>
      </c>
      <c r="N181" s="929"/>
      <c r="V181" s="1076"/>
      <c r="AB181" s="79"/>
      <c r="AC181" s="79"/>
      <c r="AD181" s="79"/>
      <c r="AS181" s="54"/>
      <c r="AT181" s="54"/>
      <c r="AU181" s="54"/>
      <c r="AV181" s="54"/>
      <c r="AW181" s="54"/>
      <c r="BT181" s="41"/>
      <c r="BU181" s="41"/>
      <c r="BV181" s="41"/>
      <c r="BW181" s="41"/>
      <c r="BX181" s="41"/>
    </row>
    <row r="182" spans="1:76" ht="13" customHeight="1">
      <c r="A182" s="899"/>
      <c r="B182" s="787">
        <v>2</v>
      </c>
      <c r="C182" s="879" t="s">
        <v>182</v>
      </c>
      <c r="D182" s="789"/>
      <c r="E182" s="879" t="s">
        <v>206</v>
      </c>
      <c r="F182" s="789"/>
      <c r="G182" s="879" t="s">
        <v>157</v>
      </c>
      <c r="H182" s="789"/>
      <c r="I182" s="810" t="e">
        <f>((G184+G183)/2)*(B184-B183)</f>
        <v>#VALUE!</v>
      </c>
      <c r="J182" s="801"/>
      <c r="K182" s="1299"/>
      <c r="L182" s="1300"/>
      <c r="M182" s="817"/>
      <c r="N182" s="929"/>
      <c r="V182" s="1076"/>
      <c r="AB182" s="79"/>
      <c r="AC182" s="79"/>
      <c r="AD182" s="79"/>
      <c r="AS182" s="54"/>
      <c r="AT182" s="54"/>
      <c r="AU182" s="54"/>
      <c r="AV182" s="54"/>
      <c r="AW182" s="54"/>
      <c r="BT182" s="41"/>
      <c r="BU182" s="41"/>
      <c r="BV182" s="41"/>
      <c r="BW182" s="41"/>
      <c r="BX182" s="41"/>
    </row>
    <row r="183" spans="1:76" ht="13" customHeight="1">
      <c r="A183" s="943" t="s">
        <v>317</v>
      </c>
      <c r="B183" s="787">
        <v>5</v>
      </c>
      <c r="C183" s="879" t="s">
        <v>183</v>
      </c>
      <c r="D183" s="789"/>
      <c r="E183" s="879" t="s">
        <v>207</v>
      </c>
      <c r="F183" s="789"/>
      <c r="G183" s="879" t="s">
        <v>157</v>
      </c>
      <c r="H183" s="789"/>
      <c r="I183" s="810" t="e">
        <f>((G185+G184)/2)*(B185-B184)</f>
        <v>#VALUE!</v>
      </c>
      <c r="J183" s="801"/>
      <c r="K183" s="1299"/>
      <c r="L183" s="1300"/>
      <c r="M183" s="817"/>
      <c r="N183" s="929"/>
      <c r="V183" s="1076"/>
      <c r="AB183" s="79"/>
      <c r="AC183" s="79"/>
      <c r="AD183" s="79"/>
      <c r="AS183" s="54"/>
      <c r="AT183" s="54"/>
      <c r="AU183" s="54"/>
      <c r="AV183" s="54"/>
      <c r="AW183" s="54"/>
      <c r="BT183" s="41"/>
      <c r="BU183" s="41"/>
      <c r="BV183" s="41"/>
      <c r="BW183" s="41"/>
      <c r="BX183" s="41"/>
    </row>
    <row r="184" spans="1:76" ht="13" customHeight="1">
      <c r="A184" s="1106"/>
      <c r="B184" s="787">
        <v>10</v>
      </c>
      <c r="C184" s="879" t="s">
        <v>170</v>
      </c>
      <c r="D184" s="789"/>
      <c r="E184" s="879" t="s">
        <v>194</v>
      </c>
      <c r="F184" s="789"/>
      <c r="G184" s="879" t="s">
        <v>157</v>
      </c>
      <c r="H184" s="789"/>
      <c r="I184" s="810" t="e">
        <f>((G186+G185)/2)*(B186-B185)</f>
        <v>#VALUE!</v>
      </c>
      <c r="J184" s="801"/>
      <c r="K184" s="1299"/>
      <c r="L184" s="1300"/>
      <c r="M184" s="817"/>
      <c r="N184" s="929"/>
      <c r="V184" s="1076"/>
      <c r="AB184" s="79"/>
      <c r="AC184" s="79"/>
      <c r="AD184" s="79"/>
      <c r="AS184" s="54"/>
      <c r="AT184" s="54"/>
      <c r="AU184" s="54"/>
      <c r="AV184" s="54"/>
      <c r="AW184" s="54"/>
      <c r="BT184" s="41"/>
      <c r="BU184" s="41"/>
      <c r="BV184" s="41"/>
      <c r="BW184" s="41"/>
      <c r="BX184" s="41"/>
    </row>
    <row r="185" spans="1:76" ht="13" customHeight="1" thickBot="1">
      <c r="A185" s="1106"/>
      <c r="B185" s="787">
        <v>15</v>
      </c>
      <c r="C185" s="879" t="s">
        <v>184</v>
      </c>
      <c r="D185" s="789"/>
      <c r="E185" s="879" t="s">
        <v>208</v>
      </c>
      <c r="F185" s="789"/>
      <c r="G185" s="879" t="s">
        <v>157</v>
      </c>
      <c r="H185" s="789"/>
      <c r="I185" s="811" t="e">
        <f>SUM(I181:I184)/(B186-B182)*220</f>
        <v>#VALUE!</v>
      </c>
      <c r="J185" s="811" t="s">
        <v>10</v>
      </c>
      <c r="K185" s="1301"/>
      <c r="L185" s="1302"/>
      <c r="M185" s="817"/>
      <c r="N185" s="929"/>
      <c r="V185" s="1076"/>
      <c r="W185" s="79"/>
      <c r="X185" s="79"/>
      <c r="Y185" s="79"/>
      <c r="Z185" s="79"/>
      <c r="AA185" s="79"/>
      <c r="AB185" s="79"/>
      <c r="AC185" s="79"/>
      <c r="AD185" s="79"/>
      <c r="AS185" s="54"/>
      <c r="AT185" s="54"/>
      <c r="AU185" s="54"/>
      <c r="AV185" s="54"/>
      <c r="AW185" s="54"/>
      <c r="BT185" s="41"/>
      <c r="BU185" s="41"/>
      <c r="BV185" s="41"/>
      <c r="BW185" s="41"/>
      <c r="BX185" s="41"/>
    </row>
    <row r="186" spans="1:76" ht="13" customHeight="1" thickBot="1">
      <c r="A186" s="1106"/>
      <c r="B186" s="787">
        <v>25</v>
      </c>
      <c r="C186" s="879" t="s">
        <v>185</v>
      </c>
      <c r="D186" s="789"/>
      <c r="E186" s="879" t="s">
        <v>209</v>
      </c>
      <c r="F186" s="789"/>
      <c r="G186" s="879" t="s">
        <v>157</v>
      </c>
      <c r="H186" s="789"/>
      <c r="I186" s="812"/>
      <c r="J186" s="813"/>
      <c r="K186" s="803"/>
      <c r="L186" s="803"/>
      <c r="M186" s="817"/>
      <c r="N186" s="929"/>
      <c r="V186" s="1076"/>
      <c r="W186" s="79"/>
      <c r="X186" s="79"/>
      <c r="Y186" s="79"/>
      <c r="Z186" s="778" t="s">
        <v>14</v>
      </c>
      <c r="AA186" s="79"/>
      <c r="AB186" s="79"/>
      <c r="AC186" s="79"/>
      <c r="AD186" s="79"/>
      <c r="AS186" s="54"/>
      <c r="AT186" s="54"/>
      <c r="AU186" s="54"/>
      <c r="AV186" s="54"/>
      <c r="AW186" s="54"/>
      <c r="BT186" s="41"/>
      <c r="BU186" s="41"/>
      <c r="BV186" s="41"/>
      <c r="BW186" s="41"/>
      <c r="BX186" s="41"/>
    </row>
    <row r="187" spans="1:76" ht="13" customHeight="1" thickBot="1">
      <c r="A187" s="1107" t="s">
        <v>218</v>
      </c>
      <c r="B187" s="788" t="s">
        <v>11</v>
      </c>
      <c r="C187" s="790" t="e">
        <f>AVERAGE(C182:C186)</f>
        <v>#DIV/0!</v>
      </c>
      <c r="D187" s="791"/>
      <c r="E187" s="790" t="e">
        <f>AVERAGE(E177:E181)</f>
        <v>#DIV/0!</v>
      </c>
      <c r="F187" s="791"/>
      <c r="G187" s="884" t="s">
        <v>159</v>
      </c>
      <c r="H187" s="792" t="s">
        <v>8</v>
      </c>
      <c r="I187" s="793"/>
      <c r="J187" s="794"/>
      <c r="K187" s="791"/>
      <c r="L187" s="791"/>
      <c r="M187" s="795" t="e">
        <f>AVERAGE(M179:M184)</f>
        <v>#DIV/0!</v>
      </c>
      <c r="N187" s="796" t="s">
        <v>58</v>
      </c>
      <c r="O187" s="1283" t="str">
        <f>A189</f>
        <v>MP-9</v>
      </c>
      <c r="P187" s="1284"/>
      <c r="Q187" s="319"/>
      <c r="S187" s="92" t="s">
        <v>77</v>
      </c>
      <c r="T187" s="92" t="s">
        <v>78</v>
      </c>
      <c r="V187" s="1076"/>
      <c r="W187" s="79"/>
      <c r="X187" s="79"/>
      <c r="Y187" s="79"/>
      <c r="Z187" s="320"/>
      <c r="AA187" s="779"/>
      <c r="AB187" s="780"/>
      <c r="AC187" s="780"/>
      <c r="AD187" s="781"/>
      <c r="AE187" s="785" t="str">
        <f>+O187</f>
        <v>MP-9</v>
      </c>
      <c r="AF187" s="785" t="s">
        <v>116</v>
      </c>
      <c r="AG187" s="785"/>
      <c r="AH187" s="785"/>
      <c r="AI187" s="785" t="s">
        <v>115</v>
      </c>
      <c r="AJ187" s="785"/>
      <c r="AK187" s="785">
        <v>1.3</v>
      </c>
      <c r="AL187" s="785"/>
      <c r="AM187" s="785"/>
      <c r="AN187" s="785"/>
      <c r="AO187" s="785"/>
      <c r="AP187" s="785"/>
      <c r="AQ187" s="785"/>
      <c r="AR187" s="785"/>
      <c r="AS187" s="785"/>
      <c r="AT187" s="785"/>
      <c r="AU187" s="785"/>
      <c r="AV187" s="54"/>
      <c r="AW187" s="54"/>
      <c r="BT187" s="41"/>
      <c r="BU187" s="41"/>
      <c r="BV187" s="41"/>
      <c r="BW187" s="41"/>
      <c r="BX187" s="41"/>
    </row>
    <row r="188" spans="1:76" ht="13" customHeight="1">
      <c r="A188" s="1100">
        <v>9</v>
      </c>
      <c r="B188" s="733">
        <v>-10</v>
      </c>
      <c r="C188" s="878" t="s">
        <v>168</v>
      </c>
      <c r="D188" s="878" t="s">
        <v>186</v>
      </c>
      <c r="E188" s="878" t="s">
        <v>192</v>
      </c>
      <c r="F188" s="880" t="s">
        <v>156</v>
      </c>
      <c r="G188" s="736"/>
      <c r="H188" s="880" t="s">
        <v>158</v>
      </c>
      <c r="I188" s="737"/>
      <c r="J188" s="738"/>
      <c r="K188" s="739"/>
      <c r="L188" s="739"/>
      <c r="M188" s="941" t="s">
        <v>210</v>
      </c>
      <c r="N188" s="925"/>
      <c r="O188" s="766" t="s">
        <v>2</v>
      </c>
      <c r="P188" s="767" t="s">
        <v>344</v>
      </c>
      <c r="Q188" s="768" t="s">
        <v>345</v>
      </c>
      <c r="R188" s="727" t="s">
        <v>46</v>
      </c>
      <c r="S188" s="768" t="s">
        <v>71</v>
      </c>
      <c r="T188" s="768" t="s">
        <v>72</v>
      </c>
      <c r="U188" s="768" t="s">
        <v>17</v>
      </c>
      <c r="V188" s="1080" t="s">
        <v>28</v>
      </c>
      <c r="W188" s="768" t="s">
        <v>25</v>
      </c>
      <c r="X188" s="727" t="s">
        <v>18</v>
      </c>
      <c r="Y188" s="769" t="s">
        <v>20</v>
      </c>
      <c r="Z188" s="728" t="s">
        <v>56</v>
      </c>
      <c r="AA188" s="770" t="s">
        <v>74</v>
      </c>
      <c r="AB188" s="729" t="s">
        <v>81</v>
      </c>
      <c r="AC188" s="729" t="s">
        <v>82</v>
      </c>
      <c r="AD188" s="771" t="s">
        <v>86</v>
      </c>
      <c r="AE188" s="785"/>
      <c r="AF188" s="785"/>
      <c r="AG188" s="785"/>
      <c r="AH188" s="785"/>
      <c r="AI188" s="785"/>
      <c r="AJ188" s="785"/>
      <c r="AK188" s="785"/>
      <c r="AL188" s="785"/>
      <c r="AM188" s="785" t="s">
        <v>117</v>
      </c>
      <c r="AN188" s="785" t="s">
        <v>117</v>
      </c>
      <c r="AO188" s="785" t="s">
        <v>117</v>
      </c>
      <c r="AP188" s="785" t="s">
        <v>117</v>
      </c>
      <c r="AQ188" s="785" t="s">
        <v>118</v>
      </c>
      <c r="AR188" s="785" t="s">
        <v>119</v>
      </c>
      <c r="AS188" s="785" t="s">
        <v>120</v>
      </c>
      <c r="AT188" s="785" t="s">
        <v>121</v>
      </c>
      <c r="AU188" s="785"/>
      <c r="AV188" s="54"/>
      <c r="AW188" s="54"/>
      <c r="BT188" s="41"/>
      <c r="BU188" s="41"/>
      <c r="BV188" s="41"/>
      <c r="BW188" s="41"/>
      <c r="BX188" s="41"/>
    </row>
    <row r="189" spans="1:76" ht="13" customHeight="1" thickBot="1">
      <c r="A189" s="906" t="s">
        <v>145</v>
      </c>
      <c r="B189" s="734">
        <v>0</v>
      </c>
      <c r="C189" s="879" t="s">
        <v>169</v>
      </c>
      <c r="D189" s="879" t="s">
        <v>187</v>
      </c>
      <c r="E189" s="879" t="s">
        <v>193</v>
      </c>
      <c r="F189" s="879" t="s">
        <v>156</v>
      </c>
      <c r="G189" s="736"/>
      <c r="H189" s="879" t="s">
        <v>158</v>
      </c>
      <c r="I189" s="879"/>
      <c r="J189" s="883"/>
      <c r="K189" s="879"/>
      <c r="L189" s="879"/>
      <c r="M189" s="736"/>
      <c r="N189" s="926"/>
      <c r="O189" s="772" t="s">
        <v>26</v>
      </c>
      <c r="P189" s="773" t="s">
        <v>99</v>
      </c>
      <c r="Q189" s="730" t="s">
        <v>99</v>
      </c>
      <c r="R189" s="730" t="s">
        <v>16</v>
      </c>
      <c r="S189" s="730" t="s">
        <v>70</v>
      </c>
      <c r="T189" s="730" t="s">
        <v>73</v>
      </c>
      <c r="U189" s="774" t="s">
        <v>84</v>
      </c>
      <c r="V189" s="1081" t="s">
        <v>350</v>
      </c>
      <c r="W189" s="730" t="s">
        <v>88</v>
      </c>
      <c r="X189" s="730" t="s">
        <v>16</v>
      </c>
      <c r="Y189" s="775" t="s">
        <v>16</v>
      </c>
      <c r="Z189" s="776"/>
      <c r="AA189" s="731" t="s">
        <v>75</v>
      </c>
      <c r="AB189" s="732"/>
      <c r="AC189" s="732"/>
      <c r="AD189" s="777"/>
      <c r="AE189" s="785" t="s">
        <v>122</v>
      </c>
      <c r="AF189" s="785" t="s">
        <v>123</v>
      </c>
      <c r="AG189" s="785" t="s">
        <v>124</v>
      </c>
      <c r="AH189" s="785" t="s">
        <v>125</v>
      </c>
      <c r="AI189" s="785" t="s">
        <v>341</v>
      </c>
      <c r="AJ189" s="785" t="s">
        <v>346</v>
      </c>
      <c r="AK189" s="785" t="s">
        <v>339</v>
      </c>
      <c r="AL189" s="785" t="s">
        <v>340</v>
      </c>
      <c r="AM189" s="785" t="s">
        <v>46</v>
      </c>
      <c r="AN189" s="785" t="s">
        <v>17</v>
      </c>
      <c r="AO189" s="785" t="s">
        <v>343</v>
      </c>
      <c r="AP189" s="785" t="s">
        <v>25</v>
      </c>
      <c r="AQ189" s="785" t="s">
        <v>127</v>
      </c>
      <c r="AR189" s="785" t="s">
        <v>127</v>
      </c>
      <c r="AS189" s="785" t="s">
        <v>127</v>
      </c>
      <c r="AT189" s="785" t="s">
        <v>127</v>
      </c>
      <c r="AU189" s="785" t="s">
        <v>128</v>
      </c>
      <c r="AV189" s="54"/>
      <c r="AW189" s="54"/>
      <c r="BT189" s="41"/>
      <c r="BU189" s="41"/>
      <c r="BV189" s="41"/>
      <c r="BW189" s="41"/>
      <c r="BX189" s="41"/>
    </row>
    <row r="190" spans="1:76" ht="13" customHeight="1">
      <c r="A190" s="898" t="s">
        <v>151</v>
      </c>
      <c r="B190" s="734">
        <v>10</v>
      </c>
      <c r="C190" s="879" t="s">
        <v>170</v>
      </c>
      <c r="D190" s="892"/>
      <c r="E190" s="879" t="s">
        <v>194</v>
      </c>
      <c r="F190" s="736"/>
      <c r="G190" s="736"/>
      <c r="H190" s="736"/>
      <c r="I190" s="879"/>
      <c r="J190" s="883"/>
      <c r="K190" s="879"/>
      <c r="L190" s="879"/>
      <c r="M190" s="736"/>
      <c r="N190" s="927"/>
      <c r="O190" s="322">
        <f t="shared" ref="O190:O191" si="111">+B188</f>
        <v>-10</v>
      </c>
      <c r="P190" s="323" t="str">
        <f t="shared" ref="P190:P191" si="112">+C188</f>
        <v>bg -10</v>
      </c>
      <c r="Q190" s="66" t="str">
        <f t="shared" ref="Q190:Q191" si="113">+D188</f>
        <v>glu -10</v>
      </c>
      <c r="R190" s="66" t="str">
        <f t="shared" ref="R190:R191" si="114">+E188</f>
        <v>gir -10</v>
      </c>
      <c r="S190" s="66" t="str">
        <f t="shared" ref="S190:S191" si="115">+F188</f>
        <v>[3H dry]</v>
      </c>
      <c r="T190" s="66" t="str">
        <f>+H188</f>
        <v>[3H wet]</v>
      </c>
      <c r="U190" s="65" t="e">
        <f t="shared" ref="U190:U195" si="116">S190/Q190</f>
        <v>#VALUE!</v>
      </c>
      <c r="V190" s="887">
        <v>3</v>
      </c>
      <c r="W190" s="65" t="e">
        <f>V191*I193*200/10/(A190)</f>
        <v>#DIV/0!</v>
      </c>
      <c r="X190" s="65" t="e">
        <f t="shared" ref="X190:X195" si="117">W190/U190</f>
        <v>#DIV/0!</v>
      </c>
      <c r="Y190" s="65" t="e">
        <f t="shared" ref="Y190:Y195" si="118">X190-R190</f>
        <v>#DIV/0!</v>
      </c>
      <c r="Z190" s="65" t="e">
        <f>(X190/P190)*100</f>
        <v>#DIV/0!</v>
      </c>
      <c r="AA190" s="65" t="e">
        <f>(T190/0.4-(S190))*I195/100*10</f>
        <v>#VALUE!</v>
      </c>
      <c r="AB190" s="64" t="e">
        <f>700*AA198/AVERAGE(U190:U191)</f>
        <v>#VALUE!</v>
      </c>
      <c r="AC190" s="65" t="e">
        <f>AVERAGE(X190:X191)-AB190</f>
        <v>#DIV/0!</v>
      </c>
      <c r="AD190" s="65" t="e">
        <f>AC190/AVERAGE(X190:X191)*100</f>
        <v>#DIV/0!</v>
      </c>
      <c r="AE190" s="43" t="e">
        <f>LINEST(R190:R191,O190:O191)</f>
        <v>#VALUE!</v>
      </c>
      <c r="AF190" s="43" t="e">
        <f>INDEX(LINEST(R190:R191,O190:O191),2)</f>
        <v>#VALUE!</v>
      </c>
      <c r="AG190" s="42" t="e">
        <f>LINEST(U190:U191,O190:O191)</f>
        <v>#VALUE!</v>
      </c>
      <c r="AH190" s="42" t="e">
        <f>INDEX(LINEST(U190:U191,O190:O191),2)</f>
        <v>#VALUE!</v>
      </c>
      <c r="AI190" s="43" t="e">
        <f>LINEST(Q190:Q191,O190:O191)</f>
        <v>#VALUE!</v>
      </c>
      <c r="AJ190" s="42" t="e">
        <f>INDEX(LINEST(Q190:Q191,O190:O191),2)</f>
        <v>#VALUE!</v>
      </c>
      <c r="AK190" s="43" t="e">
        <f>LINEST(W190:W191,O190:O191)</f>
        <v>#VALUE!</v>
      </c>
      <c r="AL190" s="42" t="e">
        <f>INDEX(LINEST(W190:W191,O190:O191),2)</f>
        <v>#VALUE!</v>
      </c>
      <c r="AM190" s="43" t="e">
        <f>AE190*AVERAGE(O190:O191)+AF190</f>
        <v>#VALUE!</v>
      </c>
      <c r="AN190" s="42" t="e">
        <f>AG190*AVERAGE(O190:O191)+AH190</f>
        <v>#VALUE!</v>
      </c>
      <c r="AO190" s="42" t="e">
        <f>AI190*AVERAGE(O190:O191)+AJ190</f>
        <v>#VALUE!</v>
      </c>
      <c r="AP190" s="42" t="e">
        <f>AK190*AVERAGE(O190:O191)+AL190</f>
        <v>#VALUE!</v>
      </c>
      <c r="AQ190" s="76" t="e">
        <f>AP190/AN190</f>
        <v>#VALUE!</v>
      </c>
      <c r="AR190" s="76" t="e">
        <f>AK187*AO190*AG190/AN190</f>
        <v>#VALUE!</v>
      </c>
      <c r="AS190" s="1034" t="e">
        <f>AQ190-AR190</f>
        <v>#VALUE!</v>
      </c>
      <c r="AT190" s="1034" t="e">
        <f>AS190-AM190</f>
        <v>#VALUE!</v>
      </c>
      <c r="AU190" s="1034" t="e">
        <f>AS190-AK187*AI190</f>
        <v>#VALUE!</v>
      </c>
      <c r="AV190" s="45" t="s">
        <v>97</v>
      </c>
      <c r="AW190" s="54"/>
      <c r="BT190" s="41"/>
      <c r="BU190" s="41"/>
      <c r="BV190" s="41"/>
      <c r="BW190" s="41"/>
      <c r="BX190" s="41"/>
    </row>
    <row r="191" spans="1:76" ht="13" customHeight="1">
      <c r="A191" s="898" t="str">
        <f>A171</f>
        <v>[genotype D]</v>
      </c>
      <c r="B191" s="734">
        <v>20</v>
      </c>
      <c r="C191" s="879" t="s">
        <v>171</v>
      </c>
      <c r="D191" s="736"/>
      <c r="E191" s="879" t="s">
        <v>195</v>
      </c>
      <c r="F191" s="736"/>
      <c r="G191" s="736"/>
      <c r="H191" s="736"/>
      <c r="I191" s="879"/>
      <c r="J191" s="883"/>
      <c r="K191" s="879"/>
      <c r="L191" s="879"/>
      <c r="M191" s="736"/>
      <c r="N191" s="926"/>
      <c r="O191" s="324">
        <f t="shared" si="111"/>
        <v>0</v>
      </c>
      <c r="P191" s="321" t="str">
        <f t="shared" si="112"/>
        <v>bg 0</v>
      </c>
      <c r="Q191" s="131" t="str">
        <f t="shared" si="113"/>
        <v>glu 0</v>
      </c>
      <c r="R191" s="131" t="str">
        <f t="shared" si="114"/>
        <v>gir 0</v>
      </c>
      <c r="S191" s="131" t="str">
        <f t="shared" si="115"/>
        <v>[3H dry]</v>
      </c>
      <c r="T191" s="131" t="str">
        <f>+H189</f>
        <v>[3H wet]</v>
      </c>
      <c r="U191" s="72" t="e">
        <f t="shared" si="116"/>
        <v>#VALUE!</v>
      </c>
      <c r="V191" s="888">
        <v>3</v>
      </c>
      <c r="W191" s="72" t="e">
        <f>V191*I193*200/10/(A190)</f>
        <v>#DIV/0!</v>
      </c>
      <c r="X191" s="72" t="e">
        <f t="shared" si="117"/>
        <v>#DIV/0!</v>
      </c>
      <c r="Y191" s="72" t="e">
        <f t="shared" si="118"/>
        <v>#DIV/0!</v>
      </c>
      <c r="Z191" s="72" t="e">
        <f>(X191/P191)*100</f>
        <v>#DIV/0!</v>
      </c>
      <c r="AA191" s="72" t="e">
        <f>(T191/0.4-(S191))*$I195/100*10</f>
        <v>#VALUE!</v>
      </c>
      <c r="AB191" s="250" t="e">
        <f>700*AA199/AVERAGE(U192:U195)</f>
        <v>#VALUE!</v>
      </c>
      <c r="AC191" s="72" t="e">
        <f>X196-AB191</f>
        <v>#DIV/0!</v>
      </c>
      <c r="AD191" s="65" t="e">
        <f>AC191/AVERAGE(X192:X195)*100</f>
        <v>#DIV/0!</v>
      </c>
      <c r="AE191" s="43"/>
      <c r="AF191" s="43"/>
      <c r="AG191" s="42"/>
      <c r="AH191" s="42"/>
      <c r="AI191" s="43"/>
      <c r="AJ191" s="42"/>
      <c r="AK191" s="42"/>
      <c r="AL191" s="42"/>
      <c r="AM191" s="43"/>
      <c r="AN191" s="42"/>
      <c r="AO191" s="42"/>
      <c r="AP191" s="42"/>
      <c r="AQ191" s="76"/>
      <c r="AR191" s="76"/>
      <c r="AS191" s="76"/>
      <c r="AT191" s="42"/>
      <c r="AU191" s="42"/>
      <c r="AV191" s="54"/>
      <c r="AW191" s="54"/>
      <c r="BT191" s="41"/>
      <c r="BU191" s="41"/>
      <c r="BV191" s="41"/>
      <c r="BW191" s="41"/>
      <c r="BX191" s="41"/>
    </row>
    <row r="192" spans="1:76" ht="13" customHeight="1">
      <c r="A192" s="898" t="str">
        <f>A172</f>
        <v>[diet D]</v>
      </c>
      <c r="B192" s="734">
        <v>30</v>
      </c>
      <c r="C192" s="879" t="s">
        <v>172</v>
      </c>
      <c r="D192" s="736"/>
      <c r="E192" s="879" t="s">
        <v>196</v>
      </c>
      <c r="F192" s="736"/>
      <c r="G192" s="736"/>
      <c r="H192" s="736"/>
      <c r="I192" s="736"/>
      <c r="J192" s="745"/>
      <c r="K192" s="736"/>
      <c r="L192" s="736"/>
      <c r="M192" s="736"/>
      <c r="N192" s="926"/>
      <c r="O192" s="324">
        <f t="shared" ref="O192:O194" si="119">+B197</f>
        <v>80</v>
      </c>
      <c r="P192" s="321" t="str">
        <f t="shared" ref="P192:P194" si="120">+C197</f>
        <v>bg 80</v>
      </c>
      <c r="Q192" s="131" t="str">
        <f t="shared" ref="Q192:Q194" si="121">+D197</f>
        <v>glu 80</v>
      </c>
      <c r="R192" s="131" t="str">
        <f t="shared" ref="R192:R194" si="122">+E197</f>
        <v>gir 80</v>
      </c>
      <c r="S192" s="131" t="str">
        <f t="shared" ref="S192:S194" si="123">+F197</f>
        <v>[3H dry]</v>
      </c>
      <c r="T192" s="131" t="str">
        <f>+H197</f>
        <v>[3H wet]</v>
      </c>
      <c r="U192" s="72" t="e">
        <f t="shared" si="116"/>
        <v>#VALUE!</v>
      </c>
      <c r="V192" s="888"/>
      <c r="W192" s="72" t="e">
        <f>V192*K193*200/10/(A190)</f>
        <v>#DIV/0!</v>
      </c>
      <c r="X192" s="72" t="e">
        <f t="shared" si="117"/>
        <v>#DIV/0!</v>
      </c>
      <c r="Y192" s="72" t="e">
        <f t="shared" si="118"/>
        <v>#DIV/0!</v>
      </c>
      <c r="Z192" s="72" t="e">
        <f>(X192/P192)*100</f>
        <v>#DIV/0!</v>
      </c>
      <c r="AA192" s="72" t="e">
        <f>(T192/0.4-(S192))*$I195/100*10</f>
        <v>#VALUE!</v>
      </c>
      <c r="AB192" s="79"/>
      <c r="AC192" s="79"/>
      <c r="AD192" s="79"/>
      <c r="AE192" s="43"/>
      <c r="AF192" s="43"/>
      <c r="AG192" s="42"/>
      <c r="AH192" s="42"/>
      <c r="AI192" s="43"/>
      <c r="AJ192" s="42"/>
      <c r="AK192" s="42"/>
      <c r="AL192" s="42"/>
      <c r="AM192" s="43"/>
      <c r="AN192" s="42"/>
      <c r="AO192" s="42"/>
      <c r="AP192" s="42"/>
      <c r="AQ192" s="76"/>
      <c r="AR192" s="76"/>
      <c r="AS192" s="76"/>
      <c r="AT192" s="42"/>
      <c r="AU192" s="42"/>
      <c r="AV192" s="54"/>
      <c r="AW192" s="54"/>
      <c r="BT192" s="41"/>
      <c r="BU192" s="41"/>
      <c r="BV192" s="41"/>
      <c r="BW192" s="41"/>
      <c r="BX192" s="41"/>
    </row>
    <row r="193" spans="1:76" ht="13" customHeight="1">
      <c r="A193" s="898" t="str">
        <f>A173</f>
        <v>[treatment D]</v>
      </c>
      <c r="B193" s="734">
        <v>40</v>
      </c>
      <c r="C193" s="879" t="s">
        <v>173</v>
      </c>
      <c r="D193" s="736"/>
      <c r="E193" s="879" t="s">
        <v>197</v>
      </c>
      <c r="F193" s="736"/>
      <c r="G193" s="736"/>
      <c r="H193" s="736"/>
      <c r="I193" s="746" t="e">
        <f>AVERAGE(I189:I191)</f>
        <v>#DIV/0!</v>
      </c>
      <c r="J193" s="747" t="e">
        <f>AVERAGE(J189:J191)</f>
        <v>#DIV/0!</v>
      </c>
      <c r="K193" s="746" t="e">
        <f>AVERAGE(K189:K191)</f>
        <v>#DIV/0!</v>
      </c>
      <c r="L193" s="747" t="e">
        <f>AVERAGE(L189:L191)</f>
        <v>#DIV/0!</v>
      </c>
      <c r="M193" s="736"/>
      <c r="N193" s="926"/>
      <c r="O193" s="355">
        <f t="shared" si="119"/>
        <v>90</v>
      </c>
      <c r="P193" s="321" t="str">
        <f t="shared" si="120"/>
        <v>bg 90</v>
      </c>
      <c r="Q193" s="131" t="str">
        <f t="shared" si="121"/>
        <v>glu 90</v>
      </c>
      <c r="R193" s="131" t="str">
        <f t="shared" si="122"/>
        <v>gir 90</v>
      </c>
      <c r="S193" s="131" t="str">
        <f t="shared" si="123"/>
        <v>[3H dry]</v>
      </c>
      <c r="T193" s="131" t="str">
        <f>+H198</f>
        <v>[3H wet]</v>
      </c>
      <c r="U193" s="72" t="e">
        <f t="shared" si="116"/>
        <v>#VALUE!</v>
      </c>
      <c r="V193" s="888"/>
      <c r="W193" s="72" t="e">
        <f t="shared" ref="W193:W195" si="124">W192*V193/V192</f>
        <v>#DIV/0!</v>
      </c>
      <c r="X193" s="72" t="e">
        <f t="shared" si="117"/>
        <v>#DIV/0!</v>
      </c>
      <c r="Y193" s="72" t="e">
        <f t="shared" si="118"/>
        <v>#DIV/0!</v>
      </c>
      <c r="Z193" s="72" t="e">
        <f>(X193/P193)*100</f>
        <v>#DIV/0!</v>
      </c>
      <c r="AA193" s="72" t="e">
        <f>(T193/0.4-(S193))*$I195/100*10</f>
        <v>#VALUE!</v>
      </c>
      <c r="AB193" s="79"/>
      <c r="AC193" s="79"/>
      <c r="AD193" s="79"/>
      <c r="AE193" s="43" t="e">
        <f>LINEST(R192:R194,O192:O194)</f>
        <v>#VALUE!</v>
      </c>
      <c r="AF193" s="43" t="e">
        <f>INDEX(LINEST(R192:R194,O192:O194),2)</f>
        <v>#VALUE!</v>
      </c>
      <c r="AG193" s="42" t="e">
        <f>LINEST(U192:U194,O192:O194)</f>
        <v>#VALUE!</v>
      </c>
      <c r="AH193" s="42" t="e">
        <f>INDEX(LINEST(U192:U194,O192:O194),2)</f>
        <v>#VALUE!</v>
      </c>
      <c r="AI193" s="43" t="e">
        <f>LINEST(Q192:Q194,O192:O194)</f>
        <v>#VALUE!</v>
      </c>
      <c r="AJ193" s="42" t="e">
        <f>INDEX(LINEST(Q192:Q194,O192:O194),2)</f>
        <v>#VALUE!</v>
      </c>
      <c r="AK193" s="43" t="e">
        <f>LINEST(W192:W194,O192:O194)</f>
        <v>#VALUE!</v>
      </c>
      <c r="AL193" s="42" t="e">
        <f>INDEX(LINEST(W192:W194,O192:O194),2)</f>
        <v>#VALUE!</v>
      </c>
      <c r="AM193" s="43" t="e">
        <f>AE193*O193+AF193</f>
        <v>#VALUE!</v>
      </c>
      <c r="AN193" s="42" t="e">
        <f>AG193*O193+AH193</f>
        <v>#VALUE!</v>
      </c>
      <c r="AO193" s="42" t="e">
        <f>AI193*O193+AJ193</f>
        <v>#VALUE!</v>
      </c>
      <c r="AP193" s="42" t="e">
        <f>AK193*O193+AL193</f>
        <v>#VALUE!</v>
      </c>
      <c r="AQ193" s="76" t="e">
        <f>AP193/AN193</f>
        <v>#VALUE!</v>
      </c>
      <c r="AR193" s="76" t="e">
        <f>AK187*AO193*AG193/AN193</f>
        <v>#VALUE!</v>
      </c>
      <c r="AS193" s="76" t="e">
        <f>AQ193-AR193</f>
        <v>#VALUE!</v>
      </c>
      <c r="AT193" s="76" t="e">
        <f>AS193-AM193</f>
        <v>#VALUE!</v>
      </c>
      <c r="AU193" s="76" t="e">
        <f>AS193-AK187*AI193</f>
        <v>#VALUE!</v>
      </c>
      <c r="AV193" s="54"/>
      <c r="AW193" s="54"/>
      <c r="BT193" s="41"/>
      <c r="BU193" s="41"/>
      <c r="BV193" s="41"/>
      <c r="BW193" s="41"/>
      <c r="BX193" s="41"/>
    </row>
    <row r="194" spans="1:76" ht="13" customHeight="1">
      <c r="A194" s="898" t="s">
        <v>61</v>
      </c>
      <c r="B194" s="734">
        <v>50</v>
      </c>
      <c r="C194" s="879" t="s">
        <v>174</v>
      </c>
      <c r="D194" s="736"/>
      <c r="E194" s="879" t="s">
        <v>198</v>
      </c>
      <c r="F194" s="736"/>
      <c r="G194" s="736"/>
      <c r="H194" s="736"/>
      <c r="I194" s="736"/>
      <c r="J194" s="745"/>
      <c r="K194" s="736"/>
      <c r="L194" s="745"/>
      <c r="M194" s="736"/>
      <c r="N194" s="926"/>
      <c r="O194" s="355">
        <f t="shared" si="119"/>
        <v>100</v>
      </c>
      <c r="P194" s="321" t="str">
        <f t="shared" si="120"/>
        <v>bg 100</v>
      </c>
      <c r="Q194" s="72" t="str">
        <f t="shared" si="121"/>
        <v>glu 100</v>
      </c>
      <c r="R194" s="131" t="str">
        <f t="shared" si="122"/>
        <v>gir 100</v>
      </c>
      <c r="S194" s="131" t="str">
        <f t="shared" si="123"/>
        <v>[3H dry]</v>
      </c>
      <c r="T194" s="131" t="str">
        <f>+H199</f>
        <v>[3H wet]</v>
      </c>
      <c r="U194" s="72" t="e">
        <f t="shared" si="116"/>
        <v>#VALUE!</v>
      </c>
      <c r="V194" s="888"/>
      <c r="W194" s="72" t="e">
        <f t="shared" si="124"/>
        <v>#DIV/0!</v>
      </c>
      <c r="X194" s="72" t="e">
        <f t="shared" si="117"/>
        <v>#DIV/0!</v>
      </c>
      <c r="Y194" s="72" t="e">
        <f t="shared" si="118"/>
        <v>#DIV/0!</v>
      </c>
      <c r="Z194" s="72" t="e">
        <f>(X194/P194)*100</f>
        <v>#DIV/0!</v>
      </c>
      <c r="AA194" s="72" t="e">
        <f>(T194/0.4-(S194))*$I195/100*10</f>
        <v>#VALUE!</v>
      </c>
      <c r="AB194" s="79"/>
      <c r="AC194" s="79"/>
      <c r="AD194" s="79"/>
      <c r="AE194" s="43" t="e">
        <f>LINEST(R193:R195,O193:O195)</f>
        <v>#VALUE!</v>
      </c>
      <c r="AF194" s="43" t="e">
        <f>INDEX(LINEST(R193:R195,O193:O195),2)</f>
        <v>#VALUE!</v>
      </c>
      <c r="AG194" s="42" t="e">
        <f>LINEST(U193:U195,O193:O195)</f>
        <v>#VALUE!</v>
      </c>
      <c r="AH194" s="42" t="e">
        <f>INDEX(LINEST(U193:U195,O193:O195),2)</f>
        <v>#VALUE!</v>
      </c>
      <c r="AI194" s="43" t="e">
        <f>LINEST(Q193:Q195,O193:O195)</f>
        <v>#VALUE!</v>
      </c>
      <c r="AJ194" s="42" t="e">
        <f>INDEX(LINEST(Q193:Q195,O193:O195),2)</f>
        <v>#VALUE!</v>
      </c>
      <c r="AK194" s="43" t="e">
        <f>LINEST(W193:W195,O193:O195)</f>
        <v>#VALUE!</v>
      </c>
      <c r="AL194" s="42" t="e">
        <f>INDEX(LINEST(W193:W195,O193:O195),2)</f>
        <v>#VALUE!</v>
      </c>
      <c r="AM194" s="43" t="e">
        <f>AE194*O194+AF194</f>
        <v>#VALUE!</v>
      </c>
      <c r="AN194" s="42" t="e">
        <f>AG194*O194+AH194</f>
        <v>#VALUE!</v>
      </c>
      <c r="AO194" s="42" t="e">
        <f>AI194*O194+AJ194</f>
        <v>#VALUE!</v>
      </c>
      <c r="AP194" s="42" t="e">
        <f>AK194*O194+AL194</f>
        <v>#VALUE!</v>
      </c>
      <c r="AQ194" s="76" t="e">
        <f>AP194/AN194</f>
        <v>#VALUE!</v>
      </c>
      <c r="AR194" s="76" t="e">
        <f>AK187*AO194*AG194/AN194</f>
        <v>#VALUE!</v>
      </c>
      <c r="AS194" s="76" t="e">
        <f>AQ194-AR194</f>
        <v>#VALUE!</v>
      </c>
      <c r="AT194" s="76" t="e">
        <f>AS194-AM194</f>
        <v>#VALUE!</v>
      </c>
      <c r="AU194" s="76" t="e">
        <f>AS194-AK187*AI194</f>
        <v>#VALUE!</v>
      </c>
      <c r="AV194" s="54"/>
      <c r="AW194" s="54"/>
      <c r="BT194" s="41"/>
      <c r="BU194" s="41"/>
      <c r="BV194" s="41"/>
      <c r="BW194" s="41"/>
      <c r="BX194" s="41"/>
    </row>
    <row r="195" spans="1:76" ht="13" customHeight="1" thickBot="1">
      <c r="A195" s="898" t="s">
        <v>315</v>
      </c>
      <c r="B195" s="734">
        <v>60</v>
      </c>
      <c r="C195" s="879" t="s">
        <v>175</v>
      </c>
      <c r="D195" s="736"/>
      <c r="E195" s="879" t="s">
        <v>199</v>
      </c>
      <c r="F195" s="736"/>
      <c r="G195" s="736"/>
      <c r="H195" s="736"/>
      <c r="I195" s="748" t="e">
        <f>I193/J193</f>
        <v>#DIV/0!</v>
      </c>
      <c r="J195" s="749" t="s">
        <v>14</v>
      </c>
      <c r="K195" s="748" t="e">
        <f>K193/L193</f>
        <v>#DIV/0!</v>
      </c>
      <c r="L195" s="749" t="s">
        <v>14</v>
      </c>
      <c r="M195" s="741"/>
      <c r="N195" s="926"/>
      <c r="O195" s="355">
        <f t="shared" ref="O195" si="125">+B201</f>
        <v>120</v>
      </c>
      <c r="P195" s="321" t="str">
        <f t="shared" ref="P195" si="126">+C201</f>
        <v>bg 120</v>
      </c>
      <c r="Q195" s="72" t="str">
        <f t="shared" ref="Q195" si="127">+D201</f>
        <v>glu 120</v>
      </c>
      <c r="R195" s="131" t="str">
        <f t="shared" ref="R195" si="128">+E201</f>
        <v>gir 120</v>
      </c>
      <c r="S195" s="131" t="str">
        <f t="shared" ref="S195" si="129">+F201</f>
        <v>[3H dry]</v>
      </c>
      <c r="T195" s="131" t="str">
        <f t="shared" ref="T195" si="130">+H201</f>
        <v>[3H wet]</v>
      </c>
      <c r="U195" s="72" t="e">
        <f t="shared" si="116"/>
        <v>#VALUE!</v>
      </c>
      <c r="V195" s="888"/>
      <c r="W195" s="72" t="e">
        <f t="shared" si="124"/>
        <v>#DIV/0!</v>
      </c>
      <c r="X195" s="72" t="e">
        <f t="shared" si="117"/>
        <v>#DIV/0!</v>
      </c>
      <c r="Y195" s="72" t="e">
        <f t="shared" si="118"/>
        <v>#DIV/0!</v>
      </c>
      <c r="Z195" s="72" t="e">
        <f t="shared" ref="Z195" si="131">(X195/P195)*100</f>
        <v>#DIV/0!</v>
      </c>
      <c r="AA195" s="72" t="e">
        <f>(T195/0.4-(S195))*$I195/100*10</f>
        <v>#VALUE!</v>
      </c>
      <c r="AB195" s="79"/>
      <c r="AC195" s="79"/>
      <c r="AD195" s="79"/>
      <c r="AE195" s="43"/>
      <c r="AQ195" s="42"/>
      <c r="AV195" s="54"/>
      <c r="AW195" s="54"/>
      <c r="BT195" s="41"/>
      <c r="BU195" s="41"/>
      <c r="BV195" s="41"/>
      <c r="BW195" s="41"/>
      <c r="BX195" s="41"/>
    </row>
    <row r="196" spans="1:76" ht="13" customHeight="1" thickBot="1">
      <c r="A196" s="898">
        <v>1</v>
      </c>
      <c r="B196" s="734">
        <v>70</v>
      </c>
      <c r="C196" s="879" t="s">
        <v>176</v>
      </c>
      <c r="D196" s="736"/>
      <c r="E196" s="879" t="s">
        <v>200</v>
      </c>
      <c r="F196" s="875"/>
      <c r="G196" s="736"/>
      <c r="H196" s="736"/>
      <c r="I196" s="736"/>
      <c r="J196" s="745"/>
      <c r="K196" s="736"/>
      <c r="L196" s="736"/>
      <c r="M196" s="736"/>
      <c r="N196" s="926"/>
      <c r="O196" s="325" t="s">
        <v>55</v>
      </c>
      <c r="P196" s="152" t="e">
        <f t="shared" ref="P196:Z196" si="132">AVERAGE(P192:P195)</f>
        <v>#DIV/0!</v>
      </c>
      <c r="Q196" s="154" t="e">
        <f t="shared" si="132"/>
        <v>#DIV/0!</v>
      </c>
      <c r="R196" s="153" t="e">
        <f t="shared" si="132"/>
        <v>#DIV/0!</v>
      </c>
      <c r="S196" s="153" t="e">
        <f t="shared" si="132"/>
        <v>#DIV/0!</v>
      </c>
      <c r="T196" s="154" t="e">
        <f t="shared" si="132"/>
        <v>#DIV/0!</v>
      </c>
      <c r="U196" s="153" t="e">
        <f t="shared" si="132"/>
        <v>#VALUE!</v>
      </c>
      <c r="V196" s="1075" t="e">
        <f t="shared" si="132"/>
        <v>#DIV/0!</v>
      </c>
      <c r="W196" s="153" t="e">
        <f t="shared" si="132"/>
        <v>#DIV/0!</v>
      </c>
      <c r="X196" s="153" t="e">
        <f t="shared" si="132"/>
        <v>#DIV/0!</v>
      </c>
      <c r="Y196" s="153" t="e">
        <f t="shared" si="132"/>
        <v>#DIV/0!</v>
      </c>
      <c r="Z196" s="153" t="e">
        <f t="shared" si="132"/>
        <v>#DIV/0!</v>
      </c>
      <c r="AA196" s="156"/>
      <c r="AB196" s="79"/>
      <c r="AC196" s="79"/>
      <c r="AD196" s="79"/>
      <c r="AR196" s="1034" t="s">
        <v>110</v>
      </c>
      <c r="AS196" s="1034" t="e">
        <f>AVERAGE(AS193:AS194)</f>
        <v>#VALUE!</v>
      </c>
      <c r="AT196" s="1034" t="e">
        <f>AVERAGE(AT193:AT194)</f>
        <v>#VALUE!</v>
      </c>
      <c r="AU196" s="1034" t="e">
        <f>AVERAGE(AU193:AU194)</f>
        <v>#VALUE!</v>
      </c>
      <c r="AV196" s="54"/>
      <c r="AW196" s="54"/>
      <c r="BT196" s="41"/>
      <c r="BU196" s="41"/>
      <c r="BV196" s="41"/>
      <c r="BW196" s="41"/>
      <c r="BX196" s="41"/>
    </row>
    <row r="197" spans="1:76" ht="13" customHeight="1" thickBot="1">
      <c r="A197" s="898" t="s">
        <v>316</v>
      </c>
      <c r="B197" s="734">
        <v>80</v>
      </c>
      <c r="C197" s="879" t="s">
        <v>177</v>
      </c>
      <c r="D197" s="879" t="s">
        <v>188</v>
      </c>
      <c r="E197" s="879" t="s">
        <v>201</v>
      </c>
      <c r="F197" s="879" t="s">
        <v>156</v>
      </c>
      <c r="G197" s="736"/>
      <c r="H197" s="879" t="s">
        <v>158</v>
      </c>
      <c r="I197" s="736"/>
      <c r="J197" s="750"/>
      <c r="K197" s="742"/>
      <c r="L197" s="742"/>
      <c r="M197" s="742"/>
      <c r="N197" s="926"/>
      <c r="O197" s="1026" t="s">
        <v>95</v>
      </c>
      <c r="P197" s="79" t="e">
        <f>AVERAGE(P190:P191)</f>
        <v>#DIV/0!</v>
      </c>
      <c r="Q197" s="158" t="e">
        <f>AVERAGE(P192/Q192,P193/Q193,P194/Q194,P195/Q195)</f>
        <v>#VALUE!</v>
      </c>
      <c r="R197" s="67" t="e">
        <f>AVERAGE(P190/Q190,P191/Q191)</f>
        <v>#VALUE!</v>
      </c>
      <c r="V197" s="1076"/>
      <c r="W197" s="79"/>
      <c r="X197" s="79"/>
      <c r="Y197" s="79"/>
      <c r="Z197" s="160"/>
      <c r="AA197" s="782" t="s">
        <v>79</v>
      </c>
      <c r="AB197" s="79"/>
      <c r="AC197" s="79"/>
      <c r="AD197" s="79"/>
      <c r="AS197" s="54"/>
      <c r="AT197" s="54"/>
      <c r="AU197" s="54"/>
      <c r="AV197" s="54"/>
      <c r="AW197" s="54"/>
      <c r="BT197" s="41"/>
      <c r="BU197" s="41"/>
      <c r="BV197" s="41"/>
      <c r="BW197" s="41"/>
      <c r="BX197" s="41"/>
    </row>
    <row r="198" spans="1:76" ht="13" customHeight="1" thickBot="1">
      <c r="A198" s="1101" t="s">
        <v>220</v>
      </c>
      <c r="B198" s="734">
        <v>90</v>
      </c>
      <c r="C198" s="879" t="s">
        <v>178</v>
      </c>
      <c r="D198" s="879" t="s">
        <v>189</v>
      </c>
      <c r="E198" s="879" t="s">
        <v>202</v>
      </c>
      <c r="F198" s="879" t="s">
        <v>156</v>
      </c>
      <c r="G198" s="736"/>
      <c r="H198" s="879" t="s">
        <v>158</v>
      </c>
      <c r="I198" s="751"/>
      <c r="J198" s="749"/>
      <c r="K198" s="741"/>
      <c r="L198" s="741"/>
      <c r="M198" s="741"/>
      <c r="N198" s="926"/>
      <c r="O198" s="1233" t="s">
        <v>83</v>
      </c>
      <c r="P198" s="1233"/>
      <c r="Q198" s="162" t="e">
        <f>STDEV(P192/Q192,P193/Q193,P194/Q194,P195/Q195)</f>
        <v>#VALUE!</v>
      </c>
      <c r="R198" s="163" t="e">
        <f>STDEV(P190/Q190,P191/Q191)</f>
        <v>#VALUE!</v>
      </c>
      <c r="V198" s="1076"/>
      <c r="W198" s="79"/>
      <c r="X198" s="79"/>
      <c r="Y198" s="79"/>
      <c r="Z198" s="164" t="s">
        <v>89</v>
      </c>
      <c r="AA198" s="165" t="e">
        <f>SLOPE(AA190:AA191,O190:O191)</f>
        <v>#VALUE!</v>
      </c>
      <c r="AB198" s="79"/>
      <c r="AC198" s="79"/>
      <c r="AD198" s="79"/>
      <c r="AS198" s="54"/>
      <c r="AT198" s="54"/>
      <c r="AU198" s="54"/>
      <c r="AV198" s="54"/>
      <c r="AW198" s="54"/>
      <c r="BT198" s="41"/>
      <c r="BU198" s="41"/>
      <c r="BV198" s="41"/>
      <c r="BW198" s="41"/>
      <c r="BX198" s="41"/>
    </row>
    <row r="199" spans="1:76" ht="13" customHeight="1" thickBot="1">
      <c r="A199" s="1132" t="s">
        <v>337</v>
      </c>
      <c r="B199" s="734">
        <v>100</v>
      </c>
      <c r="C199" s="879" t="s">
        <v>179</v>
      </c>
      <c r="D199" s="879" t="s">
        <v>190</v>
      </c>
      <c r="E199" s="879" t="s">
        <v>203</v>
      </c>
      <c r="F199" s="879" t="s">
        <v>156</v>
      </c>
      <c r="G199" s="736"/>
      <c r="H199" s="879" t="s">
        <v>158</v>
      </c>
      <c r="I199" s="1056"/>
      <c r="J199" s="753"/>
      <c r="K199" s="736"/>
      <c r="L199" s="736"/>
      <c r="M199" s="879" t="s">
        <v>211</v>
      </c>
      <c r="N199" s="1067"/>
      <c r="O199" s="35"/>
      <c r="P199" s="945"/>
      <c r="Q199" s="783" t="s">
        <v>93</v>
      </c>
      <c r="R199" s="784" t="s">
        <v>94</v>
      </c>
      <c r="V199" s="1076"/>
      <c r="W199" s="79"/>
      <c r="X199" s="79"/>
      <c r="Y199" s="79"/>
      <c r="Z199" s="167" t="s">
        <v>80</v>
      </c>
      <c r="AA199" s="168" t="e">
        <f>SLOPE(AA192:AA195,O192:O195)</f>
        <v>#VALUE!</v>
      </c>
      <c r="AB199" s="79"/>
      <c r="AC199" s="79"/>
      <c r="AD199" s="79"/>
      <c r="AS199" s="54"/>
      <c r="AT199" s="54"/>
      <c r="AU199" s="54"/>
      <c r="AV199" s="54"/>
      <c r="AW199" s="54"/>
      <c r="BT199" s="41"/>
      <c r="BU199" s="41"/>
      <c r="BV199" s="41"/>
      <c r="BW199" s="41"/>
      <c r="BX199" s="41"/>
    </row>
    <row r="200" spans="1:76" ht="13" customHeight="1">
      <c r="A200" s="1101" t="s">
        <v>219</v>
      </c>
      <c r="B200" s="734">
        <v>110</v>
      </c>
      <c r="C200" s="879" t="s">
        <v>180</v>
      </c>
      <c r="D200" s="736"/>
      <c r="E200" s="879" t="s">
        <v>204</v>
      </c>
      <c r="F200" s="736"/>
      <c r="G200" s="736"/>
      <c r="H200" s="736"/>
      <c r="I200" s="754" t="s">
        <v>9</v>
      </c>
      <c r="J200" s="755"/>
      <c r="K200" s="1291"/>
      <c r="L200" s="1292"/>
      <c r="M200" s="743"/>
      <c r="N200" s="1067"/>
      <c r="V200" s="1076"/>
      <c r="AB200" s="79"/>
      <c r="AC200" s="79"/>
      <c r="AD200" s="79"/>
      <c r="AS200" s="54"/>
      <c r="AT200" s="54"/>
      <c r="AU200" s="54"/>
      <c r="AV200" s="54"/>
      <c r="AW200" s="54"/>
      <c r="BT200" s="41"/>
      <c r="BU200" s="41"/>
      <c r="BV200" s="41"/>
      <c r="BW200" s="41"/>
      <c r="BX200" s="41"/>
    </row>
    <row r="201" spans="1:76" ht="13" customHeight="1">
      <c r="A201" s="1132" t="s">
        <v>338</v>
      </c>
      <c r="B201" s="734">
        <v>120</v>
      </c>
      <c r="C201" s="879" t="s">
        <v>181</v>
      </c>
      <c r="D201" s="879" t="s">
        <v>191</v>
      </c>
      <c r="E201" s="879" t="s">
        <v>205</v>
      </c>
      <c r="F201" s="879" t="s">
        <v>156</v>
      </c>
      <c r="G201" s="736"/>
      <c r="H201" s="879" t="s">
        <v>158</v>
      </c>
      <c r="I201" s="756" t="e">
        <f>((G203+G202)/2)*(B203-B202)</f>
        <v>#VALUE!</v>
      </c>
      <c r="J201" s="749"/>
      <c r="K201" s="1293"/>
      <c r="L201" s="1294"/>
      <c r="M201" s="879" t="s">
        <v>212</v>
      </c>
      <c r="N201" s="926"/>
      <c r="V201" s="1076"/>
      <c r="AB201" s="79"/>
      <c r="AC201" s="79"/>
      <c r="AD201" s="79"/>
      <c r="AS201" s="54"/>
      <c r="AT201" s="54"/>
      <c r="AU201" s="54"/>
      <c r="AV201" s="54"/>
      <c r="AW201" s="54"/>
      <c r="BT201" s="41"/>
      <c r="BU201" s="41"/>
      <c r="BV201" s="41"/>
      <c r="BW201" s="41"/>
      <c r="BX201" s="41"/>
    </row>
    <row r="202" spans="1:76" ht="13" customHeight="1">
      <c r="A202" s="898"/>
      <c r="B202" s="734">
        <v>2</v>
      </c>
      <c r="C202" s="879" t="s">
        <v>182</v>
      </c>
      <c r="D202" s="736"/>
      <c r="E202" s="879" t="s">
        <v>206</v>
      </c>
      <c r="F202" s="736"/>
      <c r="G202" s="879" t="s">
        <v>157</v>
      </c>
      <c r="H202" s="736"/>
      <c r="I202" s="756" t="e">
        <f>((G204+G203)/2)*(B204-B203)</f>
        <v>#VALUE!</v>
      </c>
      <c r="J202" s="749"/>
      <c r="K202" s="1293"/>
      <c r="L202" s="1294"/>
      <c r="M202" s="743"/>
      <c r="N202" s="926"/>
      <c r="V202" s="1076"/>
      <c r="AB202" s="79"/>
      <c r="AC202" s="79"/>
      <c r="AD202" s="79"/>
      <c r="AS202" s="54"/>
      <c r="AT202" s="54"/>
      <c r="AU202" s="54"/>
      <c r="AV202" s="54"/>
      <c r="AW202" s="54"/>
      <c r="BT202" s="41"/>
      <c r="BU202" s="41"/>
      <c r="BV202" s="41"/>
      <c r="BW202" s="41"/>
      <c r="BX202" s="41"/>
    </row>
    <row r="203" spans="1:76" ht="13" customHeight="1">
      <c r="A203" s="943" t="s">
        <v>317</v>
      </c>
      <c r="B203" s="734">
        <v>5</v>
      </c>
      <c r="C203" s="879" t="s">
        <v>183</v>
      </c>
      <c r="D203" s="736"/>
      <c r="E203" s="879" t="s">
        <v>207</v>
      </c>
      <c r="F203" s="736"/>
      <c r="G203" s="879" t="s">
        <v>157</v>
      </c>
      <c r="H203" s="736"/>
      <c r="I203" s="756" t="e">
        <f>((G205+G204)/2)*(B205-B204)</f>
        <v>#VALUE!</v>
      </c>
      <c r="J203" s="749"/>
      <c r="K203" s="1293"/>
      <c r="L203" s="1294"/>
      <c r="M203" s="743"/>
      <c r="N203" s="926"/>
      <c r="V203" s="1076"/>
      <c r="AB203" s="79"/>
      <c r="AC203" s="79"/>
      <c r="AD203" s="79"/>
      <c r="AS203" s="54"/>
      <c r="AT203" s="54"/>
      <c r="AU203" s="54"/>
      <c r="AV203" s="54"/>
      <c r="AW203" s="54"/>
      <c r="BT203" s="41"/>
      <c r="BU203" s="41"/>
      <c r="BV203" s="41"/>
      <c r="BW203" s="41"/>
      <c r="BX203" s="41"/>
    </row>
    <row r="204" spans="1:76" ht="13" customHeight="1">
      <c r="A204" s="1102"/>
      <c r="B204" s="734">
        <v>10</v>
      </c>
      <c r="C204" s="879" t="s">
        <v>170</v>
      </c>
      <c r="D204" s="736"/>
      <c r="E204" s="879" t="s">
        <v>194</v>
      </c>
      <c r="F204" s="736"/>
      <c r="G204" s="879" t="s">
        <v>157</v>
      </c>
      <c r="H204" s="736"/>
      <c r="I204" s="756" t="e">
        <f>((G206+G205)/2)*(B206-B205)</f>
        <v>#VALUE!</v>
      </c>
      <c r="J204" s="749"/>
      <c r="K204" s="1293"/>
      <c r="L204" s="1294"/>
      <c r="M204" s="743"/>
      <c r="N204" s="926"/>
      <c r="V204" s="1076"/>
      <c r="AB204" s="79"/>
      <c r="AC204" s="79"/>
      <c r="AD204" s="79"/>
      <c r="AS204" s="54"/>
      <c r="AT204" s="54"/>
      <c r="AU204" s="54"/>
      <c r="AV204" s="54"/>
      <c r="AW204" s="54"/>
      <c r="BT204" s="41"/>
      <c r="BU204" s="41"/>
      <c r="BV204" s="41"/>
      <c r="BW204" s="41"/>
      <c r="BX204" s="41"/>
    </row>
    <row r="205" spans="1:76" ht="13" customHeight="1" thickBot="1">
      <c r="A205" s="1102"/>
      <c r="B205" s="734">
        <v>15</v>
      </c>
      <c r="C205" s="879" t="s">
        <v>184</v>
      </c>
      <c r="D205" s="736"/>
      <c r="E205" s="879" t="s">
        <v>208</v>
      </c>
      <c r="F205" s="736"/>
      <c r="G205" s="879" t="s">
        <v>157</v>
      </c>
      <c r="H205" s="736"/>
      <c r="I205" s="757" t="e">
        <f>SUM(I201:I204)/(B206-B202)*220</f>
        <v>#VALUE!</v>
      </c>
      <c r="J205" s="758" t="s">
        <v>10</v>
      </c>
      <c r="K205" s="1295"/>
      <c r="L205" s="1296"/>
      <c r="M205" s="743"/>
      <c r="N205" s="926"/>
      <c r="V205" s="1076"/>
      <c r="W205" s="79"/>
      <c r="X205" s="79"/>
      <c r="Y205" s="79"/>
      <c r="Z205" s="79"/>
      <c r="AA205" s="79"/>
      <c r="AB205" s="79"/>
      <c r="AC205" s="79"/>
      <c r="AD205" s="79"/>
      <c r="AS205" s="54"/>
      <c r="AT205" s="54"/>
      <c r="AU205" s="54"/>
      <c r="AV205" s="54"/>
      <c r="AW205" s="54"/>
      <c r="BT205" s="41"/>
      <c r="BU205" s="41"/>
      <c r="BV205" s="41"/>
      <c r="BW205" s="41"/>
      <c r="BX205" s="41"/>
    </row>
    <row r="206" spans="1:76" ht="13" customHeight="1" thickBot="1">
      <c r="A206" s="1102"/>
      <c r="B206" s="734">
        <v>25</v>
      </c>
      <c r="C206" s="879" t="s">
        <v>185</v>
      </c>
      <c r="D206" s="736"/>
      <c r="E206" s="879" t="s">
        <v>209</v>
      </c>
      <c r="F206" s="736"/>
      <c r="G206" s="879" t="s">
        <v>157</v>
      </c>
      <c r="H206" s="736"/>
      <c r="I206" s="759"/>
      <c r="J206" s="760"/>
      <c r="K206" s="742"/>
      <c r="L206" s="742"/>
      <c r="M206" s="743"/>
      <c r="N206" s="926"/>
      <c r="O206" s="326"/>
      <c r="V206" s="1076"/>
      <c r="W206" s="79"/>
      <c r="X206" s="79"/>
      <c r="Y206" s="79"/>
      <c r="Z206" s="836" t="s">
        <v>14</v>
      </c>
      <c r="AA206" s="79"/>
      <c r="AB206" s="79"/>
      <c r="AC206" s="79"/>
      <c r="AD206" s="79"/>
      <c r="AS206" s="54"/>
      <c r="AT206" s="54"/>
      <c r="AU206" s="54"/>
      <c r="AV206" s="54"/>
      <c r="AW206" s="54"/>
      <c r="BT206" s="41"/>
      <c r="BU206" s="41"/>
      <c r="BV206" s="41"/>
      <c r="BW206" s="41"/>
      <c r="BX206" s="41"/>
    </row>
    <row r="207" spans="1:76" ht="13" customHeight="1" thickBot="1">
      <c r="A207" s="1103" t="s">
        <v>218</v>
      </c>
      <c r="B207" s="735" t="s">
        <v>11</v>
      </c>
      <c r="C207" s="764" t="e">
        <f>AVERAGE(C202:C206)</f>
        <v>#DIV/0!</v>
      </c>
      <c r="D207" s="763"/>
      <c r="E207" s="764" t="e">
        <f>AVERAGE(E197:E201)</f>
        <v>#DIV/0!</v>
      </c>
      <c r="F207" s="763"/>
      <c r="G207" s="884" t="s">
        <v>159</v>
      </c>
      <c r="H207" s="765" t="s">
        <v>8</v>
      </c>
      <c r="I207" s="761"/>
      <c r="J207" s="762"/>
      <c r="K207" s="763"/>
      <c r="L207" s="763"/>
      <c r="M207" s="744" t="e">
        <f>AVERAGE(M199:M204)</f>
        <v>#DIV/0!</v>
      </c>
      <c r="N207" s="740" t="s">
        <v>58</v>
      </c>
      <c r="O207" s="1281" t="str">
        <f>A209</f>
        <v>MP-10</v>
      </c>
      <c r="P207" s="1282"/>
      <c r="Q207" s="319"/>
      <c r="S207" s="92" t="s">
        <v>77</v>
      </c>
      <c r="T207" s="92" t="s">
        <v>78</v>
      </c>
      <c r="V207" s="1076"/>
      <c r="W207" s="79"/>
      <c r="X207" s="79"/>
      <c r="Y207" s="79"/>
      <c r="Z207" s="320"/>
      <c r="AA207" s="837"/>
      <c r="AB207" s="838"/>
      <c r="AC207" s="838"/>
      <c r="AD207" s="839"/>
      <c r="AE207" s="844" t="str">
        <f>+O207</f>
        <v>MP-10</v>
      </c>
      <c r="AF207" s="844" t="s">
        <v>116</v>
      </c>
      <c r="AG207" s="844"/>
      <c r="AH207" s="844"/>
      <c r="AI207" s="844" t="s">
        <v>115</v>
      </c>
      <c r="AJ207" s="844"/>
      <c r="AK207" s="844">
        <v>1.3</v>
      </c>
      <c r="AL207" s="844"/>
      <c r="AM207" s="844"/>
      <c r="AN207" s="844"/>
      <c r="AO207" s="844"/>
      <c r="AP207" s="844"/>
      <c r="AQ207" s="844"/>
      <c r="AR207" s="844"/>
      <c r="AS207" s="844"/>
      <c r="AT207" s="844"/>
      <c r="AU207" s="844"/>
      <c r="AV207" s="54"/>
      <c r="AW207" s="54"/>
      <c r="BT207" s="41"/>
      <c r="BU207" s="41"/>
      <c r="BV207" s="41"/>
      <c r="BW207" s="41"/>
      <c r="BX207" s="41"/>
    </row>
    <row r="208" spans="1:76" ht="13" customHeight="1">
      <c r="A208" s="1104">
        <v>10</v>
      </c>
      <c r="B208" s="786">
        <v>-10</v>
      </c>
      <c r="C208" s="878" t="s">
        <v>168</v>
      </c>
      <c r="D208" s="878" t="s">
        <v>186</v>
      </c>
      <c r="E208" s="878" t="s">
        <v>192</v>
      </c>
      <c r="F208" s="880" t="s">
        <v>156</v>
      </c>
      <c r="G208" s="789"/>
      <c r="H208" s="880" t="s">
        <v>158</v>
      </c>
      <c r="I208" s="814"/>
      <c r="J208" s="815"/>
      <c r="K208" s="816"/>
      <c r="L208" s="816"/>
      <c r="M208" s="941" t="s">
        <v>210</v>
      </c>
      <c r="N208" s="928"/>
      <c r="O208" s="818" t="s">
        <v>2</v>
      </c>
      <c r="P208" s="819" t="s">
        <v>344</v>
      </c>
      <c r="Q208" s="822" t="s">
        <v>345</v>
      </c>
      <c r="R208" s="823" t="s">
        <v>46</v>
      </c>
      <c r="S208" s="822" t="s">
        <v>71</v>
      </c>
      <c r="T208" s="822" t="s">
        <v>72</v>
      </c>
      <c r="U208" s="822" t="s">
        <v>17</v>
      </c>
      <c r="V208" s="1082" t="s">
        <v>28</v>
      </c>
      <c r="W208" s="822" t="s">
        <v>25</v>
      </c>
      <c r="X208" s="823" t="s">
        <v>18</v>
      </c>
      <c r="Y208" s="824" t="s">
        <v>20</v>
      </c>
      <c r="Z208" s="825" t="s">
        <v>56</v>
      </c>
      <c r="AA208" s="826" t="s">
        <v>74</v>
      </c>
      <c r="AB208" s="827" t="s">
        <v>81</v>
      </c>
      <c r="AC208" s="827" t="s">
        <v>82</v>
      </c>
      <c r="AD208" s="828" t="s">
        <v>86</v>
      </c>
      <c r="AE208" s="844"/>
      <c r="AF208" s="844"/>
      <c r="AG208" s="844"/>
      <c r="AH208" s="844"/>
      <c r="AI208" s="844"/>
      <c r="AJ208" s="844"/>
      <c r="AK208" s="844"/>
      <c r="AL208" s="844"/>
      <c r="AM208" s="844" t="s">
        <v>117</v>
      </c>
      <c r="AN208" s="844" t="s">
        <v>117</v>
      </c>
      <c r="AO208" s="844" t="s">
        <v>117</v>
      </c>
      <c r="AP208" s="844" t="s">
        <v>117</v>
      </c>
      <c r="AQ208" s="844" t="s">
        <v>118</v>
      </c>
      <c r="AR208" s="844" t="s">
        <v>119</v>
      </c>
      <c r="AS208" s="844" t="s">
        <v>120</v>
      </c>
      <c r="AT208" s="844" t="s">
        <v>121</v>
      </c>
      <c r="AU208" s="844"/>
      <c r="AV208" s="54"/>
      <c r="AW208" s="54"/>
      <c r="BT208" s="41"/>
      <c r="BU208" s="41"/>
      <c r="BV208" s="41"/>
      <c r="BW208" s="41"/>
      <c r="BX208" s="41"/>
    </row>
    <row r="209" spans="1:76" ht="13" customHeight="1" thickBot="1">
      <c r="A209" s="910" t="s">
        <v>146</v>
      </c>
      <c r="B209" s="787">
        <v>0</v>
      </c>
      <c r="C209" s="879" t="s">
        <v>169</v>
      </c>
      <c r="D209" s="879" t="s">
        <v>187</v>
      </c>
      <c r="E209" s="879" t="s">
        <v>193</v>
      </c>
      <c r="F209" s="879" t="s">
        <v>156</v>
      </c>
      <c r="G209" s="789"/>
      <c r="H209" s="879" t="s">
        <v>158</v>
      </c>
      <c r="I209" s="879"/>
      <c r="J209" s="883"/>
      <c r="K209" s="879"/>
      <c r="L209" s="879"/>
      <c r="M209" s="789"/>
      <c r="N209" s="929"/>
      <c r="O209" s="820" t="s">
        <v>26</v>
      </c>
      <c r="P209" s="821" t="s">
        <v>99</v>
      </c>
      <c r="Q209" s="829" t="s">
        <v>99</v>
      </c>
      <c r="R209" s="829" t="s">
        <v>16</v>
      </c>
      <c r="S209" s="829" t="s">
        <v>70</v>
      </c>
      <c r="T209" s="829" t="s">
        <v>73</v>
      </c>
      <c r="U209" s="830" t="s">
        <v>84</v>
      </c>
      <c r="V209" s="1083" t="s">
        <v>350</v>
      </c>
      <c r="W209" s="829" t="s">
        <v>88</v>
      </c>
      <c r="X209" s="829" t="s">
        <v>16</v>
      </c>
      <c r="Y209" s="831" t="s">
        <v>16</v>
      </c>
      <c r="Z209" s="832"/>
      <c r="AA209" s="833" t="s">
        <v>75</v>
      </c>
      <c r="AB209" s="834"/>
      <c r="AC209" s="834"/>
      <c r="AD209" s="835"/>
      <c r="AE209" s="844" t="s">
        <v>122</v>
      </c>
      <c r="AF209" s="844" t="s">
        <v>123</v>
      </c>
      <c r="AG209" s="844" t="s">
        <v>124</v>
      </c>
      <c r="AH209" s="844" t="s">
        <v>125</v>
      </c>
      <c r="AI209" s="844" t="s">
        <v>341</v>
      </c>
      <c r="AJ209" s="844" t="s">
        <v>346</v>
      </c>
      <c r="AK209" s="844" t="s">
        <v>339</v>
      </c>
      <c r="AL209" s="844" t="s">
        <v>340</v>
      </c>
      <c r="AM209" s="844" t="s">
        <v>46</v>
      </c>
      <c r="AN209" s="844" t="s">
        <v>17</v>
      </c>
      <c r="AO209" s="844" t="s">
        <v>343</v>
      </c>
      <c r="AP209" s="844" t="s">
        <v>25</v>
      </c>
      <c r="AQ209" s="844" t="s">
        <v>127</v>
      </c>
      <c r="AR209" s="844" t="s">
        <v>127</v>
      </c>
      <c r="AS209" s="844" t="s">
        <v>127</v>
      </c>
      <c r="AT209" s="844" t="s">
        <v>127</v>
      </c>
      <c r="AU209" s="844" t="s">
        <v>128</v>
      </c>
      <c r="AV209" s="54"/>
      <c r="AW209" s="54"/>
      <c r="BT209" s="41"/>
      <c r="BU209" s="41"/>
      <c r="BV209" s="41"/>
      <c r="BW209" s="41"/>
      <c r="BX209" s="41"/>
    </row>
    <row r="210" spans="1:76" ht="13" customHeight="1">
      <c r="A210" s="899" t="s">
        <v>151</v>
      </c>
      <c r="B210" s="787">
        <v>10</v>
      </c>
      <c r="C210" s="879" t="s">
        <v>170</v>
      </c>
      <c r="D210" s="789"/>
      <c r="E210" s="879" t="s">
        <v>194</v>
      </c>
      <c r="F210" s="789"/>
      <c r="G210" s="789"/>
      <c r="H210" s="789"/>
      <c r="I210" s="879"/>
      <c r="J210" s="883"/>
      <c r="K210" s="879"/>
      <c r="L210" s="879"/>
      <c r="M210" s="789"/>
      <c r="N210" s="930"/>
      <c r="O210" s="322">
        <f t="shared" ref="O210:O211" si="133">+B208</f>
        <v>-10</v>
      </c>
      <c r="P210" s="323" t="str">
        <f t="shared" ref="P210:P211" si="134">+C208</f>
        <v>bg -10</v>
      </c>
      <c r="Q210" s="66" t="str">
        <f t="shared" ref="Q210:Q211" si="135">+D208</f>
        <v>glu -10</v>
      </c>
      <c r="R210" s="66" t="str">
        <f t="shared" ref="R210:R211" si="136">+E208</f>
        <v>gir -10</v>
      </c>
      <c r="S210" s="66" t="str">
        <f t="shared" ref="S210:S211" si="137">+F208</f>
        <v>[3H dry]</v>
      </c>
      <c r="T210" s="66" t="str">
        <f>+H208</f>
        <v>[3H wet]</v>
      </c>
      <c r="U210" s="65" t="e">
        <f t="shared" ref="U210:U215" si="138">S210/Q210</f>
        <v>#VALUE!</v>
      </c>
      <c r="V210" s="887">
        <v>3</v>
      </c>
      <c r="W210" s="65" t="e">
        <f>V211*I213*200/10/(A210)</f>
        <v>#DIV/0!</v>
      </c>
      <c r="X210" s="65" t="e">
        <f t="shared" ref="X210:X215" si="139">W210/U210</f>
        <v>#DIV/0!</v>
      </c>
      <c r="Y210" s="65" t="e">
        <f t="shared" ref="Y210:Y215" si="140">X210-R210</f>
        <v>#DIV/0!</v>
      </c>
      <c r="Z210" s="65" t="e">
        <f>(X210/P210)*100</f>
        <v>#DIV/0!</v>
      </c>
      <c r="AA210" s="65" t="e">
        <f>(T210/0.4-(S210))*I215/100*10</f>
        <v>#VALUE!</v>
      </c>
      <c r="AB210" s="64" t="e">
        <f>700*AA218/AVERAGE(U210:U211)</f>
        <v>#VALUE!</v>
      </c>
      <c r="AC210" s="65" t="e">
        <f>AVERAGE(X210:X211)-AB210</f>
        <v>#DIV/0!</v>
      </c>
      <c r="AD210" s="65" t="e">
        <f>AC210/AVERAGE(X210:X211)*100</f>
        <v>#DIV/0!</v>
      </c>
      <c r="AE210" s="43" t="e">
        <f>LINEST(R210:R211,O210:O211)</f>
        <v>#VALUE!</v>
      </c>
      <c r="AF210" s="43" t="e">
        <f>INDEX(LINEST(R210:R211,O210:O211),2)</f>
        <v>#VALUE!</v>
      </c>
      <c r="AG210" s="42" t="e">
        <f>LINEST(U210:U211,O210:O211)</f>
        <v>#VALUE!</v>
      </c>
      <c r="AH210" s="42" t="e">
        <f>INDEX(LINEST(U210:U211,O210:O211),2)</f>
        <v>#VALUE!</v>
      </c>
      <c r="AI210" s="43" t="e">
        <f>LINEST(Q210:Q211,O210:O211)</f>
        <v>#VALUE!</v>
      </c>
      <c r="AJ210" s="42" t="e">
        <f>INDEX(LINEST(Q210:Q211,O210:O211),2)</f>
        <v>#VALUE!</v>
      </c>
      <c r="AK210" s="43" t="e">
        <f>LINEST(W210:W211,O210:O211)</f>
        <v>#VALUE!</v>
      </c>
      <c r="AL210" s="42" t="e">
        <f>INDEX(LINEST(W210:W211,O210:O211),2)</f>
        <v>#VALUE!</v>
      </c>
      <c r="AM210" s="43" t="e">
        <f>AE210*AVERAGE(O210:O211)+AF210</f>
        <v>#VALUE!</v>
      </c>
      <c r="AN210" s="42" t="e">
        <f>AG210*AVERAGE(O210:O211)+AH210</f>
        <v>#VALUE!</v>
      </c>
      <c r="AO210" s="42" t="e">
        <f>AI210*AVERAGE(O210:O211)+AJ210</f>
        <v>#VALUE!</v>
      </c>
      <c r="AP210" s="42" t="e">
        <f>AK210*AVERAGE(O210:O211)+AL210</f>
        <v>#VALUE!</v>
      </c>
      <c r="AQ210" s="76" t="e">
        <f>AP210/AN210</f>
        <v>#VALUE!</v>
      </c>
      <c r="AR210" s="76" t="e">
        <f>AK207*AO210*AG210/AN210</f>
        <v>#VALUE!</v>
      </c>
      <c r="AS210" s="1034" t="e">
        <f>AQ210-AR210</f>
        <v>#VALUE!</v>
      </c>
      <c r="AT210" s="1034" t="e">
        <f>AS210-AM210</f>
        <v>#VALUE!</v>
      </c>
      <c r="AU210" s="1034" t="e">
        <f>AS210-AK207*AI210</f>
        <v>#VALUE!</v>
      </c>
      <c r="AV210" s="45" t="s">
        <v>97</v>
      </c>
      <c r="AW210" s="54"/>
      <c r="BT210" s="41"/>
      <c r="BU210" s="41"/>
      <c r="BV210" s="41"/>
      <c r="BW210" s="41"/>
      <c r="BX210" s="41"/>
    </row>
    <row r="211" spans="1:76" ht="13" customHeight="1">
      <c r="A211" s="899" t="str">
        <f>A191</f>
        <v>[genotype D]</v>
      </c>
      <c r="B211" s="787">
        <v>20</v>
      </c>
      <c r="C211" s="879" t="s">
        <v>171</v>
      </c>
      <c r="D211" s="789"/>
      <c r="E211" s="879" t="s">
        <v>195</v>
      </c>
      <c r="F211" s="789"/>
      <c r="G211" s="789"/>
      <c r="H211" s="789"/>
      <c r="I211" s="879"/>
      <c r="J211" s="883"/>
      <c r="K211" s="879"/>
      <c r="L211" s="879"/>
      <c r="M211" s="789"/>
      <c r="N211" s="929"/>
      <c r="O211" s="324">
        <f t="shared" si="133"/>
        <v>0</v>
      </c>
      <c r="P211" s="321" t="str">
        <f t="shared" si="134"/>
        <v>bg 0</v>
      </c>
      <c r="Q211" s="131" t="str">
        <f t="shared" si="135"/>
        <v>glu 0</v>
      </c>
      <c r="R211" s="131" t="str">
        <f t="shared" si="136"/>
        <v>gir 0</v>
      </c>
      <c r="S211" s="131" t="str">
        <f t="shared" si="137"/>
        <v>[3H dry]</v>
      </c>
      <c r="T211" s="131" t="str">
        <f>+H209</f>
        <v>[3H wet]</v>
      </c>
      <c r="U211" s="72" t="e">
        <f t="shared" si="138"/>
        <v>#VALUE!</v>
      </c>
      <c r="V211" s="888">
        <v>3</v>
      </c>
      <c r="W211" s="72" t="e">
        <f>V211*I213*200/10/(A210)</f>
        <v>#DIV/0!</v>
      </c>
      <c r="X211" s="72" t="e">
        <f t="shared" si="139"/>
        <v>#DIV/0!</v>
      </c>
      <c r="Y211" s="72" t="e">
        <f t="shared" si="140"/>
        <v>#DIV/0!</v>
      </c>
      <c r="Z211" s="72" t="e">
        <f>(X211/P211)*100</f>
        <v>#DIV/0!</v>
      </c>
      <c r="AA211" s="72" t="e">
        <f>(T211/0.4-(S211))*$I215/100*10</f>
        <v>#VALUE!</v>
      </c>
      <c r="AB211" s="250" t="e">
        <f>700*AA219/AVERAGE(U212:U215)</f>
        <v>#VALUE!</v>
      </c>
      <c r="AC211" s="72" t="e">
        <f>X216-AB211</f>
        <v>#DIV/0!</v>
      </c>
      <c r="AD211" s="65" t="e">
        <f>AC211/AVERAGE(X212:X215)*100</f>
        <v>#DIV/0!</v>
      </c>
      <c r="AE211" s="43"/>
      <c r="AF211" s="43"/>
      <c r="AG211" s="42"/>
      <c r="AH211" s="42"/>
      <c r="AI211" s="43"/>
      <c r="AJ211" s="42"/>
      <c r="AK211" s="42"/>
      <c r="AL211" s="42"/>
      <c r="AM211" s="43"/>
      <c r="AN211" s="42"/>
      <c r="AO211" s="42"/>
      <c r="AP211" s="42"/>
      <c r="AQ211" s="76"/>
      <c r="AR211" s="76"/>
      <c r="AS211" s="76"/>
      <c r="AT211" s="42"/>
      <c r="AU211" s="42"/>
      <c r="AV211" s="54"/>
      <c r="AW211" s="54"/>
      <c r="BT211" s="41"/>
      <c r="BU211" s="41"/>
      <c r="BV211" s="41"/>
      <c r="BW211" s="41"/>
      <c r="BX211" s="41"/>
    </row>
    <row r="212" spans="1:76" ht="13" customHeight="1">
      <c r="A212" s="899" t="str">
        <f>A192</f>
        <v>[diet D]</v>
      </c>
      <c r="B212" s="787">
        <v>30</v>
      </c>
      <c r="C212" s="879" t="s">
        <v>172</v>
      </c>
      <c r="D212" s="789"/>
      <c r="E212" s="879" t="s">
        <v>196</v>
      </c>
      <c r="F212" s="789"/>
      <c r="G212" s="789"/>
      <c r="H212" s="789"/>
      <c r="I212" s="789"/>
      <c r="J212" s="797"/>
      <c r="K212" s="789"/>
      <c r="L212" s="789"/>
      <c r="M212" s="789"/>
      <c r="N212" s="929"/>
      <c r="O212" s="324">
        <f t="shared" ref="O212:O214" si="141">+B217</f>
        <v>80</v>
      </c>
      <c r="P212" s="321" t="str">
        <f t="shared" ref="P212:P214" si="142">+C217</f>
        <v>bg 80</v>
      </c>
      <c r="Q212" s="131" t="str">
        <f t="shared" ref="Q212:Q214" si="143">+D217</f>
        <v>glu 80</v>
      </c>
      <c r="R212" s="131" t="str">
        <f t="shared" ref="R212:R214" si="144">+E217</f>
        <v>gir 80</v>
      </c>
      <c r="S212" s="131" t="str">
        <f t="shared" ref="S212:S214" si="145">+F217</f>
        <v>[3H dry]</v>
      </c>
      <c r="T212" s="131" t="str">
        <f>+H217</f>
        <v>[3H wet]</v>
      </c>
      <c r="U212" s="72" t="e">
        <f t="shared" si="138"/>
        <v>#VALUE!</v>
      </c>
      <c r="V212" s="888"/>
      <c r="W212" s="72" t="e">
        <f>V212*K213*200/10/(A210)</f>
        <v>#DIV/0!</v>
      </c>
      <c r="X212" s="72" t="e">
        <f t="shared" si="139"/>
        <v>#DIV/0!</v>
      </c>
      <c r="Y212" s="72" t="e">
        <f t="shared" si="140"/>
        <v>#DIV/0!</v>
      </c>
      <c r="Z212" s="72" t="e">
        <f>(X212/P212)*100</f>
        <v>#DIV/0!</v>
      </c>
      <c r="AA212" s="72" t="e">
        <f>(T212/0.4-(S212))*$I215/100*10</f>
        <v>#VALUE!</v>
      </c>
      <c r="AB212" s="79"/>
      <c r="AC212" s="79"/>
      <c r="AD212" s="79"/>
      <c r="AE212" s="43"/>
      <c r="AF212" s="43"/>
      <c r="AG212" s="42"/>
      <c r="AH212" s="42"/>
      <c r="AI212" s="43"/>
      <c r="AJ212" s="42"/>
      <c r="AK212" s="42"/>
      <c r="AL212" s="42"/>
      <c r="AM212" s="43"/>
      <c r="AN212" s="42"/>
      <c r="AO212" s="42"/>
      <c r="AP212" s="42"/>
      <c r="AQ212" s="76"/>
      <c r="AR212" s="76"/>
      <c r="AS212" s="76"/>
      <c r="AT212" s="42"/>
      <c r="AU212" s="42"/>
      <c r="AV212" s="54"/>
      <c r="AW212" s="54"/>
      <c r="BT212" s="41"/>
      <c r="BU212" s="41"/>
      <c r="BV212" s="41"/>
      <c r="BW212" s="41"/>
      <c r="BX212" s="41"/>
    </row>
    <row r="213" spans="1:76" ht="13" customHeight="1">
      <c r="A213" s="899" t="str">
        <f>A193</f>
        <v>[treatment D]</v>
      </c>
      <c r="B213" s="787">
        <v>40</v>
      </c>
      <c r="C213" s="879" t="s">
        <v>173</v>
      </c>
      <c r="D213" s="789"/>
      <c r="E213" s="879" t="s">
        <v>197</v>
      </c>
      <c r="F213" s="789"/>
      <c r="G213" s="789"/>
      <c r="H213" s="789"/>
      <c r="I213" s="798" t="e">
        <f>AVERAGE(I209:I211)</f>
        <v>#DIV/0!</v>
      </c>
      <c r="J213" s="799" t="e">
        <f>AVERAGE(J209:J211)</f>
        <v>#DIV/0!</v>
      </c>
      <c r="K213" s="798" t="e">
        <f>AVERAGE(K209:K211)</f>
        <v>#DIV/0!</v>
      </c>
      <c r="L213" s="799" t="e">
        <f>AVERAGE(L209:L211)</f>
        <v>#DIV/0!</v>
      </c>
      <c r="M213" s="789"/>
      <c r="N213" s="929"/>
      <c r="O213" s="355">
        <f t="shared" si="141"/>
        <v>90</v>
      </c>
      <c r="P213" s="321" t="str">
        <f t="shared" si="142"/>
        <v>bg 90</v>
      </c>
      <c r="Q213" s="131" t="str">
        <f t="shared" si="143"/>
        <v>glu 90</v>
      </c>
      <c r="R213" s="131" t="str">
        <f t="shared" si="144"/>
        <v>gir 90</v>
      </c>
      <c r="S213" s="131" t="str">
        <f t="shared" si="145"/>
        <v>[3H dry]</v>
      </c>
      <c r="T213" s="131" t="str">
        <f>+H218</f>
        <v>[3H wet]</v>
      </c>
      <c r="U213" s="72" t="e">
        <f t="shared" si="138"/>
        <v>#VALUE!</v>
      </c>
      <c r="V213" s="888"/>
      <c r="W213" s="72" t="e">
        <f t="shared" ref="W213:W215" si="146">W212*V213/V212</f>
        <v>#DIV/0!</v>
      </c>
      <c r="X213" s="72" t="e">
        <f t="shared" si="139"/>
        <v>#DIV/0!</v>
      </c>
      <c r="Y213" s="72" t="e">
        <f t="shared" si="140"/>
        <v>#DIV/0!</v>
      </c>
      <c r="Z213" s="72" t="e">
        <f>(X213/P213)*100</f>
        <v>#DIV/0!</v>
      </c>
      <c r="AA213" s="72" t="e">
        <f>(T213/0.4-(S213))*$I215/100*10</f>
        <v>#VALUE!</v>
      </c>
      <c r="AB213" s="79"/>
      <c r="AC213" s="79"/>
      <c r="AD213" s="79"/>
      <c r="AE213" s="43" t="e">
        <f>LINEST(R212:R214,O212:O214)</f>
        <v>#VALUE!</v>
      </c>
      <c r="AF213" s="43" t="e">
        <f>INDEX(LINEST(R212:R214,O212:O214),2)</f>
        <v>#VALUE!</v>
      </c>
      <c r="AG213" s="42" t="e">
        <f>LINEST(U212:U214,O212:O214)</f>
        <v>#VALUE!</v>
      </c>
      <c r="AH213" s="42" t="e">
        <f>INDEX(LINEST(U212:U214,O212:O214),2)</f>
        <v>#VALUE!</v>
      </c>
      <c r="AI213" s="43" t="e">
        <f>LINEST(Q212:Q214,O212:O214)</f>
        <v>#VALUE!</v>
      </c>
      <c r="AJ213" s="42" t="e">
        <f>INDEX(LINEST(Q212:Q214,O212:O214),2)</f>
        <v>#VALUE!</v>
      </c>
      <c r="AK213" s="43" t="e">
        <f>LINEST(W212:W214,O212:O214)</f>
        <v>#VALUE!</v>
      </c>
      <c r="AL213" s="42" t="e">
        <f>INDEX(LINEST(W212:W214,O212:O214),2)</f>
        <v>#VALUE!</v>
      </c>
      <c r="AM213" s="43" t="e">
        <f>AE213*O213+AF213</f>
        <v>#VALUE!</v>
      </c>
      <c r="AN213" s="42" t="e">
        <f>AG213*O213+AH213</f>
        <v>#VALUE!</v>
      </c>
      <c r="AO213" s="42" t="e">
        <f>AI213*O213+AJ213</f>
        <v>#VALUE!</v>
      </c>
      <c r="AP213" s="42" t="e">
        <f>AK213*O213+AL213</f>
        <v>#VALUE!</v>
      </c>
      <c r="AQ213" s="76" t="e">
        <f>AP213/AN213</f>
        <v>#VALUE!</v>
      </c>
      <c r="AR213" s="76" t="e">
        <f>AK207*AO213*AG213/AN213</f>
        <v>#VALUE!</v>
      </c>
      <c r="AS213" s="76" t="e">
        <f>AQ213-AR213</f>
        <v>#VALUE!</v>
      </c>
      <c r="AT213" s="76" t="e">
        <f>AS213-AM213</f>
        <v>#VALUE!</v>
      </c>
      <c r="AU213" s="76" t="e">
        <f>AS213-AK207*AI213</f>
        <v>#VALUE!</v>
      </c>
      <c r="AV213" s="54"/>
      <c r="AW213" s="54"/>
      <c r="BT213" s="41"/>
      <c r="BU213" s="41"/>
      <c r="BV213" s="41"/>
      <c r="BW213" s="41"/>
      <c r="BX213" s="41"/>
    </row>
    <row r="214" spans="1:76" ht="13" customHeight="1">
      <c r="A214" s="899" t="s">
        <v>61</v>
      </c>
      <c r="B214" s="787">
        <v>50</v>
      </c>
      <c r="C214" s="879" t="s">
        <v>174</v>
      </c>
      <c r="D214" s="789"/>
      <c r="E214" s="879" t="s">
        <v>198</v>
      </c>
      <c r="F214" s="789"/>
      <c r="G214" s="789"/>
      <c r="H214" s="789"/>
      <c r="I214" s="789"/>
      <c r="J214" s="797"/>
      <c r="K214" s="789"/>
      <c r="L214" s="797"/>
      <c r="M214" s="789"/>
      <c r="N214" s="929"/>
      <c r="O214" s="355">
        <f t="shared" si="141"/>
        <v>100</v>
      </c>
      <c r="P214" s="321" t="str">
        <f t="shared" si="142"/>
        <v>bg 100</v>
      </c>
      <c r="Q214" s="131" t="str">
        <f t="shared" si="143"/>
        <v>glu 100</v>
      </c>
      <c r="R214" s="131" t="str">
        <f t="shared" si="144"/>
        <v>gir 100</v>
      </c>
      <c r="S214" s="131" t="str">
        <f t="shared" si="145"/>
        <v>[3H dry]</v>
      </c>
      <c r="T214" s="131" t="str">
        <f>+H219</f>
        <v>[3H wet]</v>
      </c>
      <c r="U214" s="72" t="e">
        <f t="shared" si="138"/>
        <v>#VALUE!</v>
      </c>
      <c r="V214" s="888"/>
      <c r="W214" s="72" t="e">
        <f t="shared" si="146"/>
        <v>#DIV/0!</v>
      </c>
      <c r="X214" s="72" t="e">
        <f t="shared" si="139"/>
        <v>#DIV/0!</v>
      </c>
      <c r="Y214" s="72" t="e">
        <f t="shared" si="140"/>
        <v>#DIV/0!</v>
      </c>
      <c r="Z214" s="72" t="e">
        <f>(X214/P214)*100</f>
        <v>#DIV/0!</v>
      </c>
      <c r="AA214" s="72" t="e">
        <f>(T214/0.4-(S214))*$I215/100*10</f>
        <v>#VALUE!</v>
      </c>
      <c r="AB214" s="79"/>
      <c r="AC214" s="79"/>
      <c r="AD214" s="79"/>
      <c r="AE214" s="43" t="e">
        <f>LINEST(R213:R215,O213:O215)</f>
        <v>#VALUE!</v>
      </c>
      <c r="AF214" s="43" t="e">
        <f>INDEX(LINEST(R213:R215,O213:O215),2)</f>
        <v>#VALUE!</v>
      </c>
      <c r="AG214" s="42" t="e">
        <f>LINEST(U213:U215,O213:O215)</f>
        <v>#VALUE!</v>
      </c>
      <c r="AH214" s="42" t="e">
        <f>INDEX(LINEST(U213:U215,O213:O215),2)</f>
        <v>#VALUE!</v>
      </c>
      <c r="AI214" s="43" t="e">
        <f>LINEST(Q213:Q215,O213:O215)</f>
        <v>#VALUE!</v>
      </c>
      <c r="AJ214" s="42" t="e">
        <f>INDEX(LINEST(Q213:Q215,O213:O215),2)</f>
        <v>#VALUE!</v>
      </c>
      <c r="AK214" s="43" t="e">
        <f>LINEST(W213:W215,O213:O215)</f>
        <v>#VALUE!</v>
      </c>
      <c r="AL214" s="42" t="e">
        <f>INDEX(LINEST(W213:W215,O213:O215),2)</f>
        <v>#VALUE!</v>
      </c>
      <c r="AM214" s="43" t="e">
        <f>AE214*O214+AF214</f>
        <v>#VALUE!</v>
      </c>
      <c r="AN214" s="42" t="e">
        <f>AG214*O214+AH214</f>
        <v>#VALUE!</v>
      </c>
      <c r="AO214" s="42" t="e">
        <f>AI214*O214+AJ214</f>
        <v>#VALUE!</v>
      </c>
      <c r="AP214" s="42" t="e">
        <f>AK214*O214+AL214</f>
        <v>#VALUE!</v>
      </c>
      <c r="AQ214" s="76" t="e">
        <f>AP214/AN214</f>
        <v>#VALUE!</v>
      </c>
      <c r="AR214" s="76" t="e">
        <f>AK207*AO214*AG214/AN214</f>
        <v>#VALUE!</v>
      </c>
      <c r="AS214" s="76" t="e">
        <f>AQ214-AR214</f>
        <v>#VALUE!</v>
      </c>
      <c r="AT214" s="76" t="e">
        <f>AS214-AM214</f>
        <v>#VALUE!</v>
      </c>
      <c r="AU214" s="76" t="e">
        <f>AS214-AK207*AI214</f>
        <v>#VALUE!</v>
      </c>
      <c r="AV214" s="54"/>
      <c r="AW214" s="54"/>
      <c r="BT214" s="41"/>
      <c r="BU214" s="41"/>
      <c r="BV214" s="41"/>
      <c r="BW214" s="41"/>
      <c r="BX214" s="41"/>
    </row>
    <row r="215" spans="1:76" ht="13" customHeight="1" thickBot="1">
      <c r="A215" s="899" t="s">
        <v>315</v>
      </c>
      <c r="B215" s="787">
        <v>60</v>
      </c>
      <c r="C215" s="879" t="s">
        <v>175</v>
      </c>
      <c r="D215" s="789"/>
      <c r="E215" s="879" t="s">
        <v>199</v>
      </c>
      <c r="F215" s="789"/>
      <c r="G215" s="789"/>
      <c r="H215" s="789"/>
      <c r="I215" s="800" t="e">
        <f>I213/J213</f>
        <v>#DIV/0!</v>
      </c>
      <c r="J215" s="801" t="s">
        <v>14</v>
      </c>
      <c r="K215" s="800" t="e">
        <f>K213/L213</f>
        <v>#DIV/0!</v>
      </c>
      <c r="L215" s="801" t="s">
        <v>14</v>
      </c>
      <c r="M215" s="805"/>
      <c r="N215" s="929"/>
      <c r="O215" s="355">
        <f t="shared" ref="O215" si="147">+B221</f>
        <v>120</v>
      </c>
      <c r="P215" s="321" t="str">
        <f t="shared" ref="P215" si="148">+C221</f>
        <v>bg 120</v>
      </c>
      <c r="Q215" s="131" t="str">
        <f t="shared" ref="Q215" si="149">+D221</f>
        <v>glu 120</v>
      </c>
      <c r="R215" s="131" t="str">
        <f t="shared" ref="R215" si="150">+E221</f>
        <v>gir 120</v>
      </c>
      <c r="S215" s="131" t="str">
        <f t="shared" ref="S215" si="151">+F221</f>
        <v>[3H dry]</v>
      </c>
      <c r="T215" s="131" t="str">
        <f t="shared" ref="T215" si="152">+H221</f>
        <v>[3H wet]</v>
      </c>
      <c r="U215" s="72" t="e">
        <f t="shared" si="138"/>
        <v>#VALUE!</v>
      </c>
      <c r="V215" s="888"/>
      <c r="W215" s="72" t="e">
        <f t="shared" si="146"/>
        <v>#DIV/0!</v>
      </c>
      <c r="X215" s="72" t="e">
        <f t="shared" si="139"/>
        <v>#DIV/0!</v>
      </c>
      <c r="Y215" s="72" t="e">
        <f t="shared" si="140"/>
        <v>#DIV/0!</v>
      </c>
      <c r="Z215" s="72" t="e">
        <f t="shared" ref="Z215" si="153">(X215/P215)*100</f>
        <v>#DIV/0!</v>
      </c>
      <c r="AA215" s="72" t="e">
        <f>(T215/0.4-(S215))*$I215/100*10</f>
        <v>#VALUE!</v>
      </c>
      <c r="AB215" s="79"/>
      <c r="AC215" s="79"/>
      <c r="AD215" s="79"/>
      <c r="AE215" s="43"/>
      <c r="AQ215" s="42"/>
      <c r="AV215" s="54"/>
      <c r="AW215" s="54"/>
      <c r="BT215" s="41"/>
      <c r="BU215" s="41"/>
      <c r="BV215" s="41"/>
      <c r="BW215" s="41"/>
      <c r="BX215" s="41"/>
    </row>
    <row r="216" spans="1:76" ht="13" customHeight="1" thickBot="1">
      <c r="A216" s="899">
        <v>1</v>
      </c>
      <c r="B216" s="787">
        <v>70</v>
      </c>
      <c r="C216" s="879" t="s">
        <v>176</v>
      </c>
      <c r="D216" s="789"/>
      <c r="E216" s="879" t="s">
        <v>200</v>
      </c>
      <c r="F216" s="789"/>
      <c r="G216" s="789"/>
      <c r="H216" s="789"/>
      <c r="I216" s="789"/>
      <c r="J216" s="797"/>
      <c r="K216" s="789"/>
      <c r="L216" s="789"/>
      <c r="M216" s="789"/>
      <c r="N216" s="929"/>
      <c r="O216" s="325" t="s">
        <v>55</v>
      </c>
      <c r="P216" s="152" t="e">
        <f t="shared" ref="P216:Z216" si="154">AVERAGE(P212:P215)</f>
        <v>#DIV/0!</v>
      </c>
      <c r="Q216" s="252" t="e">
        <f t="shared" si="154"/>
        <v>#DIV/0!</v>
      </c>
      <c r="R216" s="153" t="e">
        <f t="shared" si="154"/>
        <v>#DIV/0!</v>
      </c>
      <c r="S216" s="153" t="e">
        <f t="shared" si="154"/>
        <v>#DIV/0!</v>
      </c>
      <c r="T216" s="153" t="e">
        <f t="shared" si="154"/>
        <v>#DIV/0!</v>
      </c>
      <c r="U216" s="153" t="e">
        <f t="shared" si="154"/>
        <v>#VALUE!</v>
      </c>
      <c r="V216" s="1075" t="e">
        <f t="shared" si="154"/>
        <v>#DIV/0!</v>
      </c>
      <c r="W216" s="153" t="e">
        <f t="shared" si="154"/>
        <v>#DIV/0!</v>
      </c>
      <c r="X216" s="153" t="e">
        <f t="shared" si="154"/>
        <v>#DIV/0!</v>
      </c>
      <c r="Y216" s="153" t="e">
        <f t="shared" si="154"/>
        <v>#DIV/0!</v>
      </c>
      <c r="Z216" s="153" t="e">
        <f t="shared" si="154"/>
        <v>#DIV/0!</v>
      </c>
      <c r="AA216" s="156"/>
      <c r="AB216" s="79"/>
      <c r="AC216" s="79"/>
      <c r="AD216" s="79"/>
      <c r="AR216" s="1034" t="s">
        <v>110</v>
      </c>
      <c r="AS216" s="1034" t="e">
        <f>AVERAGE(AS213:AS214)</f>
        <v>#VALUE!</v>
      </c>
      <c r="AT216" s="1034" t="e">
        <f>AVERAGE(AT213:AT214)</f>
        <v>#VALUE!</v>
      </c>
      <c r="AU216" s="1034" t="e">
        <f>AVERAGE(AU213:AU214)</f>
        <v>#VALUE!</v>
      </c>
      <c r="AV216" s="54"/>
      <c r="AW216" s="54"/>
      <c r="BT216" s="41"/>
      <c r="BU216" s="41"/>
      <c r="BV216" s="41"/>
      <c r="BW216" s="41"/>
      <c r="BX216" s="41"/>
    </row>
    <row r="217" spans="1:76" ht="13" customHeight="1" thickBot="1">
      <c r="A217" s="899" t="s">
        <v>316</v>
      </c>
      <c r="B217" s="787">
        <v>80</v>
      </c>
      <c r="C217" s="879" t="s">
        <v>177</v>
      </c>
      <c r="D217" s="879" t="s">
        <v>188</v>
      </c>
      <c r="E217" s="879" t="s">
        <v>201</v>
      </c>
      <c r="F217" s="879" t="s">
        <v>156</v>
      </c>
      <c r="G217" s="789"/>
      <c r="H217" s="879" t="s">
        <v>158</v>
      </c>
      <c r="I217" s="789"/>
      <c r="J217" s="802"/>
      <c r="K217" s="803"/>
      <c r="L217" s="803"/>
      <c r="M217" s="803"/>
      <c r="N217" s="929"/>
      <c r="O217" s="1026" t="s">
        <v>95</v>
      </c>
      <c r="P217" s="79" t="e">
        <f>AVERAGE(P210:P211)</f>
        <v>#DIV/0!</v>
      </c>
      <c r="Q217" s="158" t="e">
        <f>AVERAGE(P212/Q212,P213/Q213,P214/Q214,P215/Q215)</f>
        <v>#VALUE!</v>
      </c>
      <c r="R217" s="67" t="e">
        <f>AVERAGE(P210/Q210,P211/Q211)</f>
        <v>#VALUE!</v>
      </c>
      <c r="V217" s="1076"/>
      <c r="W217" s="79"/>
      <c r="X217" s="79"/>
      <c r="Y217" s="79"/>
      <c r="Z217" s="160"/>
      <c r="AA217" s="840" t="s">
        <v>79</v>
      </c>
      <c r="AB217" s="79"/>
      <c r="AC217" s="79"/>
      <c r="AD217" s="79"/>
      <c r="AS217" s="54"/>
      <c r="AT217" s="54"/>
      <c r="AU217" s="54"/>
      <c r="AV217" s="54"/>
      <c r="AW217" s="54"/>
      <c r="BT217" s="41"/>
      <c r="BU217" s="41"/>
      <c r="BV217" s="41"/>
      <c r="BW217" s="41"/>
      <c r="BX217" s="41"/>
    </row>
    <row r="218" spans="1:76" ht="13" customHeight="1" thickBot="1">
      <c r="A218" s="1105" t="s">
        <v>220</v>
      </c>
      <c r="B218" s="787">
        <v>90</v>
      </c>
      <c r="C218" s="879" t="s">
        <v>178</v>
      </c>
      <c r="D218" s="879" t="s">
        <v>189</v>
      </c>
      <c r="E218" s="879" t="s">
        <v>202</v>
      </c>
      <c r="F218" s="879" t="s">
        <v>156</v>
      </c>
      <c r="G218" s="789"/>
      <c r="H218" s="879" t="s">
        <v>158</v>
      </c>
      <c r="I218" s="804"/>
      <c r="J218" s="801"/>
      <c r="K218" s="805"/>
      <c r="L218" s="805"/>
      <c r="M218" s="805"/>
      <c r="N218" s="929"/>
      <c r="O218" s="1233" t="s">
        <v>83</v>
      </c>
      <c r="P218" s="1243"/>
      <c r="Q218" s="162" t="e">
        <f>STDEV(P212/Q212,P213/Q213,P214/Q214,P215/Q215)</f>
        <v>#VALUE!</v>
      </c>
      <c r="R218" s="163" t="e">
        <f>STDEV(P210/Q210,P211/Q211)</f>
        <v>#VALUE!</v>
      </c>
      <c r="V218" s="1076"/>
      <c r="W218" s="79"/>
      <c r="X218" s="79"/>
      <c r="Y218" s="79"/>
      <c r="Z218" s="164" t="s">
        <v>92</v>
      </c>
      <c r="AA218" s="165" t="e">
        <f>SLOPE(AA210:AA211,O210:O211)</f>
        <v>#VALUE!</v>
      </c>
      <c r="AB218" s="79"/>
      <c r="AC218" s="79"/>
      <c r="AD218" s="79"/>
      <c r="AS218" s="54"/>
      <c r="AT218" s="54"/>
      <c r="AU218" s="54"/>
      <c r="AV218" s="54"/>
      <c r="AW218" s="54"/>
      <c r="BT218" s="41"/>
      <c r="BU218" s="41"/>
      <c r="BV218" s="41"/>
      <c r="BW218" s="41"/>
      <c r="BX218" s="41"/>
    </row>
    <row r="219" spans="1:76" ht="13" customHeight="1" thickBot="1">
      <c r="A219" s="1132" t="s">
        <v>337</v>
      </c>
      <c r="B219" s="787">
        <v>100</v>
      </c>
      <c r="C219" s="879" t="s">
        <v>179</v>
      </c>
      <c r="D219" s="879" t="s">
        <v>190</v>
      </c>
      <c r="E219" s="879" t="s">
        <v>203</v>
      </c>
      <c r="F219" s="879" t="s">
        <v>156</v>
      </c>
      <c r="G219" s="789"/>
      <c r="H219" s="879" t="s">
        <v>158</v>
      </c>
      <c r="I219" s="1057"/>
      <c r="J219" s="807"/>
      <c r="K219" s="789"/>
      <c r="L219" s="789"/>
      <c r="M219" s="879" t="s">
        <v>211</v>
      </c>
      <c r="N219" s="1068"/>
      <c r="O219" s="35"/>
      <c r="P219" s="945"/>
      <c r="Q219" s="841" t="s">
        <v>93</v>
      </c>
      <c r="R219" s="842" t="s">
        <v>94</v>
      </c>
      <c r="V219" s="1076"/>
      <c r="W219" s="79"/>
      <c r="X219" s="79"/>
      <c r="Y219" s="79"/>
      <c r="Z219" s="167" t="s">
        <v>80</v>
      </c>
      <c r="AA219" s="168" t="e">
        <f>SLOPE(AA212:AA215,O212:O215)</f>
        <v>#VALUE!</v>
      </c>
      <c r="AB219" s="79"/>
      <c r="AC219" s="79"/>
      <c r="AD219" s="79"/>
      <c r="AS219" s="54"/>
      <c r="AT219" s="54"/>
      <c r="AU219" s="54"/>
      <c r="AV219" s="54"/>
      <c r="AW219" s="54"/>
      <c r="BT219" s="41"/>
      <c r="BU219" s="41"/>
      <c r="BV219" s="41"/>
      <c r="BW219" s="41"/>
      <c r="BX219" s="41"/>
    </row>
    <row r="220" spans="1:76" ht="13" customHeight="1">
      <c r="A220" s="1105" t="s">
        <v>219</v>
      </c>
      <c r="B220" s="787">
        <v>110</v>
      </c>
      <c r="C220" s="879" t="s">
        <v>180</v>
      </c>
      <c r="D220" s="789"/>
      <c r="E220" s="879" t="s">
        <v>204</v>
      </c>
      <c r="F220" s="789"/>
      <c r="G220" s="789"/>
      <c r="H220" s="789"/>
      <c r="I220" s="808" t="s">
        <v>9</v>
      </c>
      <c r="J220" s="809"/>
      <c r="K220" s="1297"/>
      <c r="L220" s="1298"/>
      <c r="M220" s="817"/>
      <c r="N220" s="1068"/>
      <c r="V220" s="1076"/>
      <c r="AB220" s="79"/>
      <c r="AC220" s="79"/>
      <c r="AD220" s="79"/>
      <c r="AS220" s="54"/>
      <c r="AT220" s="54"/>
      <c r="AU220" s="54"/>
      <c r="AV220" s="54"/>
      <c r="AW220" s="54"/>
      <c r="BT220" s="41"/>
      <c r="BU220" s="41"/>
      <c r="BV220" s="41"/>
      <c r="BW220" s="41"/>
      <c r="BX220" s="41"/>
    </row>
    <row r="221" spans="1:76" ht="13" customHeight="1">
      <c r="A221" s="1132" t="s">
        <v>338</v>
      </c>
      <c r="B221" s="787">
        <v>120</v>
      </c>
      <c r="C221" s="879" t="s">
        <v>181</v>
      </c>
      <c r="D221" s="879" t="s">
        <v>191</v>
      </c>
      <c r="E221" s="879" t="s">
        <v>205</v>
      </c>
      <c r="F221" s="879" t="s">
        <v>156</v>
      </c>
      <c r="G221" s="789"/>
      <c r="H221" s="879" t="s">
        <v>158</v>
      </c>
      <c r="I221" s="810" t="e">
        <f>((G223+G222)/2)*(B223-B222)</f>
        <v>#VALUE!</v>
      </c>
      <c r="J221" s="801"/>
      <c r="K221" s="1299"/>
      <c r="L221" s="1300"/>
      <c r="M221" s="879" t="s">
        <v>212</v>
      </c>
      <c r="N221" s="929"/>
      <c r="V221" s="1076"/>
      <c r="AB221" s="79"/>
      <c r="AC221" s="79"/>
      <c r="AD221" s="79"/>
      <c r="AS221" s="54"/>
      <c r="AT221" s="54"/>
      <c r="AU221" s="54"/>
      <c r="AV221" s="54"/>
      <c r="AW221" s="54"/>
      <c r="BT221" s="41"/>
      <c r="BU221" s="41"/>
      <c r="BV221" s="41"/>
      <c r="BW221" s="41"/>
      <c r="BX221" s="41"/>
    </row>
    <row r="222" spans="1:76" ht="13" customHeight="1">
      <c r="A222" s="899"/>
      <c r="B222" s="787">
        <v>2</v>
      </c>
      <c r="C222" s="879" t="s">
        <v>182</v>
      </c>
      <c r="D222" s="789"/>
      <c r="E222" s="879" t="s">
        <v>206</v>
      </c>
      <c r="F222" s="789"/>
      <c r="G222" s="879" t="s">
        <v>157</v>
      </c>
      <c r="H222" s="789"/>
      <c r="I222" s="810" t="e">
        <f>((G224+G223)/2)*(B224-B223)</f>
        <v>#VALUE!</v>
      </c>
      <c r="J222" s="801"/>
      <c r="K222" s="1299"/>
      <c r="L222" s="1300"/>
      <c r="M222" s="817"/>
      <c r="N222" s="929"/>
      <c r="V222" s="1076"/>
      <c r="AB222" s="79"/>
      <c r="AC222" s="79"/>
      <c r="AD222" s="79"/>
      <c r="AS222" s="54"/>
      <c r="AT222" s="54"/>
      <c r="AU222" s="54"/>
      <c r="AV222" s="54"/>
      <c r="AW222" s="54"/>
      <c r="BT222" s="41"/>
      <c r="BU222" s="41"/>
      <c r="BV222" s="41"/>
      <c r="BW222" s="41"/>
      <c r="BX222" s="41"/>
    </row>
    <row r="223" spans="1:76" ht="13" customHeight="1">
      <c r="A223" s="943" t="s">
        <v>317</v>
      </c>
      <c r="B223" s="787">
        <v>5</v>
      </c>
      <c r="C223" s="879" t="s">
        <v>183</v>
      </c>
      <c r="D223" s="789"/>
      <c r="E223" s="879" t="s">
        <v>207</v>
      </c>
      <c r="F223" s="789"/>
      <c r="G223" s="879" t="s">
        <v>157</v>
      </c>
      <c r="H223" s="789"/>
      <c r="I223" s="810" t="e">
        <f>((G225+G224)/2)*(B225-B224)</f>
        <v>#VALUE!</v>
      </c>
      <c r="J223" s="801"/>
      <c r="K223" s="1299"/>
      <c r="L223" s="1300"/>
      <c r="M223" s="817"/>
      <c r="N223" s="929"/>
      <c r="V223" s="1076"/>
      <c r="AB223" s="79"/>
      <c r="AC223" s="79"/>
      <c r="AD223" s="79"/>
      <c r="AS223" s="54"/>
      <c r="AT223" s="54"/>
      <c r="AU223" s="54"/>
      <c r="AV223" s="54"/>
      <c r="AW223" s="54"/>
      <c r="BT223" s="41"/>
      <c r="BU223" s="41"/>
      <c r="BV223" s="41"/>
      <c r="BW223" s="41"/>
      <c r="BX223" s="41"/>
    </row>
    <row r="224" spans="1:76" ht="13" customHeight="1">
      <c r="A224" s="1106"/>
      <c r="B224" s="787">
        <v>10</v>
      </c>
      <c r="C224" s="879" t="s">
        <v>170</v>
      </c>
      <c r="D224" s="789"/>
      <c r="E224" s="879" t="s">
        <v>194</v>
      </c>
      <c r="F224" s="789"/>
      <c r="G224" s="879" t="s">
        <v>157</v>
      </c>
      <c r="H224" s="789"/>
      <c r="I224" s="810" t="e">
        <f>((G226+G225)/2)*(B226-B225)</f>
        <v>#VALUE!</v>
      </c>
      <c r="J224" s="801"/>
      <c r="K224" s="1299"/>
      <c r="L224" s="1300"/>
      <c r="M224" s="817"/>
      <c r="N224" s="929"/>
      <c r="V224" s="1076"/>
      <c r="AB224" s="79"/>
      <c r="AC224" s="79"/>
      <c r="AD224" s="79"/>
      <c r="AS224" s="54"/>
      <c r="AT224" s="54"/>
      <c r="AU224" s="54"/>
      <c r="AV224" s="54"/>
      <c r="AW224" s="54"/>
      <c r="BT224" s="41"/>
      <c r="BU224" s="41"/>
      <c r="BV224" s="41"/>
      <c r="BW224" s="41"/>
      <c r="BX224" s="41"/>
    </row>
    <row r="225" spans="1:76" ht="13" customHeight="1" thickBot="1">
      <c r="A225" s="1106"/>
      <c r="B225" s="787">
        <v>15</v>
      </c>
      <c r="C225" s="879" t="s">
        <v>184</v>
      </c>
      <c r="D225" s="789"/>
      <c r="E225" s="879" t="s">
        <v>208</v>
      </c>
      <c r="F225" s="789"/>
      <c r="G225" s="879" t="s">
        <v>157</v>
      </c>
      <c r="H225" s="789"/>
      <c r="I225" s="811" t="e">
        <f>SUM(I221:I224)/(B226-B222)*220</f>
        <v>#VALUE!</v>
      </c>
      <c r="J225" s="811" t="s">
        <v>10</v>
      </c>
      <c r="K225" s="1301"/>
      <c r="L225" s="1302"/>
      <c r="M225" s="817"/>
      <c r="N225" s="929"/>
      <c r="V225" s="1076"/>
      <c r="W225" s="79"/>
      <c r="X225" s="79"/>
      <c r="Y225" s="79"/>
      <c r="Z225" s="79"/>
      <c r="AA225" s="79"/>
      <c r="AB225" s="79"/>
      <c r="AC225" s="79"/>
      <c r="AD225" s="79"/>
      <c r="AS225" s="54"/>
      <c r="AT225" s="54"/>
      <c r="AU225" s="54"/>
      <c r="AV225" s="54"/>
      <c r="AW225" s="54"/>
      <c r="BT225" s="41"/>
      <c r="BU225" s="41"/>
      <c r="BV225" s="41"/>
      <c r="BW225" s="41"/>
      <c r="BX225" s="41"/>
    </row>
    <row r="226" spans="1:76" ht="13" customHeight="1" thickBot="1">
      <c r="A226" s="1106"/>
      <c r="B226" s="787">
        <v>25</v>
      </c>
      <c r="C226" s="879" t="s">
        <v>185</v>
      </c>
      <c r="D226" s="789"/>
      <c r="E226" s="879" t="s">
        <v>209</v>
      </c>
      <c r="F226" s="789"/>
      <c r="G226" s="879" t="s">
        <v>157</v>
      </c>
      <c r="H226" s="789"/>
      <c r="I226" s="812"/>
      <c r="J226" s="813"/>
      <c r="K226" s="803"/>
      <c r="L226" s="803"/>
      <c r="M226" s="817"/>
      <c r="N226" s="929"/>
      <c r="V226" s="1076"/>
      <c r="W226" s="79"/>
      <c r="X226" s="79"/>
      <c r="Y226" s="79"/>
      <c r="Z226" s="778" t="s">
        <v>14</v>
      </c>
      <c r="AA226" s="79"/>
      <c r="AB226" s="79"/>
      <c r="AC226" s="79"/>
      <c r="AD226" s="79"/>
      <c r="AS226" s="54"/>
      <c r="AT226" s="54"/>
      <c r="AU226" s="54"/>
      <c r="AV226" s="54"/>
      <c r="AW226" s="54"/>
      <c r="BT226" s="41"/>
      <c r="BU226" s="41"/>
      <c r="BV226" s="41"/>
      <c r="BW226" s="41"/>
      <c r="BX226" s="41"/>
    </row>
    <row r="227" spans="1:76" ht="13" customHeight="1" thickBot="1">
      <c r="A227" s="1107" t="s">
        <v>218</v>
      </c>
      <c r="B227" s="788" t="s">
        <v>11</v>
      </c>
      <c r="C227" s="790" t="e">
        <f>AVERAGE(C222:C226)</f>
        <v>#DIV/0!</v>
      </c>
      <c r="D227" s="791"/>
      <c r="E227" s="790" t="e">
        <f>AVERAGE(E217:E221)</f>
        <v>#DIV/0!</v>
      </c>
      <c r="F227" s="791"/>
      <c r="G227" s="884" t="s">
        <v>159</v>
      </c>
      <c r="H227" s="792" t="s">
        <v>8</v>
      </c>
      <c r="I227" s="793"/>
      <c r="J227" s="794"/>
      <c r="K227" s="791"/>
      <c r="L227" s="791"/>
      <c r="M227" s="795" t="e">
        <f>AVERAGE(M219:M224)</f>
        <v>#DIV/0!</v>
      </c>
      <c r="N227" s="796" t="s">
        <v>58</v>
      </c>
      <c r="O227" s="1283" t="str">
        <f>A229</f>
        <v>MP-11</v>
      </c>
      <c r="P227" s="1284"/>
      <c r="Q227" s="319"/>
      <c r="S227" s="92" t="s">
        <v>77</v>
      </c>
      <c r="T227" s="92" t="s">
        <v>78</v>
      </c>
      <c r="V227" s="1076"/>
      <c r="W227" s="79"/>
      <c r="X227" s="79"/>
      <c r="Y227" s="79"/>
      <c r="Z227" s="320"/>
      <c r="AA227" s="779"/>
      <c r="AB227" s="780"/>
      <c r="AC227" s="780"/>
      <c r="AD227" s="781"/>
      <c r="AE227" s="785" t="str">
        <f>+O227</f>
        <v>MP-11</v>
      </c>
      <c r="AF227" s="785" t="s">
        <v>116</v>
      </c>
      <c r="AG227" s="785"/>
      <c r="AH227" s="785"/>
      <c r="AI227" s="785" t="s">
        <v>115</v>
      </c>
      <c r="AJ227" s="785"/>
      <c r="AK227" s="785">
        <v>1.3</v>
      </c>
      <c r="AL227" s="785"/>
      <c r="AM227" s="785"/>
      <c r="AN227" s="785"/>
      <c r="AO227" s="785"/>
      <c r="AP227" s="785"/>
      <c r="AQ227" s="785"/>
      <c r="AR227" s="785"/>
      <c r="AS227" s="785"/>
      <c r="AT227" s="785"/>
      <c r="AU227" s="785"/>
      <c r="AV227" s="54"/>
      <c r="AW227" s="54"/>
      <c r="BT227" s="41"/>
      <c r="BU227" s="41"/>
      <c r="BV227" s="41"/>
      <c r="BW227" s="41"/>
      <c r="BX227" s="41"/>
    </row>
    <row r="228" spans="1:76" ht="13" customHeight="1">
      <c r="A228" s="1100">
        <v>11</v>
      </c>
      <c r="B228" s="733">
        <v>-10</v>
      </c>
      <c r="C228" s="878" t="s">
        <v>168</v>
      </c>
      <c r="D228" s="878" t="s">
        <v>186</v>
      </c>
      <c r="E228" s="878" t="s">
        <v>192</v>
      </c>
      <c r="F228" s="880" t="s">
        <v>156</v>
      </c>
      <c r="G228" s="736"/>
      <c r="H228" s="880" t="s">
        <v>158</v>
      </c>
      <c r="I228" s="737"/>
      <c r="J228" s="738"/>
      <c r="K228" s="739"/>
      <c r="L228" s="739"/>
      <c r="M228" s="941" t="s">
        <v>210</v>
      </c>
      <c r="N228" s="925"/>
      <c r="O228" s="766" t="s">
        <v>2</v>
      </c>
      <c r="P228" s="767" t="s">
        <v>344</v>
      </c>
      <c r="Q228" s="768" t="s">
        <v>345</v>
      </c>
      <c r="R228" s="727" t="s">
        <v>46</v>
      </c>
      <c r="S228" s="768" t="s">
        <v>71</v>
      </c>
      <c r="T228" s="768" t="s">
        <v>72</v>
      </c>
      <c r="U228" s="768" t="s">
        <v>17</v>
      </c>
      <c r="V228" s="1080" t="s">
        <v>28</v>
      </c>
      <c r="W228" s="768" t="s">
        <v>25</v>
      </c>
      <c r="X228" s="727" t="s">
        <v>18</v>
      </c>
      <c r="Y228" s="769" t="s">
        <v>20</v>
      </c>
      <c r="Z228" s="728" t="s">
        <v>56</v>
      </c>
      <c r="AA228" s="770" t="s">
        <v>74</v>
      </c>
      <c r="AB228" s="729" t="s">
        <v>81</v>
      </c>
      <c r="AC228" s="729" t="s">
        <v>82</v>
      </c>
      <c r="AD228" s="771" t="s">
        <v>86</v>
      </c>
      <c r="AE228" s="785"/>
      <c r="AF228" s="785"/>
      <c r="AG228" s="785"/>
      <c r="AH228" s="785"/>
      <c r="AI228" s="785"/>
      <c r="AJ228" s="785"/>
      <c r="AK228" s="785"/>
      <c r="AL228" s="785"/>
      <c r="AM228" s="785" t="s">
        <v>117</v>
      </c>
      <c r="AN228" s="785" t="s">
        <v>117</v>
      </c>
      <c r="AO228" s="785" t="s">
        <v>117</v>
      </c>
      <c r="AP228" s="785" t="s">
        <v>117</v>
      </c>
      <c r="AQ228" s="785" t="s">
        <v>118</v>
      </c>
      <c r="AR228" s="785" t="s">
        <v>119</v>
      </c>
      <c r="AS228" s="785" t="s">
        <v>120</v>
      </c>
      <c r="AT228" s="785" t="s">
        <v>121</v>
      </c>
      <c r="AU228" s="785"/>
      <c r="AV228" s="54"/>
      <c r="AW228" s="54"/>
      <c r="BT228" s="41"/>
      <c r="BU228" s="41"/>
      <c r="BV228" s="41"/>
      <c r="BW228" s="41"/>
      <c r="BX228" s="41"/>
    </row>
    <row r="229" spans="1:76" ht="13" customHeight="1" thickBot="1">
      <c r="A229" s="906" t="s">
        <v>147</v>
      </c>
      <c r="B229" s="734">
        <v>0</v>
      </c>
      <c r="C229" s="879" t="s">
        <v>169</v>
      </c>
      <c r="D229" s="879" t="s">
        <v>187</v>
      </c>
      <c r="E229" s="879" t="s">
        <v>193</v>
      </c>
      <c r="F229" s="879" t="s">
        <v>156</v>
      </c>
      <c r="G229" s="736"/>
      <c r="H229" s="879" t="s">
        <v>158</v>
      </c>
      <c r="I229" s="879"/>
      <c r="J229" s="883"/>
      <c r="K229" s="879"/>
      <c r="L229" s="879"/>
      <c r="M229" s="736"/>
      <c r="N229" s="926"/>
      <c r="O229" s="772" t="s">
        <v>26</v>
      </c>
      <c r="P229" s="773" t="s">
        <v>99</v>
      </c>
      <c r="Q229" s="730" t="s">
        <v>99</v>
      </c>
      <c r="R229" s="730" t="s">
        <v>16</v>
      </c>
      <c r="S229" s="730" t="s">
        <v>70</v>
      </c>
      <c r="T229" s="730" t="s">
        <v>73</v>
      </c>
      <c r="U229" s="774" t="s">
        <v>84</v>
      </c>
      <c r="V229" s="1081" t="s">
        <v>350</v>
      </c>
      <c r="W229" s="730" t="s">
        <v>88</v>
      </c>
      <c r="X229" s="730" t="s">
        <v>16</v>
      </c>
      <c r="Y229" s="775" t="s">
        <v>16</v>
      </c>
      <c r="Z229" s="776"/>
      <c r="AA229" s="731" t="s">
        <v>75</v>
      </c>
      <c r="AB229" s="732"/>
      <c r="AC229" s="732"/>
      <c r="AD229" s="777"/>
      <c r="AE229" s="785" t="s">
        <v>122</v>
      </c>
      <c r="AF229" s="785" t="s">
        <v>123</v>
      </c>
      <c r="AG229" s="785" t="s">
        <v>124</v>
      </c>
      <c r="AH229" s="785" t="s">
        <v>125</v>
      </c>
      <c r="AI229" s="785" t="s">
        <v>341</v>
      </c>
      <c r="AJ229" s="785" t="s">
        <v>346</v>
      </c>
      <c r="AK229" s="785" t="s">
        <v>339</v>
      </c>
      <c r="AL229" s="785" t="s">
        <v>340</v>
      </c>
      <c r="AM229" s="785" t="s">
        <v>46</v>
      </c>
      <c r="AN229" s="785" t="s">
        <v>17</v>
      </c>
      <c r="AO229" s="785" t="s">
        <v>343</v>
      </c>
      <c r="AP229" s="785" t="s">
        <v>25</v>
      </c>
      <c r="AQ229" s="785" t="s">
        <v>127</v>
      </c>
      <c r="AR229" s="785" t="s">
        <v>127</v>
      </c>
      <c r="AS229" s="785" t="s">
        <v>127</v>
      </c>
      <c r="AT229" s="785" t="s">
        <v>127</v>
      </c>
      <c r="AU229" s="785" t="s">
        <v>128</v>
      </c>
      <c r="AV229" s="54"/>
      <c r="AW229" s="54"/>
      <c r="BT229" s="41"/>
      <c r="BU229" s="41"/>
      <c r="BV229" s="41"/>
      <c r="BW229" s="41"/>
      <c r="BX229" s="41"/>
    </row>
    <row r="230" spans="1:76" ht="13" customHeight="1">
      <c r="A230" s="898" t="s">
        <v>151</v>
      </c>
      <c r="B230" s="734">
        <v>10</v>
      </c>
      <c r="C230" s="879" t="s">
        <v>170</v>
      </c>
      <c r="D230" s="892"/>
      <c r="E230" s="879" t="s">
        <v>194</v>
      </c>
      <c r="F230" s="736"/>
      <c r="G230" s="736"/>
      <c r="H230" s="736"/>
      <c r="I230" s="879"/>
      <c r="J230" s="883"/>
      <c r="K230" s="879"/>
      <c r="L230" s="879"/>
      <c r="M230" s="736"/>
      <c r="N230" s="927"/>
      <c r="O230" s="322">
        <f t="shared" ref="O230:O231" si="155">+B228</f>
        <v>-10</v>
      </c>
      <c r="P230" s="323" t="str">
        <f t="shared" ref="P230:P231" si="156">+C228</f>
        <v>bg -10</v>
      </c>
      <c r="Q230" s="66" t="str">
        <f t="shared" ref="Q230:Q231" si="157">+D228</f>
        <v>glu -10</v>
      </c>
      <c r="R230" s="66" t="str">
        <f t="shared" ref="R230:R231" si="158">+E228</f>
        <v>gir -10</v>
      </c>
      <c r="S230" s="66" t="str">
        <f t="shared" ref="S230:S231" si="159">+F228</f>
        <v>[3H dry]</v>
      </c>
      <c r="T230" s="66" t="str">
        <f>+H228</f>
        <v>[3H wet]</v>
      </c>
      <c r="U230" s="65" t="e">
        <f t="shared" ref="U230:U235" si="160">S230/Q230</f>
        <v>#VALUE!</v>
      </c>
      <c r="V230" s="887">
        <v>3</v>
      </c>
      <c r="W230" s="65" t="e">
        <f>V231*I233*200/10/(A230)</f>
        <v>#DIV/0!</v>
      </c>
      <c r="X230" s="65" t="e">
        <f t="shared" ref="X230:X235" si="161">W230/U230</f>
        <v>#DIV/0!</v>
      </c>
      <c r="Y230" s="65" t="e">
        <f t="shared" ref="Y230:Y235" si="162">X230-R230</f>
        <v>#DIV/0!</v>
      </c>
      <c r="Z230" s="65" t="e">
        <f>(X230/P230)*100</f>
        <v>#DIV/0!</v>
      </c>
      <c r="AA230" s="65" t="e">
        <f>(T230/0.4-(S230))*I235/100*10</f>
        <v>#VALUE!</v>
      </c>
      <c r="AB230" s="64" t="e">
        <f>700*AA238/AVERAGE(U230:U231)</f>
        <v>#VALUE!</v>
      </c>
      <c r="AC230" s="65" t="e">
        <f>AVERAGE(X230:X231)-AB230</f>
        <v>#DIV/0!</v>
      </c>
      <c r="AD230" s="65" t="e">
        <f>AC230/AVERAGE(X230:X231)*100</f>
        <v>#DIV/0!</v>
      </c>
      <c r="AE230" s="43" t="e">
        <f>LINEST(R230:R231,O230:O231)</f>
        <v>#VALUE!</v>
      </c>
      <c r="AF230" s="43" t="e">
        <f>INDEX(LINEST(R230:R231,O230:O231),2)</f>
        <v>#VALUE!</v>
      </c>
      <c r="AG230" s="42" t="e">
        <f>LINEST(U230:U231,O230:O231)</f>
        <v>#VALUE!</v>
      </c>
      <c r="AH230" s="42" t="e">
        <f>INDEX(LINEST(U230:U231,O230:O231),2)</f>
        <v>#VALUE!</v>
      </c>
      <c r="AI230" s="43" t="e">
        <f>LINEST(Q230:Q231,O230:O231)</f>
        <v>#VALUE!</v>
      </c>
      <c r="AJ230" s="42" t="e">
        <f>INDEX(LINEST(Q230:Q231,O230:O231),2)</f>
        <v>#VALUE!</v>
      </c>
      <c r="AK230" s="43" t="e">
        <f>LINEST(W230:W231,O230:O231)</f>
        <v>#VALUE!</v>
      </c>
      <c r="AL230" s="42" t="e">
        <f>INDEX(LINEST(W230:W231,O230:O231),2)</f>
        <v>#VALUE!</v>
      </c>
      <c r="AM230" s="43" t="e">
        <f>AE230*AVERAGE(O230:O231)+AF230</f>
        <v>#VALUE!</v>
      </c>
      <c r="AN230" s="42" t="e">
        <f>AG230*AVERAGE(O230:O231)+AH230</f>
        <v>#VALUE!</v>
      </c>
      <c r="AO230" s="42" t="e">
        <f>AI230*AVERAGE(O230:O231)+AJ230</f>
        <v>#VALUE!</v>
      </c>
      <c r="AP230" s="42" t="e">
        <f>AK230*AVERAGE(O230:O231)+AL230</f>
        <v>#VALUE!</v>
      </c>
      <c r="AQ230" s="76" t="e">
        <f>AP230/AN230</f>
        <v>#VALUE!</v>
      </c>
      <c r="AR230" s="76" t="e">
        <f>AK227*AO230*AG230/AN230</f>
        <v>#VALUE!</v>
      </c>
      <c r="AS230" s="1034" t="e">
        <f>AQ230-AR230</f>
        <v>#VALUE!</v>
      </c>
      <c r="AT230" s="1034" t="e">
        <f>AS230-AM230</f>
        <v>#VALUE!</v>
      </c>
      <c r="AU230" s="1034" t="e">
        <f>AS230-AK227*AI230</f>
        <v>#VALUE!</v>
      </c>
      <c r="AV230" s="45" t="s">
        <v>97</v>
      </c>
      <c r="AW230" s="54"/>
      <c r="BT230" s="41"/>
      <c r="BU230" s="41"/>
      <c r="BV230" s="41"/>
      <c r="BW230" s="41"/>
      <c r="BX230" s="41"/>
    </row>
    <row r="231" spans="1:76" ht="13" customHeight="1">
      <c r="A231" s="898" t="str">
        <f>A211</f>
        <v>[genotype D]</v>
      </c>
      <c r="B231" s="734">
        <v>20</v>
      </c>
      <c r="C231" s="879" t="s">
        <v>171</v>
      </c>
      <c r="D231" s="736"/>
      <c r="E231" s="879" t="s">
        <v>195</v>
      </c>
      <c r="F231" s="736"/>
      <c r="G231" s="736"/>
      <c r="H231" s="736"/>
      <c r="I231" s="879"/>
      <c r="J231" s="883"/>
      <c r="K231" s="879"/>
      <c r="L231" s="879"/>
      <c r="M231" s="736"/>
      <c r="N231" s="926"/>
      <c r="O231" s="324">
        <f t="shared" si="155"/>
        <v>0</v>
      </c>
      <c r="P231" s="321" t="str">
        <f t="shared" si="156"/>
        <v>bg 0</v>
      </c>
      <c r="Q231" s="131" t="str">
        <f t="shared" si="157"/>
        <v>glu 0</v>
      </c>
      <c r="R231" s="131" t="str">
        <f t="shared" si="158"/>
        <v>gir 0</v>
      </c>
      <c r="S231" s="131" t="str">
        <f t="shared" si="159"/>
        <v>[3H dry]</v>
      </c>
      <c r="T231" s="131" t="str">
        <f>+H229</f>
        <v>[3H wet]</v>
      </c>
      <c r="U231" s="72" t="e">
        <f t="shared" si="160"/>
        <v>#VALUE!</v>
      </c>
      <c r="V231" s="888">
        <v>3</v>
      </c>
      <c r="W231" s="72" t="e">
        <f>V231*I233*200/10/(A230)</f>
        <v>#DIV/0!</v>
      </c>
      <c r="X231" s="72" t="e">
        <f t="shared" si="161"/>
        <v>#DIV/0!</v>
      </c>
      <c r="Y231" s="72" t="e">
        <f t="shared" si="162"/>
        <v>#DIV/0!</v>
      </c>
      <c r="Z231" s="72" t="e">
        <f>(X231/P231)*100</f>
        <v>#DIV/0!</v>
      </c>
      <c r="AA231" s="72" t="e">
        <f>(T231/0.4-(S231))*$I235/100*10</f>
        <v>#VALUE!</v>
      </c>
      <c r="AB231" s="250" t="e">
        <f>700*AA239/AVERAGE(U232:U235)</f>
        <v>#VALUE!</v>
      </c>
      <c r="AC231" s="72" t="e">
        <f>X236-AB231</f>
        <v>#DIV/0!</v>
      </c>
      <c r="AD231" s="65" t="e">
        <f>AC231/AVERAGE(X232:X235)*100</f>
        <v>#DIV/0!</v>
      </c>
      <c r="AE231" s="43"/>
      <c r="AF231" s="43"/>
      <c r="AG231" s="42"/>
      <c r="AH231" s="42"/>
      <c r="AI231" s="43"/>
      <c r="AJ231" s="42"/>
      <c r="AK231" s="42"/>
      <c r="AL231" s="42"/>
      <c r="AM231" s="43"/>
      <c r="AN231" s="42"/>
      <c r="AO231" s="42"/>
      <c r="AP231" s="42"/>
      <c r="AQ231" s="76"/>
      <c r="AR231" s="76"/>
      <c r="AS231" s="76"/>
      <c r="AT231" s="42"/>
      <c r="AU231" s="42"/>
      <c r="AV231" s="54"/>
      <c r="AW231" s="54"/>
      <c r="BT231" s="41"/>
      <c r="BU231" s="41"/>
      <c r="BV231" s="41"/>
      <c r="BW231" s="41"/>
      <c r="BX231" s="41"/>
    </row>
    <row r="232" spans="1:76" ht="13" customHeight="1">
      <c r="A232" s="898" t="str">
        <f>A212</f>
        <v>[diet D]</v>
      </c>
      <c r="B232" s="734">
        <v>30</v>
      </c>
      <c r="C232" s="879" t="s">
        <v>172</v>
      </c>
      <c r="D232" s="736"/>
      <c r="E232" s="879" t="s">
        <v>196</v>
      </c>
      <c r="F232" s="736"/>
      <c r="G232" s="736"/>
      <c r="H232" s="736"/>
      <c r="I232" s="736"/>
      <c r="J232" s="745"/>
      <c r="K232" s="736"/>
      <c r="L232" s="736"/>
      <c r="M232" s="736"/>
      <c r="N232" s="926"/>
      <c r="O232" s="324">
        <f t="shared" ref="O232:O234" si="163">+B237</f>
        <v>80</v>
      </c>
      <c r="P232" s="321" t="str">
        <f t="shared" ref="P232:P234" si="164">+C237</f>
        <v>bg 80</v>
      </c>
      <c r="Q232" s="131" t="str">
        <f t="shared" ref="Q232:Q234" si="165">+D237</f>
        <v>glu 80</v>
      </c>
      <c r="R232" s="131" t="str">
        <f t="shared" ref="R232:R234" si="166">+E237</f>
        <v>gir 80</v>
      </c>
      <c r="S232" s="131" t="str">
        <f t="shared" ref="S232:S234" si="167">+F237</f>
        <v>[3H dry]</v>
      </c>
      <c r="T232" s="131" t="str">
        <f>+H237</f>
        <v>[3H wet]</v>
      </c>
      <c r="U232" s="72" t="e">
        <f t="shared" si="160"/>
        <v>#VALUE!</v>
      </c>
      <c r="V232" s="888"/>
      <c r="W232" s="72" t="e">
        <f>V232*K233*200/10/(A230)</f>
        <v>#DIV/0!</v>
      </c>
      <c r="X232" s="72" t="e">
        <f t="shared" si="161"/>
        <v>#DIV/0!</v>
      </c>
      <c r="Y232" s="72" t="e">
        <f t="shared" si="162"/>
        <v>#DIV/0!</v>
      </c>
      <c r="Z232" s="72" t="e">
        <f>(X232/P232)*100</f>
        <v>#DIV/0!</v>
      </c>
      <c r="AA232" s="72" t="e">
        <f>(T232/0.4-(S232))*$I235/100*10</f>
        <v>#VALUE!</v>
      </c>
      <c r="AB232" s="79"/>
      <c r="AC232" s="79"/>
      <c r="AD232" s="79"/>
      <c r="AE232" s="43"/>
      <c r="AF232" s="43"/>
      <c r="AG232" s="42"/>
      <c r="AH232" s="42"/>
      <c r="AI232" s="43"/>
      <c r="AJ232" s="42"/>
      <c r="AK232" s="42"/>
      <c r="AL232" s="42"/>
      <c r="AM232" s="43"/>
      <c r="AN232" s="42"/>
      <c r="AO232" s="42"/>
      <c r="AP232" s="42"/>
      <c r="AQ232" s="76"/>
      <c r="AR232" s="76"/>
      <c r="AS232" s="76"/>
      <c r="AT232" s="42"/>
      <c r="AU232" s="42"/>
      <c r="AV232" s="54"/>
      <c r="AW232" s="54"/>
      <c r="BT232" s="41"/>
      <c r="BU232" s="41"/>
      <c r="BV232" s="41"/>
      <c r="BW232" s="41"/>
      <c r="BX232" s="41"/>
    </row>
    <row r="233" spans="1:76" ht="13" customHeight="1">
      <c r="A233" s="898" t="str">
        <f>A213</f>
        <v>[treatment D]</v>
      </c>
      <c r="B233" s="734">
        <v>40</v>
      </c>
      <c r="C233" s="879" t="s">
        <v>173</v>
      </c>
      <c r="D233" s="736"/>
      <c r="E233" s="879" t="s">
        <v>197</v>
      </c>
      <c r="F233" s="736"/>
      <c r="G233" s="736"/>
      <c r="H233" s="736"/>
      <c r="I233" s="746" t="e">
        <f>AVERAGE(I229:I231)</f>
        <v>#DIV/0!</v>
      </c>
      <c r="J233" s="747" t="e">
        <f>AVERAGE(J229:J231)</f>
        <v>#DIV/0!</v>
      </c>
      <c r="K233" s="746" t="e">
        <f>AVERAGE(K229:K231)</f>
        <v>#DIV/0!</v>
      </c>
      <c r="L233" s="747" t="e">
        <f>AVERAGE(L229:L231)</f>
        <v>#DIV/0!</v>
      </c>
      <c r="M233" s="736"/>
      <c r="N233" s="926"/>
      <c r="O233" s="355">
        <f t="shared" si="163"/>
        <v>90</v>
      </c>
      <c r="P233" s="321" t="str">
        <f t="shared" si="164"/>
        <v>bg 90</v>
      </c>
      <c r="Q233" s="131" t="str">
        <f t="shared" si="165"/>
        <v>glu 90</v>
      </c>
      <c r="R233" s="131" t="str">
        <f t="shared" si="166"/>
        <v>gir 90</v>
      </c>
      <c r="S233" s="131" t="str">
        <f t="shared" si="167"/>
        <v>[3H dry]</v>
      </c>
      <c r="T233" s="131" t="str">
        <f>+H238</f>
        <v>[3H wet]</v>
      </c>
      <c r="U233" s="72" t="e">
        <f t="shared" si="160"/>
        <v>#VALUE!</v>
      </c>
      <c r="V233" s="888"/>
      <c r="W233" s="72" t="e">
        <f t="shared" ref="W233:W235" si="168">W232*V233/V232</f>
        <v>#DIV/0!</v>
      </c>
      <c r="X233" s="72" t="e">
        <f t="shared" si="161"/>
        <v>#DIV/0!</v>
      </c>
      <c r="Y233" s="72" t="e">
        <f t="shared" si="162"/>
        <v>#DIV/0!</v>
      </c>
      <c r="Z233" s="72" t="e">
        <f>(X233/P233)*100</f>
        <v>#DIV/0!</v>
      </c>
      <c r="AA233" s="72" t="e">
        <f>(T233/0.4-(S233))*$I235/100*10</f>
        <v>#VALUE!</v>
      </c>
      <c r="AB233" s="79"/>
      <c r="AC233" s="79"/>
      <c r="AD233" s="79"/>
      <c r="AE233" s="43" t="e">
        <f>LINEST(R232:R234,O232:O234)</f>
        <v>#VALUE!</v>
      </c>
      <c r="AF233" s="43" t="e">
        <f>INDEX(LINEST(R232:R234,O232:O234),2)</f>
        <v>#VALUE!</v>
      </c>
      <c r="AG233" s="42" t="e">
        <f>LINEST(U232:U234,O232:O234)</f>
        <v>#VALUE!</v>
      </c>
      <c r="AH233" s="42" t="e">
        <f>INDEX(LINEST(U232:U234,O232:O234),2)</f>
        <v>#VALUE!</v>
      </c>
      <c r="AI233" s="43" t="e">
        <f>LINEST(Q232:Q234,O232:O234)</f>
        <v>#VALUE!</v>
      </c>
      <c r="AJ233" s="42" t="e">
        <f>INDEX(LINEST(Q232:Q234,O232:O234),2)</f>
        <v>#VALUE!</v>
      </c>
      <c r="AK233" s="43" t="e">
        <f>LINEST(W232:W234,O232:O234)</f>
        <v>#VALUE!</v>
      </c>
      <c r="AL233" s="42" t="e">
        <f>INDEX(LINEST(W232:W234,O232:O234),2)</f>
        <v>#VALUE!</v>
      </c>
      <c r="AM233" s="43" t="e">
        <f>AE233*O233+AF233</f>
        <v>#VALUE!</v>
      </c>
      <c r="AN233" s="42" t="e">
        <f>AG233*O233+AH233</f>
        <v>#VALUE!</v>
      </c>
      <c r="AO233" s="42" t="e">
        <f>AI233*O233+AJ233</f>
        <v>#VALUE!</v>
      </c>
      <c r="AP233" s="42" t="e">
        <f>AK233*O233+AL233</f>
        <v>#VALUE!</v>
      </c>
      <c r="AQ233" s="76" t="e">
        <f>AP233/AN233</f>
        <v>#VALUE!</v>
      </c>
      <c r="AR233" s="76" t="e">
        <f>AK227*AO233*AG233/AN233</f>
        <v>#VALUE!</v>
      </c>
      <c r="AS233" s="76" t="e">
        <f>AQ233-AR233</f>
        <v>#VALUE!</v>
      </c>
      <c r="AT233" s="76" t="e">
        <f>AS233-AM233</f>
        <v>#VALUE!</v>
      </c>
      <c r="AU233" s="76" t="e">
        <f>AS233-AK227*AI233</f>
        <v>#VALUE!</v>
      </c>
      <c r="AV233" s="54"/>
      <c r="AW233" s="54"/>
      <c r="BT233" s="41"/>
      <c r="BU233" s="41"/>
      <c r="BV233" s="41"/>
      <c r="BW233" s="41"/>
      <c r="BX233" s="41"/>
    </row>
    <row r="234" spans="1:76" ht="13" customHeight="1">
      <c r="A234" s="898" t="s">
        <v>61</v>
      </c>
      <c r="B234" s="734">
        <v>50</v>
      </c>
      <c r="C234" s="879" t="s">
        <v>174</v>
      </c>
      <c r="D234" s="736"/>
      <c r="E234" s="879" t="s">
        <v>198</v>
      </c>
      <c r="F234" s="736"/>
      <c r="G234" s="736"/>
      <c r="H234" s="736"/>
      <c r="I234" s="736"/>
      <c r="J234" s="745"/>
      <c r="K234" s="736"/>
      <c r="L234" s="745"/>
      <c r="M234" s="736"/>
      <c r="N234" s="926"/>
      <c r="O234" s="355">
        <f t="shared" si="163"/>
        <v>100</v>
      </c>
      <c r="P234" s="321" t="str">
        <f t="shared" si="164"/>
        <v>bg 100</v>
      </c>
      <c r="Q234" s="72" t="str">
        <f t="shared" si="165"/>
        <v>glu 100</v>
      </c>
      <c r="R234" s="131" t="str">
        <f t="shared" si="166"/>
        <v>gir 100</v>
      </c>
      <c r="S234" s="131" t="str">
        <f t="shared" si="167"/>
        <v>[3H dry]</v>
      </c>
      <c r="T234" s="131" t="str">
        <f>+H239</f>
        <v>[3H wet]</v>
      </c>
      <c r="U234" s="72" t="e">
        <f t="shared" si="160"/>
        <v>#VALUE!</v>
      </c>
      <c r="V234" s="888"/>
      <c r="W234" s="72" t="e">
        <f t="shared" si="168"/>
        <v>#DIV/0!</v>
      </c>
      <c r="X234" s="72" t="e">
        <f t="shared" si="161"/>
        <v>#DIV/0!</v>
      </c>
      <c r="Y234" s="72" t="e">
        <f t="shared" si="162"/>
        <v>#DIV/0!</v>
      </c>
      <c r="Z234" s="72" t="e">
        <f>(X234/P234)*100</f>
        <v>#DIV/0!</v>
      </c>
      <c r="AA234" s="72" t="e">
        <f>(T234/0.4-(S234))*$I235/100*10</f>
        <v>#VALUE!</v>
      </c>
      <c r="AB234" s="79"/>
      <c r="AC234" s="79"/>
      <c r="AD234" s="79"/>
      <c r="AE234" s="43" t="e">
        <f>LINEST(R233:R235,O233:O235)</f>
        <v>#VALUE!</v>
      </c>
      <c r="AF234" s="43" t="e">
        <f>INDEX(LINEST(R233:R235,O233:O235),2)</f>
        <v>#VALUE!</v>
      </c>
      <c r="AG234" s="42" t="e">
        <f>LINEST(U233:U235,O233:O235)</f>
        <v>#VALUE!</v>
      </c>
      <c r="AH234" s="42" t="e">
        <f>INDEX(LINEST(U233:U235,O233:O235),2)</f>
        <v>#VALUE!</v>
      </c>
      <c r="AI234" s="43" t="e">
        <f>LINEST(Q233:Q235,O233:O235)</f>
        <v>#VALUE!</v>
      </c>
      <c r="AJ234" s="42" t="e">
        <f>INDEX(LINEST(Q233:Q235,O233:O235),2)</f>
        <v>#VALUE!</v>
      </c>
      <c r="AK234" s="43" t="e">
        <f>LINEST(W233:W235,O233:O235)</f>
        <v>#VALUE!</v>
      </c>
      <c r="AL234" s="42" t="e">
        <f>INDEX(LINEST(W233:W235,O233:O235),2)</f>
        <v>#VALUE!</v>
      </c>
      <c r="AM234" s="43" t="e">
        <f>AE234*O234+AF234</f>
        <v>#VALUE!</v>
      </c>
      <c r="AN234" s="42" t="e">
        <f>AG234*O234+AH234</f>
        <v>#VALUE!</v>
      </c>
      <c r="AO234" s="42" t="e">
        <f>AI234*O234+AJ234</f>
        <v>#VALUE!</v>
      </c>
      <c r="AP234" s="42" t="e">
        <f>AK234*O234+AL234</f>
        <v>#VALUE!</v>
      </c>
      <c r="AQ234" s="76" t="e">
        <f>AP234/AN234</f>
        <v>#VALUE!</v>
      </c>
      <c r="AR234" s="76" t="e">
        <f>AK227*AO234*AG234/AN234</f>
        <v>#VALUE!</v>
      </c>
      <c r="AS234" s="76" t="e">
        <f>AQ234-AR234</f>
        <v>#VALUE!</v>
      </c>
      <c r="AT234" s="76" t="e">
        <f>AS234-AM234</f>
        <v>#VALUE!</v>
      </c>
      <c r="AU234" s="76" t="e">
        <f>AS234-AK227*AI234</f>
        <v>#VALUE!</v>
      </c>
      <c r="AV234" s="54"/>
      <c r="AW234" s="54"/>
      <c r="BT234" s="41"/>
      <c r="BU234" s="41"/>
      <c r="BV234" s="41"/>
      <c r="BW234" s="41"/>
      <c r="BX234" s="41"/>
    </row>
    <row r="235" spans="1:76" ht="13" customHeight="1" thickBot="1">
      <c r="A235" s="898" t="s">
        <v>315</v>
      </c>
      <c r="B235" s="734">
        <v>60</v>
      </c>
      <c r="C235" s="879" t="s">
        <v>175</v>
      </c>
      <c r="D235" s="736"/>
      <c r="E235" s="879" t="s">
        <v>199</v>
      </c>
      <c r="F235" s="736"/>
      <c r="G235" s="736"/>
      <c r="H235" s="736"/>
      <c r="I235" s="748" t="e">
        <f>I233/J233</f>
        <v>#DIV/0!</v>
      </c>
      <c r="J235" s="749" t="s">
        <v>14</v>
      </c>
      <c r="K235" s="748" t="e">
        <f>K233/L233</f>
        <v>#DIV/0!</v>
      </c>
      <c r="L235" s="749" t="s">
        <v>14</v>
      </c>
      <c r="M235" s="741"/>
      <c r="N235" s="926"/>
      <c r="O235" s="355">
        <f t="shared" ref="O235" si="169">+B241</f>
        <v>120</v>
      </c>
      <c r="P235" s="321" t="str">
        <f t="shared" ref="P235" si="170">+C241</f>
        <v>bg 120</v>
      </c>
      <c r="Q235" s="72" t="str">
        <f t="shared" ref="Q235" si="171">+D241</f>
        <v>glu 120</v>
      </c>
      <c r="R235" s="131" t="str">
        <f t="shared" ref="R235" si="172">+E241</f>
        <v>gir 120</v>
      </c>
      <c r="S235" s="131" t="str">
        <f t="shared" ref="S235" si="173">+F241</f>
        <v>[3H dry]</v>
      </c>
      <c r="T235" s="131" t="str">
        <f t="shared" ref="T235" si="174">+H241</f>
        <v>[3H wet]</v>
      </c>
      <c r="U235" s="72" t="e">
        <f t="shared" si="160"/>
        <v>#VALUE!</v>
      </c>
      <c r="V235" s="888"/>
      <c r="W235" s="72" t="e">
        <f t="shared" si="168"/>
        <v>#DIV/0!</v>
      </c>
      <c r="X235" s="72" t="e">
        <f t="shared" si="161"/>
        <v>#DIV/0!</v>
      </c>
      <c r="Y235" s="72" t="e">
        <f t="shared" si="162"/>
        <v>#DIV/0!</v>
      </c>
      <c r="Z235" s="72" t="e">
        <f t="shared" ref="Z235" si="175">(X235/P235)*100</f>
        <v>#DIV/0!</v>
      </c>
      <c r="AA235" s="72" t="e">
        <f>(T235/0.4-(S235))*$I235/100*10</f>
        <v>#VALUE!</v>
      </c>
      <c r="AB235" s="79"/>
      <c r="AC235" s="79"/>
      <c r="AD235" s="79"/>
      <c r="AE235" s="43"/>
      <c r="AQ235" s="42"/>
      <c r="AV235" s="54"/>
      <c r="AW235" s="54"/>
      <c r="BT235" s="41"/>
      <c r="BU235" s="41"/>
      <c r="BV235" s="41"/>
      <c r="BW235" s="41"/>
      <c r="BX235" s="41"/>
    </row>
    <row r="236" spans="1:76" ht="13" customHeight="1" thickBot="1">
      <c r="A236" s="898">
        <v>1</v>
      </c>
      <c r="B236" s="734">
        <v>70</v>
      </c>
      <c r="C236" s="879" t="s">
        <v>176</v>
      </c>
      <c r="D236" s="736"/>
      <c r="E236" s="879" t="s">
        <v>200</v>
      </c>
      <c r="F236" s="875"/>
      <c r="G236" s="736"/>
      <c r="H236" s="736"/>
      <c r="I236" s="736"/>
      <c r="J236" s="745"/>
      <c r="K236" s="736"/>
      <c r="L236" s="736"/>
      <c r="M236" s="736"/>
      <c r="N236" s="926"/>
      <c r="O236" s="325" t="s">
        <v>55</v>
      </c>
      <c r="P236" s="152" t="e">
        <f t="shared" ref="P236:Z236" si="176">AVERAGE(P232:P235)</f>
        <v>#DIV/0!</v>
      </c>
      <c r="Q236" s="154" t="e">
        <f t="shared" si="176"/>
        <v>#DIV/0!</v>
      </c>
      <c r="R236" s="153" t="e">
        <f t="shared" si="176"/>
        <v>#DIV/0!</v>
      </c>
      <c r="S236" s="153" t="e">
        <f t="shared" si="176"/>
        <v>#DIV/0!</v>
      </c>
      <c r="T236" s="154" t="e">
        <f t="shared" si="176"/>
        <v>#DIV/0!</v>
      </c>
      <c r="U236" s="153" t="e">
        <f t="shared" si="176"/>
        <v>#VALUE!</v>
      </c>
      <c r="V236" s="1075" t="e">
        <f t="shared" si="176"/>
        <v>#DIV/0!</v>
      </c>
      <c r="W236" s="153" t="e">
        <f t="shared" si="176"/>
        <v>#DIV/0!</v>
      </c>
      <c r="X236" s="153" t="e">
        <f t="shared" si="176"/>
        <v>#DIV/0!</v>
      </c>
      <c r="Y236" s="153" t="e">
        <f t="shared" si="176"/>
        <v>#DIV/0!</v>
      </c>
      <c r="Z236" s="153" t="e">
        <f t="shared" si="176"/>
        <v>#DIV/0!</v>
      </c>
      <c r="AA236" s="156"/>
      <c r="AB236" s="79"/>
      <c r="AC236" s="79"/>
      <c r="AD236" s="79"/>
      <c r="AR236" s="1034" t="s">
        <v>110</v>
      </c>
      <c r="AS236" s="1034" t="e">
        <f>AVERAGE(AS233:AS234)</f>
        <v>#VALUE!</v>
      </c>
      <c r="AT236" s="1034" t="e">
        <f>AVERAGE(AT233:AT234)</f>
        <v>#VALUE!</v>
      </c>
      <c r="AU236" s="1034" t="e">
        <f>AVERAGE(AU233:AU234)</f>
        <v>#VALUE!</v>
      </c>
      <c r="AV236" s="54"/>
      <c r="AW236" s="54"/>
      <c r="BT236" s="41"/>
      <c r="BU236" s="41"/>
      <c r="BV236" s="41"/>
      <c r="BW236" s="41"/>
      <c r="BX236" s="41"/>
    </row>
    <row r="237" spans="1:76" ht="13" customHeight="1" thickBot="1">
      <c r="A237" s="898" t="s">
        <v>316</v>
      </c>
      <c r="B237" s="734">
        <v>80</v>
      </c>
      <c r="C237" s="879" t="s">
        <v>177</v>
      </c>
      <c r="D237" s="879" t="s">
        <v>188</v>
      </c>
      <c r="E237" s="879" t="s">
        <v>201</v>
      </c>
      <c r="F237" s="879" t="s">
        <v>156</v>
      </c>
      <c r="G237" s="736"/>
      <c r="H237" s="879" t="s">
        <v>158</v>
      </c>
      <c r="I237" s="736"/>
      <c r="J237" s="750"/>
      <c r="K237" s="742"/>
      <c r="L237" s="742"/>
      <c r="M237" s="742"/>
      <c r="N237" s="926"/>
      <c r="O237" s="1026" t="s">
        <v>95</v>
      </c>
      <c r="P237" s="79" t="e">
        <f>AVERAGE(P230:P231)</f>
        <v>#DIV/0!</v>
      </c>
      <c r="Q237" s="158" t="e">
        <f>AVERAGE(P232/Q232,P233/Q233,P234/Q234,P235/Q235)</f>
        <v>#VALUE!</v>
      </c>
      <c r="R237" s="67" t="e">
        <f>AVERAGE(P230/Q230,P231/Q231)</f>
        <v>#VALUE!</v>
      </c>
      <c r="V237" s="1076"/>
      <c r="W237" s="79"/>
      <c r="X237" s="79"/>
      <c r="Y237" s="79"/>
      <c r="Z237" s="160"/>
      <c r="AA237" s="782" t="s">
        <v>79</v>
      </c>
      <c r="AB237" s="79"/>
      <c r="AC237" s="79"/>
      <c r="AD237" s="79"/>
      <c r="AS237" s="54"/>
      <c r="AT237" s="54"/>
      <c r="AU237" s="54"/>
      <c r="AV237" s="54"/>
      <c r="AW237" s="54"/>
      <c r="BT237" s="41"/>
      <c r="BU237" s="41"/>
      <c r="BV237" s="41"/>
      <c r="BW237" s="41"/>
      <c r="BX237" s="41"/>
    </row>
    <row r="238" spans="1:76" ht="13" customHeight="1" thickBot="1">
      <c r="A238" s="1101" t="s">
        <v>220</v>
      </c>
      <c r="B238" s="734">
        <v>90</v>
      </c>
      <c r="C238" s="879" t="s">
        <v>178</v>
      </c>
      <c r="D238" s="879" t="s">
        <v>189</v>
      </c>
      <c r="E238" s="879" t="s">
        <v>202</v>
      </c>
      <c r="F238" s="879" t="s">
        <v>156</v>
      </c>
      <c r="G238" s="736"/>
      <c r="H238" s="879" t="s">
        <v>158</v>
      </c>
      <c r="I238" s="751"/>
      <c r="J238" s="749"/>
      <c r="K238" s="741"/>
      <c r="L238" s="741"/>
      <c r="M238" s="741"/>
      <c r="N238" s="926"/>
      <c r="O238" s="1233" t="s">
        <v>83</v>
      </c>
      <c r="P238" s="1233"/>
      <c r="Q238" s="162" t="e">
        <f>STDEV(P232/Q232,P233/Q233,P234/Q234,P235/Q235)</f>
        <v>#VALUE!</v>
      </c>
      <c r="R238" s="163" t="e">
        <f>STDEV(P230/Q230,P231/Q231)</f>
        <v>#VALUE!</v>
      </c>
      <c r="V238" s="1076"/>
      <c r="W238" s="79"/>
      <c r="X238" s="79"/>
      <c r="Y238" s="79"/>
      <c r="Z238" s="164" t="s">
        <v>89</v>
      </c>
      <c r="AA238" s="165" t="e">
        <f>SLOPE(AA230:AA231,O230:O231)</f>
        <v>#VALUE!</v>
      </c>
      <c r="AB238" s="79"/>
      <c r="AC238" s="79"/>
      <c r="AD238" s="79"/>
      <c r="AS238" s="54"/>
      <c r="AT238" s="54"/>
      <c r="AU238" s="54"/>
      <c r="AV238" s="54"/>
      <c r="AW238" s="54"/>
      <c r="BT238" s="41"/>
      <c r="BU238" s="41"/>
      <c r="BV238" s="41"/>
      <c r="BW238" s="41"/>
      <c r="BX238" s="41"/>
    </row>
    <row r="239" spans="1:76" ht="13" customHeight="1" thickBot="1">
      <c r="A239" s="1132" t="s">
        <v>337</v>
      </c>
      <c r="B239" s="734">
        <v>100</v>
      </c>
      <c r="C239" s="879" t="s">
        <v>179</v>
      </c>
      <c r="D239" s="879" t="s">
        <v>190</v>
      </c>
      <c r="E239" s="879" t="s">
        <v>203</v>
      </c>
      <c r="F239" s="879" t="s">
        <v>156</v>
      </c>
      <c r="G239" s="736"/>
      <c r="H239" s="879" t="s">
        <v>158</v>
      </c>
      <c r="I239" s="1056"/>
      <c r="J239" s="753"/>
      <c r="K239" s="736"/>
      <c r="L239" s="736"/>
      <c r="M239" s="879" t="s">
        <v>211</v>
      </c>
      <c r="N239" s="1067"/>
      <c r="O239" s="35"/>
      <c r="P239" s="945"/>
      <c r="Q239" s="783" t="s">
        <v>93</v>
      </c>
      <c r="R239" s="784" t="s">
        <v>94</v>
      </c>
      <c r="V239" s="1076"/>
      <c r="W239" s="79"/>
      <c r="X239" s="79"/>
      <c r="Y239" s="79"/>
      <c r="Z239" s="167" t="s">
        <v>80</v>
      </c>
      <c r="AA239" s="168" t="e">
        <f>SLOPE(AA232:AA235,O232:O235)</f>
        <v>#VALUE!</v>
      </c>
      <c r="AB239" s="79"/>
      <c r="AC239" s="79"/>
      <c r="AD239" s="79"/>
      <c r="AS239" s="54"/>
      <c r="AT239" s="54"/>
      <c r="AU239" s="54"/>
      <c r="AV239" s="54"/>
      <c r="AW239" s="54"/>
      <c r="BT239" s="41"/>
      <c r="BU239" s="41"/>
      <c r="BV239" s="41"/>
      <c r="BW239" s="41"/>
      <c r="BX239" s="41"/>
    </row>
    <row r="240" spans="1:76" ht="13" customHeight="1">
      <c r="A240" s="1101" t="s">
        <v>219</v>
      </c>
      <c r="B240" s="734">
        <v>110</v>
      </c>
      <c r="C240" s="879" t="s">
        <v>180</v>
      </c>
      <c r="D240" s="736"/>
      <c r="E240" s="879" t="s">
        <v>204</v>
      </c>
      <c r="F240" s="736"/>
      <c r="G240" s="736"/>
      <c r="H240" s="736"/>
      <c r="I240" s="754" t="s">
        <v>9</v>
      </c>
      <c r="J240" s="755"/>
      <c r="K240" s="1291"/>
      <c r="L240" s="1292"/>
      <c r="M240" s="743"/>
      <c r="N240" s="1067"/>
      <c r="V240" s="1076"/>
      <c r="AB240" s="79"/>
      <c r="AC240" s="79"/>
      <c r="AD240" s="79"/>
      <c r="AS240" s="54"/>
      <c r="AT240" s="54"/>
      <c r="AU240" s="54"/>
      <c r="AV240" s="54"/>
      <c r="AW240" s="54"/>
      <c r="BT240" s="41"/>
      <c r="BU240" s="41"/>
      <c r="BV240" s="41"/>
      <c r="BW240" s="41"/>
      <c r="BX240" s="41"/>
    </row>
    <row r="241" spans="1:76" ht="13" customHeight="1">
      <c r="A241" s="1132" t="s">
        <v>338</v>
      </c>
      <c r="B241" s="734">
        <v>120</v>
      </c>
      <c r="C241" s="879" t="s">
        <v>181</v>
      </c>
      <c r="D241" s="879" t="s">
        <v>191</v>
      </c>
      <c r="E241" s="879" t="s">
        <v>205</v>
      </c>
      <c r="F241" s="879" t="s">
        <v>156</v>
      </c>
      <c r="G241" s="736"/>
      <c r="H241" s="879" t="s">
        <v>158</v>
      </c>
      <c r="I241" s="756" t="e">
        <f>((G243+G242)/2)*(B243-B242)</f>
        <v>#VALUE!</v>
      </c>
      <c r="J241" s="749"/>
      <c r="K241" s="1293"/>
      <c r="L241" s="1294"/>
      <c r="M241" s="879" t="s">
        <v>212</v>
      </c>
      <c r="N241" s="926"/>
      <c r="V241" s="1076"/>
      <c r="AB241" s="79"/>
      <c r="AC241" s="79"/>
      <c r="AD241" s="79"/>
      <c r="AS241" s="54"/>
      <c r="AT241" s="54"/>
      <c r="AU241" s="54"/>
      <c r="AV241" s="54"/>
      <c r="AW241" s="54"/>
      <c r="BT241" s="41"/>
      <c r="BU241" s="41"/>
      <c r="BV241" s="41"/>
      <c r="BW241" s="41"/>
      <c r="BX241" s="41"/>
    </row>
    <row r="242" spans="1:76" ht="13" customHeight="1">
      <c r="A242" s="898"/>
      <c r="B242" s="734">
        <v>2</v>
      </c>
      <c r="C242" s="879" t="s">
        <v>182</v>
      </c>
      <c r="D242" s="736"/>
      <c r="E242" s="879" t="s">
        <v>206</v>
      </c>
      <c r="F242" s="736"/>
      <c r="G242" s="879" t="s">
        <v>157</v>
      </c>
      <c r="H242" s="736"/>
      <c r="I242" s="756" t="e">
        <f>((G244+G243)/2)*(B244-B243)</f>
        <v>#VALUE!</v>
      </c>
      <c r="J242" s="749"/>
      <c r="K242" s="1293"/>
      <c r="L242" s="1294"/>
      <c r="M242" s="743"/>
      <c r="N242" s="926"/>
      <c r="V242" s="1076"/>
      <c r="AB242" s="79"/>
      <c r="AC242" s="79"/>
      <c r="AD242" s="79"/>
      <c r="AS242" s="54"/>
      <c r="AT242" s="54"/>
      <c r="AU242" s="54"/>
      <c r="AV242" s="54"/>
      <c r="AW242" s="54"/>
      <c r="BT242" s="41"/>
      <c r="BU242" s="41"/>
      <c r="BV242" s="41"/>
      <c r="BW242" s="41"/>
      <c r="BX242" s="41"/>
    </row>
    <row r="243" spans="1:76" ht="13" customHeight="1">
      <c r="A243" s="943" t="s">
        <v>317</v>
      </c>
      <c r="B243" s="734">
        <v>5</v>
      </c>
      <c r="C243" s="879" t="s">
        <v>183</v>
      </c>
      <c r="D243" s="736"/>
      <c r="E243" s="879" t="s">
        <v>207</v>
      </c>
      <c r="F243" s="736"/>
      <c r="G243" s="879" t="s">
        <v>157</v>
      </c>
      <c r="H243" s="736"/>
      <c r="I243" s="756" t="e">
        <f>((G245+G244)/2)*(B245-B244)</f>
        <v>#VALUE!</v>
      </c>
      <c r="J243" s="749"/>
      <c r="K243" s="1293"/>
      <c r="L243" s="1294"/>
      <c r="M243" s="743"/>
      <c r="N243" s="926"/>
      <c r="V243" s="1076"/>
      <c r="AB243" s="79"/>
      <c r="AC243" s="79"/>
      <c r="AD243" s="79"/>
      <c r="AS243" s="54"/>
      <c r="AT243" s="54"/>
      <c r="AU243" s="54"/>
      <c r="AV243" s="54"/>
      <c r="AW243" s="54"/>
      <c r="BT243" s="41"/>
      <c r="BU243" s="41"/>
      <c r="BV243" s="41"/>
      <c r="BW243" s="41"/>
      <c r="BX243" s="41"/>
    </row>
    <row r="244" spans="1:76" ht="13" customHeight="1">
      <c r="A244" s="1102"/>
      <c r="B244" s="734">
        <v>10</v>
      </c>
      <c r="C244" s="879" t="s">
        <v>170</v>
      </c>
      <c r="D244" s="736"/>
      <c r="E244" s="879" t="s">
        <v>194</v>
      </c>
      <c r="F244" s="736"/>
      <c r="G244" s="879" t="s">
        <v>157</v>
      </c>
      <c r="H244" s="736"/>
      <c r="I244" s="756" t="e">
        <f>((G246+G245)/2)*(B246-B245)</f>
        <v>#VALUE!</v>
      </c>
      <c r="J244" s="749"/>
      <c r="K244" s="1293"/>
      <c r="L244" s="1294"/>
      <c r="M244" s="743"/>
      <c r="N244" s="926"/>
      <c r="V244" s="1076"/>
      <c r="AB244" s="79"/>
      <c r="AC244" s="79"/>
      <c r="AD244" s="79"/>
      <c r="AS244" s="54"/>
      <c r="AT244" s="54"/>
      <c r="AU244" s="54"/>
      <c r="AV244" s="54"/>
      <c r="AW244" s="54"/>
      <c r="BT244" s="41"/>
      <c r="BU244" s="41"/>
      <c r="BV244" s="41"/>
      <c r="BW244" s="41"/>
      <c r="BX244" s="41"/>
    </row>
    <row r="245" spans="1:76" ht="13" customHeight="1" thickBot="1">
      <c r="A245" s="1102"/>
      <c r="B245" s="734">
        <v>15</v>
      </c>
      <c r="C245" s="879" t="s">
        <v>184</v>
      </c>
      <c r="D245" s="736"/>
      <c r="E245" s="879" t="s">
        <v>208</v>
      </c>
      <c r="F245" s="736"/>
      <c r="G245" s="879" t="s">
        <v>157</v>
      </c>
      <c r="H245" s="736"/>
      <c r="I245" s="757" t="e">
        <f>SUM(I241:I244)/(B246-B242)*220</f>
        <v>#VALUE!</v>
      </c>
      <c r="J245" s="758" t="s">
        <v>10</v>
      </c>
      <c r="K245" s="1295"/>
      <c r="L245" s="1296"/>
      <c r="M245" s="743"/>
      <c r="N245" s="926"/>
      <c r="V245" s="1076"/>
      <c r="W245" s="79"/>
      <c r="X245" s="79"/>
      <c r="Y245" s="79"/>
      <c r="Z245" s="79"/>
      <c r="AA245" s="79"/>
      <c r="AB245" s="79"/>
      <c r="AC245" s="79"/>
      <c r="AD245" s="79"/>
      <c r="AS245" s="54"/>
      <c r="AT245" s="54"/>
      <c r="AU245" s="54"/>
      <c r="AV245" s="54"/>
      <c r="AW245" s="54"/>
      <c r="BT245" s="41"/>
      <c r="BU245" s="41"/>
      <c r="BV245" s="41"/>
      <c r="BW245" s="41"/>
      <c r="BX245" s="41"/>
    </row>
    <row r="246" spans="1:76" ht="13" customHeight="1" thickBot="1">
      <c r="A246" s="1102"/>
      <c r="B246" s="734">
        <v>25</v>
      </c>
      <c r="C246" s="879" t="s">
        <v>185</v>
      </c>
      <c r="D246" s="736"/>
      <c r="E246" s="879" t="s">
        <v>209</v>
      </c>
      <c r="F246" s="736"/>
      <c r="G246" s="879" t="s">
        <v>157</v>
      </c>
      <c r="H246" s="736"/>
      <c r="I246" s="759"/>
      <c r="J246" s="760"/>
      <c r="K246" s="742"/>
      <c r="L246" s="742"/>
      <c r="M246" s="743"/>
      <c r="N246" s="926"/>
      <c r="O246" s="326"/>
      <c r="V246" s="1076"/>
      <c r="W246" s="79"/>
      <c r="X246" s="79"/>
      <c r="Y246" s="79"/>
      <c r="Z246" s="836" t="s">
        <v>14</v>
      </c>
      <c r="AA246" s="79"/>
      <c r="AB246" s="79"/>
      <c r="AC246" s="79"/>
      <c r="AD246" s="79"/>
      <c r="AS246" s="54"/>
      <c r="AT246" s="54"/>
      <c r="AU246" s="54"/>
      <c r="AV246" s="54"/>
      <c r="AW246" s="54"/>
      <c r="BT246" s="41"/>
      <c r="BU246" s="41"/>
      <c r="BV246" s="41"/>
      <c r="BW246" s="41"/>
      <c r="BX246" s="41"/>
    </row>
    <row r="247" spans="1:76" ht="13" customHeight="1" thickBot="1">
      <c r="A247" s="1103" t="s">
        <v>218</v>
      </c>
      <c r="B247" s="735" t="s">
        <v>11</v>
      </c>
      <c r="C247" s="764" t="e">
        <f>AVERAGE(C242:C246)</f>
        <v>#DIV/0!</v>
      </c>
      <c r="D247" s="763"/>
      <c r="E247" s="764" t="e">
        <f>AVERAGE(E237:E241)</f>
        <v>#DIV/0!</v>
      </c>
      <c r="F247" s="763"/>
      <c r="G247" s="884" t="s">
        <v>159</v>
      </c>
      <c r="H247" s="765" t="s">
        <v>8</v>
      </c>
      <c r="I247" s="761"/>
      <c r="J247" s="762"/>
      <c r="K247" s="763"/>
      <c r="L247" s="763"/>
      <c r="M247" s="744" t="e">
        <f>AVERAGE(M239:M244)</f>
        <v>#DIV/0!</v>
      </c>
      <c r="N247" s="740" t="s">
        <v>58</v>
      </c>
      <c r="O247" s="1281" t="str">
        <f>A249</f>
        <v>MP-12</v>
      </c>
      <c r="P247" s="1282"/>
      <c r="Q247" s="319"/>
      <c r="S247" s="92" t="s">
        <v>77</v>
      </c>
      <c r="T247" s="92" t="s">
        <v>78</v>
      </c>
      <c r="V247" s="1076"/>
      <c r="W247" s="79"/>
      <c r="X247" s="79"/>
      <c r="Y247" s="79"/>
      <c r="Z247" s="320"/>
      <c r="AA247" s="837"/>
      <c r="AB247" s="838"/>
      <c r="AC247" s="838"/>
      <c r="AD247" s="839"/>
      <c r="AE247" s="844" t="str">
        <f>+O247</f>
        <v>MP-12</v>
      </c>
      <c r="AF247" s="844" t="s">
        <v>116</v>
      </c>
      <c r="AG247" s="844"/>
      <c r="AH247" s="844"/>
      <c r="AI247" s="844" t="s">
        <v>115</v>
      </c>
      <c r="AJ247" s="844"/>
      <c r="AK247" s="844">
        <v>1.3</v>
      </c>
      <c r="AL247" s="844"/>
      <c r="AM247" s="844"/>
      <c r="AN247" s="844"/>
      <c r="AO247" s="844"/>
      <c r="AP247" s="844"/>
      <c r="AQ247" s="844"/>
      <c r="AR247" s="844"/>
      <c r="AS247" s="844"/>
      <c r="AT247" s="844"/>
      <c r="AU247" s="844"/>
      <c r="AV247" s="54"/>
      <c r="AW247" s="54"/>
      <c r="BT247" s="41"/>
      <c r="BU247" s="41"/>
      <c r="BV247" s="41"/>
      <c r="BW247" s="41"/>
      <c r="BX247" s="41"/>
    </row>
    <row r="248" spans="1:76" ht="13" customHeight="1">
      <c r="A248" s="1104">
        <v>12</v>
      </c>
      <c r="B248" s="786">
        <v>-10</v>
      </c>
      <c r="C248" s="878" t="s">
        <v>168</v>
      </c>
      <c r="D248" s="878" t="s">
        <v>186</v>
      </c>
      <c r="E248" s="878" t="s">
        <v>192</v>
      </c>
      <c r="F248" s="880" t="s">
        <v>156</v>
      </c>
      <c r="G248" s="789"/>
      <c r="H248" s="880" t="s">
        <v>158</v>
      </c>
      <c r="I248" s="814"/>
      <c r="J248" s="815"/>
      <c r="K248" s="816"/>
      <c r="L248" s="816"/>
      <c r="M248" s="941" t="s">
        <v>210</v>
      </c>
      <c r="N248" s="928"/>
      <c r="O248" s="818" t="s">
        <v>2</v>
      </c>
      <c r="P248" s="819" t="s">
        <v>344</v>
      </c>
      <c r="Q248" s="822" t="s">
        <v>345</v>
      </c>
      <c r="R248" s="823" t="s">
        <v>46</v>
      </c>
      <c r="S248" s="822" t="s">
        <v>71</v>
      </c>
      <c r="T248" s="822" t="s">
        <v>72</v>
      </c>
      <c r="U248" s="822" t="s">
        <v>17</v>
      </c>
      <c r="V248" s="1082" t="s">
        <v>28</v>
      </c>
      <c r="W248" s="822" t="s">
        <v>25</v>
      </c>
      <c r="X248" s="823" t="s">
        <v>18</v>
      </c>
      <c r="Y248" s="824" t="s">
        <v>20</v>
      </c>
      <c r="Z248" s="825" t="s">
        <v>56</v>
      </c>
      <c r="AA248" s="826" t="s">
        <v>74</v>
      </c>
      <c r="AB248" s="827" t="s">
        <v>81</v>
      </c>
      <c r="AC248" s="827" t="s">
        <v>82</v>
      </c>
      <c r="AD248" s="828" t="s">
        <v>86</v>
      </c>
      <c r="AE248" s="844"/>
      <c r="AF248" s="844"/>
      <c r="AG248" s="844"/>
      <c r="AH248" s="844"/>
      <c r="AI248" s="844"/>
      <c r="AJ248" s="844"/>
      <c r="AK248" s="844"/>
      <c r="AL248" s="844"/>
      <c r="AM248" s="844" t="s">
        <v>117</v>
      </c>
      <c r="AN248" s="844" t="s">
        <v>117</v>
      </c>
      <c r="AO248" s="844" t="s">
        <v>117</v>
      </c>
      <c r="AP248" s="844" t="s">
        <v>117</v>
      </c>
      <c r="AQ248" s="844" t="s">
        <v>118</v>
      </c>
      <c r="AR248" s="844" t="s">
        <v>119</v>
      </c>
      <c r="AS248" s="844" t="s">
        <v>120</v>
      </c>
      <c r="AT248" s="844" t="s">
        <v>121</v>
      </c>
      <c r="AU248" s="844"/>
      <c r="AV248" s="54"/>
      <c r="AW248" s="54"/>
      <c r="BT248" s="41"/>
      <c r="BU248" s="41"/>
      <c r="BV248" s="41"/>
      <c r="BW248" s="41"/>
      <c r="BX248" s="41"/>
    </row>
    <row r="249" spans="1:76" ht="13" customHeight="1" thickBot="1">
      <c r="A249" s="910" t="s">
        <v>130</v>
      </c>
      <c r="B249" s="787">
        <v>0</v>
      </c>
      <c r="C249" s="879" t="s">
        <v>169</v>
      </c>
      <c r="D249" s="879" t="s">
        <v>187</v>
      </c>
      <c r="E249" s="879" t="s">
        <v>193</v>
      </c>
      <c r="F249" s="879" t="s">
        <v>156</v>
      </c>
      <c r="G249" s="789"/>
      <c r="H249" s="879" t="s">
        <v>158</v>
      </c>
      <c r="I249" s="879"/>
      <c r="J249" s="883"/>
      <c r="K249" s="879"/>
      <c r="L249" s="879"/>
      <c r="M249" s="789"/>
      <c r="N249" s="929"/>
      <c r="O249" s="820" t="s">
        <v>26</v>
      </c>
      <c r="P249" s="821" t="s">
        <v>99</v>
      </c>
      <c r="Q249" s="829" t="s">
        <v>99</v>
      </c>
      <c r="R249" s="829" t="s">
        <v>16</v>
      </c>
      <c r="S249" s="829" t="s">
        <v>70</v>
      </c>
      <c r="T249" s="829" t="s">
        <v>73</v>
      </c>
      <c r="U249" s="830" t="s">
        <v>84</v>
      </c>
      <c r="V249" s="1083" t="s">
        <v>350</v>
      </c>
      <c r="W249" s="829" t="s">
        <v>88</v>
      </c>
      <c r="X249" s="829" t="s">
        <v>16</v>
      </c>
      <c r="Y249" s="831" t="s">
        <v>16</v>
      </c>
      <c r="Z249" s="832"/>
      <c r="AA249" s="833" t="s">
        <v>75</v>
      </c>
      <c r="AB249" s="834"/>
      <c r="AC249" s="834"/>
      <c r="AD249" s="835"/>
      <c r="AE249" s="844" t="s">
        <v>122</v>
      </c>
      <c r="AF249" s="844" t="s">
        <v>123</v>
      </c>
      <c r="AG249" s="844" t="s">
        <v>124</v>
      </c>
      <c r="AH249" s="844" t="s">
        <v>125</v>
      </c>
      <c r="AI249" s="844" t="s">
        <v>341</v>
      </c>
      <c r="AJ249" s="844" t="s">
        <v>346</v>
      </c>
      <c r="AK249" s="844" t="s">
        <v>339</v>
      </c>
      <c r="AL249" s="844" t="s">
        <v>340</v>
      </c>
      <c r="AM249" s="844" t="s">
        <v>46</v>
      </c>
      <c r="AN249" s="844" t="s">
        <v>17</v>
      </c>
      <c r="AO249" s="844" t="s">
        <v>343</v>
      </c>
      <c r="AP249" s="844" t="s">
        <v>25</v>
      </c>
      <c r="AQ249" s="844" t="s">
        <v>127</v>
      </c>
      <c r="AR249" s="844" t="s">
        <v>127</v>
      </c>
      <c r="AS249" s="844" t="s">
        <v>127</v>
      </c>
      <c r="AT249" s="844" t="s">
        <v>127</v>
      </c>
      <c r="AU249" s="844" t="s">
        <v>128</v>
      </c>
      <c r="AV249" s="54"/>
      <c r="AW249" s="54"/>
      <c r="BT249" s="41"/>
      <c r="BU249" s="41"/>
      <c r="BV249" s="41"/>
      <c r="BW249" s="41"/>
      <c r="BX249" s="41"/>
    </row>
    <row r="250" spans="1:76" ht="13" customHeight="1">
      <c r="A250" s="899" t="s">
        <v>151</v>
      </c>
      <c r="B250" s="787">
        <v>10</v>
      </c>
      <c r="C250" s="879" t="s">
        <v>170</v>
      </c>
      <c r="D250" s="789"/>
      <c r="E250" s="879" t="s">
        <v>194</v>
      </c>
      <c r="F250" s="789"/>
      <c r="G250" s="789"/>
      <c r="H250" s="789"/>
      <c r="I250" s="879"/>
      <c r="J250" s="883"/>
      <c r="K250" s="879"/>
      <c r="L250" s="879"/>
      <c r="M250" s="789"/>
      <c r="N250" s="930"/>
      <c r="O250" s="322">
        <f t="shared" ref="O250:O251" si="177">+B248</f>
        <v>-10</v>
      </c>
      <c r="P250" s="323" t="str">
        <f>+C248</f>
        <v>bg -10</v>
      </c>
      <c r="Q250" s="66" t="str">
        <f t="shared" ref="Q250:Q251" si="178">+D248</f>
        <v>glu -10</v>
      </c>
      <c r="R250" s="66" t="str">
        <f t="shared" ref="R250:R251" si="179">+E248</f>
        <v>gir -10</v>
      </c>
      <c r="S250" s="66" t="str">
        <f>+F248</f>
        <v>[3H dry]</v>
      </c>
      <c r="T250" s="66" t="str">
        <f>+H248</f>
        <v>[3H wet]</v>
      </c>
      <c r="U250" s="65" t="e">
        <f t="shared" ref="U250:U255" si="180">S250/Q250</f>
        <v>#VALUE!</v>
      </c>
      <c r="V250" s="887">
        <v>3</v>
      </c>
      <c r="W250" s="65" t="e">
        <f>V251*I253*200/10/(A250)</f>
        <v>#DIV/0!</v>
      </c>
      <c r="X250" s="65" t="e">
        <f>W250/U250</f>
        <v>#DIV/0!</v>
      </c>
      <c r="Y250" s="65" t="e">
        <f t="shared" ref="Y250:Y255" si="181">X250-R250</f>
        <v>#DIV/0!</v>
      </c>
      <c r="Z250" s="65" t="e">
        <f>(X250/P250)*100</f>
        <v>#DIV/0!</v>
      </c>
      <c r="AA250" s="65" t="e">
        <f>(T250/0.4-(S250))*I255/100*10</f>
        <v>#VALUE!</v>
      </c>
      <c r="AB250" s="64" t="e">
        <f>700*AA258/AVERAGE(U250:U251)</f>
        <v>#VALUE!</v>
      </c>
      <c r="AC250" s="65" t="e">
        <f>AVERAGE(X250:X251)-AB250</f>
        <v>#DIV/0!</v>
      </c>
      <c r="AD250" s="65" t="e">
        <f>AC250/AVERAGE(X250:X251)*100</f>
        <v>#DIV/0!</v>
      </c>
      <c r="AE250" s="43" t="e">
        <f>LINEST(R250:R251,O250:O251)</f>
        <v>#VALUE!</v>
      </c>
      <c r="AF250" s="43" t="e">
        <f>INDEX(LINEST(R250:R251,O250:O251),2)</f>
        <v>#VALUE!</v>
      </c>
      <c r="AG250" s="42" t="e">
        <f>LINEST(U250:U251,O250:O251)</f>
        <v>#VALUE!</v>
      </c>
      <c r="AH250" s="42" t="e">
        <f>INDEX(LINEST(U250:U251,O250:O251),2)</f>
        <v>#VALUE!</v>
      </c>
      <c r="AI250" s="43" t="e">
        <f>LINEST(Q250:Q251,O250:O251)</f>
        <v>#VALUE!</v>
      </c>
      <c r="AJ250" s="42" t="e">
        <f>INDEX(LINEST(Q250:Q251,O250:O251),2)</f>
        <v>#VALUE!</v>
      </c>
      <c r="AK250" s="43" t="e">
        <f>LINEST(W250:W251,O250:O251)</f>
        <v>#VALUE!</v>
      </c>
      <c r="AL250" s="42" t="e">
        <f>INDEX(LINEST(W250:W251,O250:O251),2)</f>
        <v>#VALUE!</v>
      </c>
      <c r="AM250" s="43" t="e">
        <f>AE250*AVERAGE(O250:O251)+AF250</f>
        <v>#VALUE!</v>
      </c>
      <c r="AN250" s="42" t="e">
        <f>AG250*AVERAGE(O250:O251)+AH250</f>
        <v>#VALUE!</v>
      </c>
      <c r="AO250" s="42" t="e">
        <f>AI250*AVERAGE(O250:O251)+AJ250</f>
        <v>#VALUE!</v>
      </c>
      <c r="AP250" s="42" t="e">
        <f>AK250*AVERAGE(O250:O251)+AL250</f>
        <v>#VALUE!</v>
      </c>
      <c r="AQ250" s="76" t="e">
        <f>AP250/AN250</f>
        <v>#VALUE!</v>
      </c>
      <c r="AR250" s="76" t="e">
        <f>AK247*AO250*AG250/AN250</f>
        <v>#VALUE!</v>
      </c>
      <c r="AS250" s="1034" t="e">
        <f>AQ250-AR250</f>
        <v>#VALUE!</v>
      </c>
      <c r="AT250" s="1034" t="e">
        <f>AS250-AM250</f>
        <v>#VALUE!</v>
      </c>
      <c r="AU250" s="1034" t="e">
        <f>AS250-AK247*AI250</f>
        <v>#VALUE!</v>
      </c>
      <c r="AV250" s="45" t="s">
        <v>97</v>
      </c>
      <c r="AW250" s="54"/>
      <c r="BT250" s="41"/>
      <c r="BU250" s="41"/>
      <c r="BV250" s="41"/>
      <c r="BW250" s="41"/>
      <c r="BX250" s="41"/>
    </row>
    <row r="251" spans="1:76" ht="13" customHeight="1">
      <c r="A251" s="899" t="str">
        <f>A231</f>
        <v>[genotype D]</v>
      </c>
      <c r="B251" s="787">
        <v>20</v>
      </c>
      <c r="C251" s="879" t="s">
        <v>171</v>
      </c>
      <c r="D251" s="789"/>
      <c r="E251" s="879" t="s">
        <v>195</v>
      </c>
      <c r="F251" s="789"/>
      <c r="G251" s="789"/>
      <c r="H251" s="789"/>
      <c r="I251" s="879"/>
      <c r="J251" s="883"/>
      <c r="K251" s="879"/>
      <c r="L251" s="879"/>
      <c r="M251" s="789"/>
      <c r="N251" s="929"/>
      <c r="O251" s="324">
        <f t="shared" si="177"/>
        <v>0</v>
      </c>
      <c r="P251" s="321" t="str">
        <f t="shared" ref="P251" si="182">+C249</f>
        <v>bg 0</v>
      </c>
      <c r="Q251" s="131" t="str">
        <f t="shared" si="178"/>
        <v>glu 0</v>
      </c>
      <c r="R251" s="131" t="str">
        <f t="shared" si="179"/>
        <v>gir 0</v>
      </c>
      <c r="S251" s="131" t="str">
        <f t="shared" ref="S251" si="183">+F249</f>
        <v>[3H dry]</v>
      </c>
      <c r="T251" s="131" t="str">
        <f>+H249</f>
        <v>[3H wet]</v>
      </c>
      <c r="U251" s="72" t="e">
        <f t="shared" si="180"/>
        <v>#VALUE!</v>
      </c>
      <c r="V251" s="888">
        <v>3</v>
      </c>
      <c r="W251" s="72" t="e">
        <f>V251*I253*200/10/(A250)</f>
        <v>#DIV/0!</v>
      </c>
      <c r="X251" s="72" t="e">
        <f t="shared" ref="X251:X255" si="184">W251/U251</f>
        <v>#DIV/0!</v>
      </c>
      <c r="Y251" s="72" t="e">
        <f t="shared" si="181"/>
        <v>#DIV/0!</v>
      </c>
      <c r="Z251" s="72" t="e">
        <f>(X251/P251)*100</f>
        <v>#DIV/0!</v>
      </c>
      <c r="AA251" s="72" t="e">
        <f>(T251/0.4-(S251))*$I255/100*10</f>
        <v>#VALUE!</v>
      </c>
      <c r="AB251" s="250" t="e">
        <f>700*AA259/AVERAGE(U252:U255)</f>
        <v>#VALUE!</v>
      </c>
      <c r="AC251" s="72" t="e">
        <f>X256-AB251</f>
        <v>#DIV/0!</v>
      </c>
      <c r="AD251" s="65" t="e">
        <f>AC251/AVERAGE(X252:X255)*100</f>
        <v>#DIV/0!</v>
      </c>
      <c r="AE251" s="43"/>
      <c r="AF251" s="43"/>
      <c r="AG251" s="42"/>
      <c r="AH251" s="42"/>
      <c r="AI251" s="43"/>
      <c r="AJ251" s="42"/>
      <c r="AK251" s="42"/>
      <c r="AL251" s="42"/>
      <c r="AM251" s="43"/>
      <c r="AN251" s="42"/>
      <c r="AO251" s="42"/>
      <c r="AP251" s="42"/>
      <c r="AQ251" s="76"/>
      <c r="AR251" s="76"/>
      <c r="AS251" s="76"/>
      <c r="AT251" s="42"/>
      <c r="AU251" s="42"/>
      <c r="AV251" s="54"/>
      <c r="AW251" s="54"/>
      <c r="BT251" s="41"/>
      <c r="BU251" s="41"/>
      <c r="BV251" s="41"/>
      <c r="BW251" s="41"/>
      <c r="BX251" s="41"/>
    </row>
    <row r="252" spans="1:76" ht="13" customHeight="1">
      <c r="A252" s="899" t="str">
        <f>A232</f>
        <v>[diet D]</v>
      </c>
      <c r="B252" s="787">
        <v>30</v>
      </c>
      <c r="C252" s="879" t="s">
        <v>172</v>
      </c>
      <c r="D252" s="789"/>
      <c r="E252" s="879" t="s">
        <v>196</v>
      </c>
      <c r="F252" s="789"/>
      <c r="G252" s="789"/>
      <c r="H252" s="789"/>
      <c r="I252" s="789"/>
      <c r="J252" s="797"/>
      <c r="K252" s="789"/>
      <c r="L252" s="789"/>
      <c r="M252" s="789"/>
      <c r="N252" s="929"/>
      <c r="O252" s="324">
        <f t="shared" ref="O252:O254" si="185">+B257</f>
        <v>80</v>
      </c>
      <c r="P252" s="321" t="str">
        <f t="shared" ref="P252:P254" si="186">+C257</f>
        <v>bg 80</v>
      </c>
      <c r="Q252" s="131" t="str">
        <f t="shared" ref="Q252:Q254" si="187">+D257</f>
        <v>glu 80</v>
      </c>
      <c r="R252" s="131" t="str">
        <f t="shared" ref="R252:R254" si="188">+E257</f>
        <v>gir 80</v>
      </c>
      <c r="S252" s="131" t="str">
        <f t="shared" ref="S252:S254" si="189">+F257</f>
        <v>[3H dry]</v>
      </c>
      <c r="T252" s="131" t="str">
        <f>+H257</f>
        <v>[3H wet]</v>
      </c>
      <c r="U252" s="72" t="e">
        <f t="shared" si="180"/>
        <v>#VALUE!</v>
      </c>
      <c r="V252" s="888"/>
      <c r="W252" s="72" t="e">
        <f>V252*K253*200/10/(A250)</f>
        <v>#DIV/0!</v>
      </c>
      <c r="X252" s="72" t="e">
        <f t="shared" si="184"/>
        <v>#DIV/0!</v>
      </c>
      <c r="Y252" s="72" t="e">
        <f t="shared" si="181"/>
        <v>#DIV/0!</v>
      </c>
      <c r="Z252" s="72" t="e">
        <f>(X252/P252)*100</f>
        <v>#DIV/0!</v>
      </c>
      <c r="AA252" s="72" t="e">
        <f>(T252/0.4-(S252))*$I255/100*10</f>
        <v>#VALUE!</v>
      </c>
      <c r="AB252" s="79"/>
      <c r="AC252" s="79"/>
      <c r="AD252" s="79"/>
      <c r="AE252" s="43"/>
      <c r="AF252" s="43"/>
      <c r="AG252" s="42"/>
      <c r="AH252" s="42"/>
      <c r="AI252" s="43"/>
      <c r="AJ252" s="42"/>
      <c r="AK252" s="42"/>
      <c r="AL252" s="42"/>
      <c r="AM252" s="43"/>
      <c r="AN252" s="42"/>
      <c r="AO252" s="42"/>
      <c r="AP252" s="42"/>
      <c r="AQ252" s="76"/>
      <c r="AR252" s="76"/>
      <c r="AS252" s="76"/>
      <c r="AT252" s="42"/>
      <c r="AU252" s="42"/>
      <c r="AV252" s="54"/>
      <c r="AW252" s="54"/>
      <c r="BT252" s="41"/>
      <c r="BU252" s="41"/>
      <c r="BV252" s="41"/>
      <c r="BW252" s="41"/>
      <c r="BX252" s="41"/>
    </row>
    <row r="253" spans="1:76" ht="13" customHeight="1">
      <c r="A253" s="899" t="str">
        <f>A233</f>
        <v>[treatment D]</v>
      </c>
      <c r="B253" s="787">
        <v>40</v>
      </c>
      <c r="C253" s="879" t="s">
        <v>173</v>
      </c>
      <c r="D253" s="789"/>
      <c r="E253" s="879" t="s">
        <v>197</v>
      </c>
      <c r="F253" s="789"/>
      <c r="G253" s="789"/>
      <c r="H253" s="789"/>
      <c r="I253" s="798" t="e">
        <f>AVERAGE(I249:I251)</f>
        <v>#DIV/0!</v>
      </c>
      <c r="J253" s="799" t="e">
        <f>AVERAGE(J249:J251)</f>
        <v>#DIV/0!</v>
      </c>
      <c r="K253" s="798" t="e">
        <f>AVERAGE(K249:K251)</f>
        <v>#DIV/0!</v>
      </c>
      <c r="L253" s="799" t="e">
        <f>AVERAGE(L249:L251)</f>
        <v>#DIV/0!</v>
      </c>
      <c r="M253" s="789"/>
      <c r="N253" s="929"/>
      <c r="O253" s="355">
        <f t="shared" si="185"/>
        <v>90</v>
      </c>
      <c r="P253" s="321" t="str">
        <f t="shared" si="186"/>
        <v>bg 90</v>
      </c>
      <c r="Q253" s="131" t="str">
        <f t="shared" si="187"/>
        <v>glu 90</v>
      </c>
      <c r="R253" s="131" t="str">
        <f t="shared" si="188"/>
        <v>gir 90</v>
      </c>
      <c r="S253" s="131" t="str">
        <f t="shared" si="189"/>
        <v>[3H dry]</v>
      </c>
      <c r="T253" s="131" t="str">
        <f>+H258</f>
        <v>[3H wet]</v>
      </c>
      <c r="U253" s="72" t="e">
        <f t="shared" si="180"/>
        <v>#VALUE!</v>
      </c>
      <c r="V253" s="888"/>
      <c r="W253" s="72" t="e">
        <f>W252*V253/V252</f>
        <v>#DIV/0!</v>
      </c>
      <c r="X253" s="72" t="e">
        <f t="shared" si="184"/>
        <v>#DIV/0!</v>
      </c>
      <c r="Y253" s="72" t="e">
        <f t="shared" si="181"/>
        <v>#DIV/0!</v>
      </c>
      <c r="Z253" s="72" t="e">
        <f>(X253/P253)*100</f>
        <v>#DIV/0!</v>
      </c>
      <c r="AA253" s="72" t="e">
        <f>(T253/0.4-(S253))*$I255/100*10</f>
        <v>#VALUE!</v>
      </c>
      <c r="AB253" s="79"/>
      <c r="AC253" s="79"/>
      <c r="AD253" s="79"/>
      <c r="AE253" s="43" t="e">
        <f>LINEST(R252:R254,O252:O254)</f>
        <v>#VALUE!</v>
      </c>
      <c r="AF253" s="43" t="e">
        <f>INDEX(LINEST(R252:R254,O252:O254),2)</f>
        <v>#VALUE!</v>
      </c>
      <c r="AG253" s="42" t="e">
        <f>LINEST(U252:U254,O252:O254)</f>
        <v>#VALUE!</v>
      </c>
      <c r="AH253" s="42" t="e">
        <f>INDEX(LINEST(U252:U254,O252:O254),2)</f>
        <v>#VALUE!</v>
      </c>
      <c r="AI253" s="43" t="e">
        <f>LINEST(Q252:Q254,O252:O254)</f>
        <v>#VALUE!</v>
      </c>
      <c r="AJ253" s="42" t="e">
        <f>INDEX(LINEST(Q252:Q254,O252:O254),2)</f>
        <v>#VALUE!</v>
      </c>
      <c r="AK253" s="43" t="e">
        <f>LINEST(W252:W254,O252:O254)</f>
        <v>#VALUE!</v>
      </c>
      <c r="AL253" s="42" t="e">
        <f>INDEX(LINEST(W252:W254,O252:O254),2)</f>
        <v>#VALUE!</v>
      </c>
      <c r="AM253" s="43" t="e">
        <f>AE253*O253+AF253</f>
        <v>#VALUE!</v>
      </c>
      <c r="AN253" s="42" t="e">
        <f>AG253*O253+AH253</f>
        <v>#VALUE!</v>
      </c>
      <c r="AO253" s="42" t="e">
        <f>AI253*O253+AJ253</f>
        <v>#VALUE!</v>
      </c>
      <c r="AP253" s="42" t="e">
        <f>AK253*O253+AL253</f>
        <v>#VALUE!</v>
      </c>
      <c r="AQ253" s="76" t="e">
        <f>AP253/AN253</f>
        <v>#VALUE!</v>
      </c>
      <c r="AR253" s="76" t="e">
        <f>AK247*AO253*AG253/AN253</f>
        <v>#VALUE!</v>
      </c>
      <c r="AS253" s="76" t="e">
        <f>AQ253-AR253</f>
        <v>#VALUE!</v>
      </c>
      <c r="AT253" s="76" t="e">
        <f>AS253-AM253</f>
        <v>#VALUE!</v>
      </c>
      <c r="AU253" s="76" t="e">
        <f>AS253-AK247*AI253</f>
        <v>#VALUE!</v>
      </c>
      <c r="AV253" s="54"/>
      <c r="AW253" s="54"/>
      <c r="BT253" s="41"/>
      <c r="BU253" s="41"/>
      <c r="BV253" s="41"/>
      <c r="BW253" s="41"/>
      <c r="BX253" s="41"/>
    </row>
    <row r="254" spans="1:76" ht="13" customHeight="1">
      <c r="A254" s="899" t="s">
        <v>61</v>
      </c>
      <c r="B254" s="787">
        <v>50</v>
      </c>
      <c r="C254" s="879" t="s">
        <v>174</v>
      </c>
      <c r="D254" s="789"/>
      <c r="E254" s="879" t="s">
        <v>198</v>
      </c>
      <c r="F254" s="789"/>
      <c r="G254" s="789"/>
      <c r="H254" s="789"/>
      <c r="I254" s="789"/>
      <c r="J254" s="797"/>
      <c r="K254" s="789"/>
      <c r="L254" s="797"/>
      <c r="M254" s="789"/>
      <c r="N254" s="929"/>
      <c r="O254" s="355">
        <f t="shared" si="185"/>
        <v>100</v>
      </c>
      <c r="P254" s="321" t="str">
        <f t="shared" si="186"/>
        <v>bg 100</v>
      </c>
      <c r="Q254" s="131" t="str">
        <f t="shared" si="187"/>
        <v>glu 100</v>
      </c>
      <c r="R254" s="131" t="str">
        <f t="shared" si="188"/>
        <v>gir 100</v>
      </c>
      <c r="S254" s="131" t="str">
        <f t="shared" si="189"/>
        <v>[3H dry]</v>
      </c>
      <c r="T254" s="131" t="str">
        <f>+H259</f>
        <v>[3H wet]</v>
      </c>
      <c r="U254" s="72" t="e">
        <f t="shared" si="180"/>
        <v>#VALUE!</v>
      </c>
      <c r="V254" s="888"/>
      <c r="W254" s="72" t="e">
        <f t="shared" ref="W254:W255" si="190">W253*V254/V253</f>
        <v>#DIV/0!</v>
      </c>
      <c r="X254" s="72" t="e">
        <f t="shared" si="184"/>
        <v>#DIV/0!</v>
      </c>
      <c r="Y254" s="72" t="e">
        <f t="shared" si="181"/>
        <v>#DIV/0!</v>
      </c>
      <c r="Z254" s="72" t="e">
        <f>(X254/P254)*100</f>
        <v>#DIV/0!</v>
      </c>
      <c r="AA254" s="72" t="e">
        <f>(T254/0.4-(S254))*$I255/100*10</f>
        <v>#VALUE!</v>
      </c>
      <c r="AB254" s="79"/>
      <c r="AC254" s="79"/>
      <c r="AD254" s="79"/>
      <c r="AE254" s="43" t="e">
        <f>LINEST(R253:R255,O253:O255)</f>
        <v>#VALUE!</v>
      </c>
      <c r="AF254" s="43" t="e">
        <f>INDEX(LINEST(R253:R255,O253:O255),2)</f>
        <v>#VALUE!</v>
      </c>
      <c r="AG254" s="42" t="e">
        <f>LINEST(U253:U255,O253:O255)</f>
        <v>#VALUE!</v>
      </c>
      <c r="AH254" s="42" t="e">
        <f>INDEX(LINEST(U253:U255,O253:O255),2)</f>
        <v>#VALUE!</v>
      </c>
      <c r="AI254" s="43" t="e">
        <f>LINEST(Q253:Q255,O253:O255)</f>
        <v>#VALUE!</v>
      </c>
      <c r="AJ254" s="42" t="e">
        <f>INDEX(LINEST(Q253:Q255,O253:O255),2)</f>
        <v>#VALUE!</v>
      </c>
      <c r="AK254" s="43" t="e">
        <f>LINEST(W253:W255,O253:O255)</f>
        <v>#VALUE!</v>
      </c>
      <c r="AL254" s="42" t="e">
        <f>INDEX(LINEST(W253:W255,O253:O255),2)</f>
        <v>#VALUE!</v>
      </c>
      <c r="AM254" s="43" t="e">
        <f>AE254*O254+AF254</f>
        <v>#VALUE!</v>
      </c>
      <c r="AN254" s="42" t="e">
        <f>AG254*O254+AH254</f>
        <v>#VALUE!</v>
      </c>
      <c r="AO254" s="42" t="e">
        <f>AI254*O254+AJ254</f>
        <v>#VALUE!</v>
      </c>
      <c r="AP254" s="42" t="e">
        <f>AK254*O254+AL254</f>
        <v>#VALUE!</v>
      </c>
      <c r="AQ254" s="76" t="e">
        <f>AP254/AN254</f>
        <v>#VALUE!</v>
      </c>
      <c r="AR254" s="76" t="e">
        <f>AK247*AO254*AG254/AN254</f>
        <v>#VALUE!</v>
      </c>
      <c r="AS254" s="76" t="e">
        <f>AQ254-AR254</f>
        <v>#VALUE!</v>
      </c>
      <c r="AT254" s="76" t="e">
        <f>AS254-AM254</f>
        <v>#VALUE!</v>
      </c>
      <c r="AU254" s="76" t="e">
        <f>AS254-AK247*AI254</f>
        <v>#VALUE!</v>
      </c>
      <c r="AV254" s="54"/>
      <c r="AW254" s="54"/>
      <c r="BT254" s="41"/>
      <c r="BU254" s="41"/>
      <c r="BV254" s="41"/>
      <c r="BW254" s="41"/>
      <c r="BX254" s="41"/>
    </row>
    <row r="255" spans="1:76" ht="13" thickBot="1">
      <c r="A255" s="899" t="s">
        <v>315</v>
      </c>
      <c r="B255" s="787">
        <v>60</v>
      </c>
      <c r="C255" s="879" t="s">
        <v>175</v>
      </c>
      <c r="D255" s="789"/>
      <c r="E255" s="879" t="s">
        <v>199</v>
      </c>
      <c r="F255" s="789"/>
      <c r="G255" s="789"/>
      <c r="H255" s="789"/>
      <c r="I255" s="800" t="e">
        <f>I253/J253</f>
        <v>#DIV/0!</v>
      </c>
      <c r="J255" s="801" t="s">
        <v>14</v>
      </c>
      <c r="K255" s="800" t="e">
        <f>K253/L253</f>
        <v>#DIV/0!</v>
      </c>
      <c r="L255" s="801" t="s">
        <v>14</v>
      </c>
      <c r="M255" s="805"/>
      <c r="N255" s="929"/>
      <c r="O255" s="355">
        <f t="shared" ref="O255" si="191">+B261</f>
        <v>120</v>
      </c>
      <c r="P255" s="321" t="str">
        <f t="shared" ref="P255" si="192">+C261</f>
        <v>bg 120</v>
      </c>
      <c r="Q255" s="131" t="str">
        <f t="shared" ref="Q255" si="193">+D261</f>
        <v>glu 120</v>
      </c>
      <c r="R255" s="131" t="str">
        <f t="shared" ref="R255" si="194">+E261</f>
        <v>gir 120</v>
      </c>
      <c r="S255" s="131" t="str">
        <f t="shared" ref="S255" si="195">+F261</f>
        <v>[3H dry]</v>
      </c>
      <c r="T255" s="131" t="str">
        <f t="shared" ref="T255" si="196">+H261</f>
        <v>[3H wet]</v>
      </c>
      <c r="U255" s="72" t="e">
        <f t="shared" si="180"/>
        <v>#VALUE!</v>
      </c>
      <c r="V255" s="888"/>
      <c r="W255" s="72" t="e">
        <f t="shared" si="190"/>
        <v>#DIV/0!</v>
      </c>
      <c r="X255" s="72" t="e">
        <f t="shared" si="184"/>
        <v>#DIV/0!</v>
      </c>
      <c r="Y255" s="72" t="e">
        <f t="shared" si="181"/>
        <v>#DIV/0!</v>
      </c>
      <c r="Z255" s="72" t="e">
        <f t="shared" ref="Z255" si="197">(X255/P255)*100</f>
        <v>#DIV/0!</v>
      </c>
      <c r="AA255" s="72" t="e">
        <f>(T255/0.4-(S255))*$I255/100*10</f>
        <v>#VALUE!</v>
      </c>
      <c r="AB255" s="79"/>
      <c r="AC255" s="79"/>
      <c r="AD255" s="79"/>
      <c r="AE255" s="43"/>
      <c r="AQ255" s="42"/>
      <c r="AV255" s="54"/>
      <c r="AW255" s="54"/>
      <c r="BT255" s="41"/>
      <c r="BU255" s="41"/>
      <c r="BV255" s="41"/>
      <c r="BW255" s="41"/>
      <c r="BX255" s="41"/>
    </row>
    <row r="256" spans="1:76" ht="13" thickBot="1">
      <c r="A256" s="899">
        <v>1</v>
      </c>
      <c r="B256" s="787">
        <v>70</v>
      </c>
      <c r="C256" s="879" t="s">
        <v>176</v>
      </c>
      <c r="D256" s="789"/>
      <c r="E256" s="879" t="s">
        <v>200</v>
      </c>
      <c r="F256" s="789"/>
      <c r="G256" s="789"/>
      <c r="H256" s="789"/>
      <c r="I256" s="789"/>
      <c r="J256" s="797"/>
      <c r="K256" s="789"/>
      <c r="L256" s="789"/>
      <c r="M256" s="789"/>
      <c r="N256" s="929"/>
      <c r="O256" s="325" t="s">
        <v>55</v>
      </c>
      <c r="P256" s="152" t="e">
        <f t="shared" ref="P256:Z256" si="198">AVERAGE(P252:P255)</f>
        <v>#DIV/0!</v>
      </c>
      <c r="Q256" s="252" t="e">
        <f t="shared" si="198"/>
        <v>#DIV/0!</v>
      </c>
      <c r="R256" s="153" t="e">
        <f t="shared" si="198"/>
        <v>#DIV/0!</v>
      </c>
      <c r="S256" s="153" t="e">
        <f t="shared" si="198"/>
        <v>#DIV/0!</v>
      </c>
      <c r="T256" s="153" t="e">
        <f t="shared" si="198"/>
        <v>#DIV/0!</v>
      </c>
      <c r="U256" s="153" t="e">
        <f t="shared" si="198"/>
        <v>#VALUE!</v>
      </c>
      <c r="V256" s="1075" t="e">
        <f t="shared" si="198"/>
        <v>#DIV/0!</v>
      </c>
      <c r="W256" s="153" t="e">
        <f t="shared" si="198"/>
        <v>#DIV/0!</v>
      </c>
      <c r="X256" s="153" t="e">
        <f t="shared" si="198"/>
        <v>#DIV/0!</v>
      </c>
      <c r="Y256" s="153" t="e">
        <f t="shared" si="198"/>
        <v>#DIV/0!</v>
      </c>
      <c r="Z256" s="153" t="e">
        <f t="shared" si="198"/>
        <v>#DIV/0!</v>
      </c>
      <c r="AA256" s="156"/>
      <c r="AB256" s="79"/>
      <c r="AC256" s="79"/>
      <c r="AD256" s="79"/>
      <c r="AR256" s="1034" t="s">
        <v>110</v>
      </c>
      <c r="AS256" s="1034" t="e">
        <f>AVERAGE(AS253:AS254)</f>
        <v>#VALUE!</v>
      </c>
      <c r="AT256" s="1034" t="e">
        <f>AVERAGE(AT253:AT254)</f>
        <v>#VALUE!</v>
      </c>
      <c r="AU256" s="1034" t="e">
        <f>AVERAGE(AU253:AU254)</f>
        <v>#VALUE!</v>
      </c>
      <c r="AV256" s="54"/>
      <c r="AW256" s="54"/>
      <c r="BT256" s="41"/>
      <c r="BU256" s="41"/>
      <c r="BV256" s="41"/>
      <c r="BW256" s="41"/>
      <c r="BX256" s="41"/>
    </row>
    <row r="257" spans="1:76" ht="13" thickBot="1">
      <c r="A257" s="899" t="s">
        <v>316</v>
      </c>
      <c r="B257" s="787">
        <v>80</v>
      </c>
      <c r="C257" s="879" t="s">
        <v>177</v>
      </c>
      <c r="D257" s="879" t="s">
        <v>188</v>
      </c>
      <c r="E257" s="879" t="s">
        <v>201</v>
      </c>
      <c r="F257" s="879" t="s">
        <v>156</v>
      </c>
      <c r="G257" s="789"/>
      <c r="H257" s="879" t="s">
        <v>158</v>
      </c>
      <c r="I257" s="789"/>
      <c r="J257" s="802"/>
      <c r="K257" s="803"/>
      <c r="L257" s="803"/>
      <c r="M257" s="803"/>
      <c r="N257" s="929"/>
      <c r="O257" s="1026" t="s">
        <v>95</v>
      </c>
      <c r="P257" s="79" t="e">
        <f>AVERAGE(P250:P251)</f>
        <v>#DIV/0!</v>
      </c>
      <c r="Q257" s="158" t="e">
        <f>AVERAGE(P252/Q252,P253/Q253,P254/Q254,P255/Q255)</f>
        <v>#VALUE!</v>
      </c>
      <c r="R257" s="67" t="e">
        <f>AVERAGE(P250/Q250,P251/Q251)</f>
        <v>#VALUE!</v>
      </c>
      <c r="V257" s="1076"/>
      <c r="W257" s="79"/>
      <c r="X257" s="79"/>
      <c r="Y257" s="79"/>
      <c r="Z257" s="160"/>
      <c r="AA257" s="840" t="s">
        <v>79</v>
      </c>
      <c r="AB257" s="79"/>
      <c r="AC257" s="79"/>
      <c r="AD257" s="79"/>
      <c r="AS257" s="54"/>
      <c r="AT257" s="54"/>
      <c r="AU257" s="54"/>
      <c r="AV257" s="54"/>
      <c r="AW257" s="54"/>
      <c r="BT257" s="41"/>
      <c r="BU257" s="41"/>
      <c r="BV257" s="41"/>
      <c r="BW257" s="41"/>
      <c r="BX257" s="41"/>
    </row>
    <row r="258" spans="1:76" ht="13" thickBot="1">
      <c r="A258" s="1105" t="s">
        <v>220</v>
      </c>
      <c r="B258" s="787">
        <v>90</v>
      </c>
      <c r="C258" s="879" t="s">
        <v>178</v>
      </c>
      <c r="D258" s="879" t="s">
        <v>189</v>
      </c>
      <c r="E258" s="879" t="s">
        <v>202</v>
      </c>
      <c r="F258" s="879" t="s">
        <v>156</v>
      </c>
      <c r="G258" s="789"/>
      <c r="H258" s="879" t="s">
        <v>158</v>
      </c>
      <c r="I258" s="804"/>
      <c r="J258" s="801"/>
      <c r="K258" s="805"/>
      <c r="L258" s="805"/>
      <c r="M258" s="805"/>
      <c r="N258" s="929"/>
      <c r="O258" s="1233" t="s">
        <v>83</v>
      </c>
      <c r="P258" s="1243"/>
      <c r="Q258" s="162" t="e">
        <f>STDEV(P252/Q252,P253/Q253,P254/Q254,P255/Q255)</f>
        <v>#VALUE!</v>
      </c>
      <c r="R258" s="163" t="e">
        <f>STDEV(P250/Q250,P251/Q251)</f>
        <v>#VALUE!</v>
      </c>
      <c r="V258" s="1076"/>
      <c r="W258" s="79"/>
      <c r="X258" s="79"/>
      <c r="Y258" s="79"/>
      <c r="Z258" s="164" t="s">
        <v>92</v>
      </c>
      <c r="AA258" s="165" t="e">
        <f>SLOPE(AA250:AA251,O250:O251)</f>
        <v>#VALUE!</v>
      </c>
      <c r="AB258" s="79"/>
      <c r="AC258" s="79"/>
      <c r="AD258" s="79"/>
      <c r="AS258" s="54"/>
      <c r="AT258" s="54"/>
      <c r="AU258" s="54"/>
      <c r="AV258" s="54"/>
      <c r="AW258" s="54"/>
      <c r="BT258" s="41"/>
      <c r="BU258" s="41"/>
      <c r="BV258" s="41"/>
      <c r="BW258" s="41"/>
      <c r="BX258" s="41"/>
    </row>
    <row r="259" spans="1:76" ht="13" thickBot="1">
      <c r="A259" s="1132" t="s">
        <v>337</v>
      </c>
      <c r="B259" s="787">
        <v>100</v>
      </c>
      <c r="C259" s="879" t="s">
        <v>179</v>
      </c>
      <c r="D259" s="879" t="s">
        <v>190</v>
      </c>
      <c r="E259" s="879" t="s">
        <v>203</v>
      </c>
      <c r="F259" s="879" t="s">
        <v>156</v>
      </c>
      <c r="G259" s="789"/>
      <c r="H259" s="879" t="s">
        <v>158</v>
      </c>
      <c r="I259" s="1057"/>
      <c r="J259" s="807"/>
      <c r="K259" s="789"/>
      <c r="L259" s="789"/>
      <c r="M259" s="879" t="s">
        <v>211</v>
      </c>
      <c r="N259" s="1068"/>
      <c r="O259" s="35"/>
      <c r="P259" s="945"/>
      <c r="Q259" s="841" t="s">
        <v>93</v>
      </c>
      <c r="R259" s="842" t="s">
        <v>94</v>
      </c>
      <c r="V259" s="1076"/>
      <c r="W259" s="79"/>
      <c r="X259" s="79"/>
      <c r="Y259" s="79"/>
      <c r="Z259" s="167" t="s">
        <v>80</v>
      </c>
      <c r="AA259" s="168" t="e">
        <f>SLOPE(AA252:AA255,O252:O255)</f>
        <v>#VALUE!</v>
      </c>
      <c r="AB259" s="79"/>
      <c r="AC259" s="79"/>
      <c r="AD259" s="79"/>
      <c r="AS259" s="54"/>
      <c r="AT259" s="54"/>
      <c r="AU259" s="54"/>
      <c r="AV259" s="54"/>
      <c r="AW259" s="54"/>
      <c r="BT259" s="41"/>
      <c r="BU259" s="41"/>
      <c r="BV259" s="41"/>
      <c r="BW259" s="41"/>
      <c r="BX259" s="41"/>
    </row>
    <row r="260" spans="1:76">
      <c r="A260" s="1105" t="s">
        <v>219</v>
      </c>
      <c r="B260" s="787">
        <v>110</v>
      </c>
      <c r="C260" s="879" t="s">
        <v>180</v>
      </c>
      <c r="D260" s="789"/>
      <c r="E260" s="879" t="s">
        <v>204</v>
      </c>
      <c r="F260" s="789"/>
      <c r="G260" s="789"/>
      <c r="H260" s="789"/>
      <c r="I260" s="808" t="s">
        <v>9</v>
      </c>
      <c r="J260" s="809"/>
      <c r="K260" s="1297"/>
      <c r="L260" s="1298"/>
      <c r="M260" s="817"/>
      <c r="N260" s="1068"/>
      <c r="V260" s="1076"/>
      <c r="AB260" s="79"/>
      <c r="AC260" s="79"/>
      <c r="AD260" s="79"/>
      <c r="AS260" s="54"/>
      <c r="AT260" s="54"/>
      <c r="AU260" s="54"/>
      <c r="AV260" s="54"/>
      <c r="AW260" s="54"/>
      <c r="BT260" s="41"/>
      <c r="BU260" s="41"/>
      <c r="BV260" s="41"/>
      <c r="BW260" s="41"/>
      <c r="BX260" s="41"/>
    </row>
    <row r="261" spans="1:76">
      <c r="A261" s="1132" t="s">
        <v>338</v>
      </c>
      <c r="B261" s="787">
        <v>120</v>
      </c>
      <c r="C261" s="879" t="s">
        <v>181</v>
      </c>
      <c r="D261" s="879" t="s">
        <v>191</v>
      </c>
      <c r="E261" s="879" t="s">
        <v>205</v>
      </c>
      <c r="F261" s="879" t="s">
        <v>156</v>
      </c>
      <c r="G261" s="789"/>
      <c r="H261" s="879" t="s">
        <v>158</v>
      </c>
      <c r="I261" s="810" t="e">
        <f>((G263+G262)/2)*(B263-B262)</f>
        <v>#VALUE!</v>
      </c>
      <c r="J261" s="801"/>
      <c r="K261" s="1299"/>
      <c r="L261" s="1300"/>
      <c r="M261" s="879" t="s">
        <v>212</v>
      </c>
      <c r="N261" s="929"/>
      <c r="V261" s="1076"/>
      <c r="AB261" s="79"/>
      <c r="AC261" s="79"/>
      <c r="AD261" s="79"/>
      <c r="AS261" s="54"/>
      <c r="AT261" s="54"/>
      <c r="AU261" s="54"/>
      <c r="AV261" s="54"/>
      <c r="AW261" s="54"/>
      <c r="BT261" s="41"/>
      <c r="BU261" s="41"/>
      <c r="BV261" s="41"/>
      <c r="BW261" s="41"/>
      <c r="BX261" s="41"/>
    </row>
    <row r="262" spans="1:76">
      <c r="A262" s="899"/>
      <c r="B262" s="787">
        <v>2</v>
      </c>
      <c r="C262" s="879" t="s">
        <v>182</v>
      </c>
      <c r="D262" s="789"/>
      <c r="E262" s="879" t="s">
        <v>206</v>
      </c>
      <c r="F262" s="789"/>
      <c r="G262" s="879" t="s">
        <v>157</v>
      </c>
      <c r="H262" s="789"/>
      <c r="I262" s="810" t="e">
        <f>((G264+G263)/2)*(B264-B263)</f>
        <v>#VALUE!</v>
      </c>
      <c r="J262" s="801"/>
      <c r="K262" s="1299"/>
      <c r="L262" s="1300"/>
      <c r="M262" s="817"/>
      <c r="N262" s="929"/>
      <c r="V262" s="1076"/>
      <c r="AB262" s="79"/>
      <c r="AC262" s="79"/>
      <c r="AD262" s="79"/>
      <c r="AS262" s="54"/>
      <c r="AT262" s="54"/>
      <c r="AU262" s="54"/>
      <c r="AV262" s="54"/>
      <c r="AW262" s="54"/>
      <c r="BT262" s="41"/>
      <c r="BU262" s="41"/>
      <c r="BV262" s="41"/>
      <c r="BW262" s="41"/>
      <c r="BX262" s="41"/>
    </row>
    <row r="263" spans="1:76">
      <c r="A263" s="943" t="s">
        <v>317</v>
      </c>
      <c r="B263" s="787">
        <v>5</v>
      </c>
      <c r="C263" s="879" t="s">
        <v>183</v>
      </c>
      <c r="D263" s="789"/>
      <c r="E263" s="879" t="s">
        <v>207</v>
      </c>
      <c r="F263" s="789"/>
      <c r="G263" s="879" t="s">
        <v>157</v>
      </c>
      <c r="H263" s="789"/>
      <c r="I263" s="810" t="e">
        <f>((G265+G264)/2)*(B265-B264)</f>
        <v>#VALUE!</v>
      </c>
      <c r="J263" s="801"/>
      <c r="K263" s="1299"/>
      <c r="L263" s="1300"/>
      <c r="M263" s="817"/>
      <c r="N263" s="929"/>
      <c r="V263" s="1076"/>
      <c r="AB263" s="79"/>
      <c r="AC263" s="79"/>
      <c r="AD263" s="79"/>
      <c r="AS263" s="54"/>
      <c r="AT263" s="54"/>
      <c r="AU263" s="54"/>
      <c r="AV263" s="54"/>
      <c r="AW263" s="54"/>
      <c r="BT263" s="41"/>
      <c r="BU263" s="41"/>
      <c r="BV263" s="41"/>
      <c r="BW263" s="41"/>
      <c r="BX263" s="41"/>
    </row>
    <row r="264" spans="1:76">
      <c r="A264" s="1106"/>
      <c r="B264" s="787">
        <v>10</v>
      </c>
      <c r="C264" s="879" t="s">
        <v>170</v>
      </c>
      <c r="D264" s="789"/>
      <c r="E264" s="879" t="s">
        <v>194</v>
      </c>
      <c r="F264" s="789"/>
      <c r="G264" s="879" t="s">
        <v>157</v>
      </c>
      <c r="H264" s="789"/>
      <c r="I264" s="810" t="e">
        <f>((G266+G265)/2)*(B266-B265)</f>
        <v>#VALUE!</v>
      </c>
      <c r="J264" s="801"/>
      <c r="K264" s="1299"/>
      <c r="L264" s="1300"/>
      <c r="M264" s="817"/>
      <c r="N264" s="929"/>
      <c r="V264" s="1076"/>
      <c r="AB264" s="79"/>
      <c r="AC264" s="79"/>
      <c r="AD264" s="79"/>
      <c r="AS264" s="54"/>
      <c r="AT264" s="54"/>
      <c r="AU264" s="54"/>
      <c r="AV264" s="54"/>
      <c r="AW264" s="54"/>
      <c r="BT264" s="41"/>
      <c r="BU264" s="41"/>
      <c r="BV264" s="41"/>
      <c r="BW264" s="41"/>
      <c r="BX264" s="41"/>
    </row>
    <row r="265" spans="1:76" ht="13" thickBot="1">
      <c r="A265" s="1106"/>
      <c r="B265" s="787">
        <v>15</v>
      </c>
      <c r="C265" s="879" t="s">
        <v>184</v>
      </c>
      <c r="D265" s="789"/>
      <c r="E265" s="879" t="s">
        <v>208</v>
      </c>
      <c r="F265" s="789"/>
      <c r="G265" s="879" t="s">
        <v>157</v>
      </c>
      <c r="H265" s="789"/>
      <c r="I265" s="811" t="e">
        <f>SUM(I261:I264)/(B266-B262)*220</f>
        <v>#VALUE!</v>
      </c>
      <c r="J265" s="811" t="s">
        <v>10</v>
      </c>
      <c r="K265" s="1301"/>
      <c r="L265" s="1302"/>
      <c r="M265" s="817"/>
      <c r="N265" s="929"/>
      <c r="V265" s="1076"/>
      <c r="W265" s="79"/>
      <c r="X265" s="79"/>
      <c r="Y265" s="79"/>
      <c r="Z265" s="79"/>
      <c r="AA265" s="79"/>
      <c r="AB265" s="79"/>
      <c r="AC265" s="79"/>
      <c r="AD265" s="79"/>
      <c r="AS265" s="54"/>
      <c r="AT265" s="54"/>
      <c r="AU265" s="54"/>
      <c r="AV265" s="54"/>
      <c r="AW265" s="54"/>
      <c r="BT265" s="41"/>
      <c r="BU265" s="41"/>
      <c r="BV265" s="41"/>
      <c r="BW265" s="41"/>
      <c r="BX265" s="41"/>
    </row>
    <row r="266" spans="1:76">
      <c r="A266" s="1106"/>
      <c r="B266" s="787">
        <v>25</v>
      </c>
      <c r="C266" s="879" t="s">
        <v>185</v>
      </c>
      <c r="D266" s="789"/>
      <c r="E266" s="879" t="s">
        <v>209</v>
      </c>
      <c r="F266" s="789"/>
      <c r="G266" s="879" t="s">
        <v>157</v>
      </c>
      <c r="H266" s="789"/>
      <c r="I266" s="812"/>
      <c r="J266" s="813"/>
      <c r="K266" s="803"/>
      <c r="L266" s="803"/>
      <c r="M266" s="817"/>
      <c r="N266" s="929"/>
      <c r="O266" s="331"/>
      <c r="P266" s="161"/>
      <c r="Q266" s="161"/>
      <c r="R266" s="161"/>
      <c r="S266" s="161"/>
      <c r="T266" s="161"/>
      <c r="U266" s="335"/>
      <c r="V266" s="1076"/>
      <c r="W266" s="335"/>
      <c r="X266" s="335"/>
      <c r="Y266" s="335"/>
      <c r="Z266" s="335"/>
      <c r="AA266" s="335"/>
      <c r="AB266" s="335"/>
      <c r="AC266" s="335"/>
      <c r="AD266" s="335"/>
      <c r="AS266" s="54"/>
      <c r="AT266" s="54"/>
      <c r="AU266" s="54"/>
      <c r="AV266" s="54"/>
      <c r="AW266" s="54"/>
      <c r="BT266" s="41"/>
      <c r="BU266" s="41"/>
      <c r="BV266" s="41"/>
      <c r="BW266" s="41"/>
      <c r="BX266" s="41"/>
    </row>
    <row r="267" spans="1:76" ht="13" thickBot="1">
      <c r="A267" s="1107" t="s">
        <v>218</v>
      </c>
      <c r="B267" s="788" t="s">
        <v>11</v>
      </c>
      <c r="C267" s="790" t="e">
        <f>AVERAGE(C262:C266)</f>
        <v>#DIV/0!</v>
      </c>
      <c r="D267" s="791"/>
      <c r="E267" s="790" t="e">
        <f>AVERAGE(E257:E261)</f>
        <v>#DIV/0!</v>
      </c>
      <c r="F267" s="791"/>
      <c r="G267" s="884" t="s">
        <v>159</v>
      </c>
      <c r="H267" s="792" t="s">
        <v>8</v>
      </c>
      <c r="I267" s="793"/>
      <c r="J267" s="794"/>
      <c r="K267" s="791"/>
      <c r="L267" s="791"/>
      <c r="M267" s="795" t="e">
        <f>AVERAGE(M259:M264)</f>
        <v>#DIV/0!</v>
      </c>
      <c r="N267" s="796" t="s">
        <v>58</v>
      </c>
      <c r="O267" s="331"/>
      <c r="P267" s="161"/>
      <c r="Q267" s="161"/>
      <c r="R267" s="161"/>
      <c r="S267" s="161"/>
      <c r="T267" s="161"/>
      <c r="U267" s="335"/>
      <c r="V267" s="1076"/>
      <c r="W267" s="335"/>
      <c r="X267" s="335"/>
      <c r="Y267" s="335"/>
      <c r="Z267" s="335"/>
      <c r="AA267" s="335"/>
      <c r="AB267" s="161"/>
      <c r="AC267" s="161"/>
      <c r="AD267" s="161"/>
      <c r="AS267" s="54"/>
      <c r="AT267" s="54"/>
      <c r="AU267" s="54"/>
      <c r="AV267" s="54"/>
      <c r="AW267" s="54"/>
      <c r="BT267" s="41"/>
      <c r="BU267" s="41"/>
      <c r="BV267" s="41"/>
      <c r="BW267" s="41"/>
      <c r="BX267" s="41"/>
    </row>
    <row r="268" spans="1:76" s="54" customFormat="1">
      <c r="A268" s="1127"/>
      <c r="B268" s="35"/>
      <c r="C268" s="161"/>
      <c r="D268" s="161"/>
      <c r="E268" s="161"/>
      <c r="F268" s="161"/>
      <c r="G268" s="161"/>
      <c r="H268" s="161"/>
      <c r="I268" s="35"/>
      <c r="J268" s="35"/>
      <c r="K268" s="35"/>
      <c r="L268" s="35"/>
      <c r="M268" s="161"/>
      <c r="N268" s="336"/>
      <c r="O268" s="331"/>
      <c r="P268" s="161"/>
      <c r="Q268" s="161"/>
      <c r="R268" s="161"/>
      <c r="S268" s="161"/>
      <c r="T268" s="161"/>
      <c r="U268" s="335"/>
      <c r="V268" s="161"/>
      <c r="W268" s="335"/>
      <c r="X268" s="335"/>
      <c r="Y268" s="335"/>
      <c r="Z268" s="335"/>
      <c r="AA268" s="335"/>
      <c r="AB268" s="161"/>
      <c r="AC268" s="161"/>
      <c r="AD268" s="161"/>
    </row>
    <row r="269" spans="1:76" s="54" customFormat="1">
      <c r="A269" s="1127"/>
      <c r="B269" s="35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349"/>
      <c r="N269" s="334"/>
      <c r="O269" s="331"/>
      <c r="P269" s="161"/>
      <c r="Q269" s="161"/>
      <c r="R269" s="161"/>
      <c r="S269" s="161"/>
      <c r="T269" s="161"/>
      <c r="U269" s="335"/>
      <c r="V269" s="161"/>
      <c r="W269" s="335"/>
      <c r="X269" s="335"/>
      <c r="Y269" s="335"/>
      <c r="Z269" s="335"/>
      <c r="AA269" s="335"/>
      <c r="AB269" s="161"/>
      <c r="AC269" s="161"/>
      <c r="AD269" s="161"/>
    </row>
    <row r="270" spans="1:76" s="54" customFormat="1">
      <c r="A270" s="1128"/>
      <c r="B270" s="35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N270" s="334"/>
      <c r="O270" s="331"/>
      <c r="P270" s="161"/>
      <c r="Q270" s="161"/>
      <c r="R270" s="161"/>
      <c r="S270" s="161"/>
      <c r="T270" s="161"/>
      <c r="U270" s="335"/>
      <c r="V270" s="161"/>
      <c r="W270" s="335"/>
      <c r="X270" s="335"/>
      <c r="Y270" s="335"/>
      <c r="Z270" s="335"/>
      <c r="AA270" s="335"/>
      <c r="AB270" s="161"/>
      <c r="AC270" s="161"/>
      <c r="AD270" s="161"/>
    </row>
    <row r="271" spans="1:76" s="54" customFormat="1">
      <c r="A271" s="1128"/>
      <c r="B271" s="35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334"/>
      <c r="O271" s="331"/>
      <c r="P271" s="161"/>
      <c r="Q271" s="161"/>
      <c r="R271" s="161"/>
      <c r="S271" s="161"/>
      <c r="T271" s="161"/>
      <c r="U271" s="335"/>
      <c r="V271" s="161"/>
      <c r="W271" s="335"/>
      <c r="X271" s="335"/>
      <c r="Y271" s="335"/>
      <c r="Z271" s="335"/>
      <c r="AA271" s="335"/>
      <c r="AB271" s="161"/>
      <c r="AC271" s="161"/>
      <c r="AD271" s="161"/>
    </row>
    <row r="272" spans="1:76" s="54" customFormat="1">
      <c r="A272" s="1128"/>
      <c r="B272" s="35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334"/>
      <c r="O272" s="331"/>
      <c r="P272" s="161"/>
      <c r="Q272" s="161"/>
      <c r="R272" s="161"/>
      <c r="S272" s="161"/>
      <c r="T272" s="161"/>
      <c r="U272" s="335"/>
      <c r="V272" s="161"/>
      <c r="W272" s="335"/>
      <c r="X272" s="335"/>
      <c r="Y272" s="335"/>
      <c r="Z272" s="335"/>
      <c r="AA272" s="335"/>
      <c r="AB272" s="161"/>
      <c r="AC272" s="161"/>
      <c r="AD272" s="161"/>
    </row>
    <row r="273" spans="1:32" s="54" customFormat="1">
      <c r="A273" s="1128"/>
      <c r="B273" s="35"/>
      <c r="C273" s="161"/>
      <c r="D273" s="161"/>
      <c r="E273" s="161"/>
      <c r="F273" s="161"/>
      <c r="G273" s="161"/>
      <c r="H273" s="161"/>
      <c r="I273" s="335"/>
      <c r="J273" s="335"/>
      <c r="K273" s="335"/>
      <c r="L273" s="335"/>
      <c r="M273" s="161"/>
      <c r="N273" s="334"/>
      <c r="O273" s="331"/>
      <c r="P273" s="161"/>
      <c r="Q273" s="161"/>
      <c r="R273" s="161"/>
      <c r="S273" s="161"/>
      <c r="T273" s="161"/>
      <c r="U273" s="335"/>
      <c r="V273" s="161"/>
      <c r="W273" s="335"/>
      <c r="X273" s="335"/>
      <c r="Y273" s="335"/>
      <c r="Z273" s="335"/>
      <c r="AA273" s="335"/>
      <c r="AB273" s="161"/>
      <c r="AC273" s="161"/>
      <c r="AD273" s="161"/>
    </row>
    <row r="274" spans="1:32" s="54" customFormat="1">
      <c r="A274" s="1128"/>
      <c r="B274" s="35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334"/>
      <c r="O274" s="331"/>
      <c r="P274" s="161"/>
      <c r="Q274" s="161"/>
      <c r="R274" s="161"/>
      <c r="S274" s="161"/>
      <c r="T274" s="161"/>
      <c r="U274" s="335"/>
      <c r="V274" s="161"/>
      <c r="W274" s="335"/>
      <c r="X274" s="335"/>
      <c r="Y274" s="335"/>
      <c r="Z274" s="335"/>
      <c r="AA274" s="335"/>
      <c r="AB274" s="161"/>
      <c r="AC274" s="161"/>
      <c r="AD274" s="161"/>
    </row>
    <row r="275" spans="1:32" s="54" customFormat="1">
      <c r="A275" s="1128"/>
      <c r="B275" s="35"/>
      <c r="C275" s="161"/>
      <c r="D275" s="161"/>
      <c r="E275" s="161"/>
      <c r="F275" s="161"/>
      <c r="G275" s="161"/>
      <c r="H275" s="161"/>
      <c r="I275" s="171"/>
      <c r="J275" s="35"/>
      <c r="K275" s="35"/>
      <c r="L275" s="35"/>
      <c r="M275" s="161"/>
      <c r="N275" s="334"/>
      <c r="O275" s="331"/>
      <c r="P275" s="161"/>
      <c r="Q275" s="356"/>
      <c r="R275" s="161"/>
      <c r="S275" s="161"/>
      <c r="T275" s="161"/>
      <c r="U275" s="335"/>
      <c r="V275" s="161"/>
      <c r="W275" s="335"/>
      <c r="X275" s="335"/>
      <c r="Y275" s="335"/>
      <c r="Z275" s="335"/>
      <c r="AA275" s="335"/>
      <c r="AB275" s="161"/>
      <c r="AC275" s="161"/>
      <c r="AD275" s="161"/>
    </row>
    <row r="276" spans="1:32" s="54" customFormat="1">
      <c r="A276" s="1128"/>
      <c r="B276" s="35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334"/>
      <c r="O276" s="35"/>
      <c r="P276" s="35"/>
      <c r="Q276" s="357"/>
      <c r="R276" s="358"/>
      <c r="S276" s="358"/>
      <c r="T276" s="358"/>
      <c r="U276" s="358"/>
      <c r="V276" s="35"/>
      <c r="W276" s="358"/>
      <c r="X276" s="358"/>
      <c r="Y276" s="358"/>
      <c r="Z276" s="358"/>
      <c r="AA276" s="358"/>
      <c r="AB276" s="161"/>
      <c r="AC276" s="161"/>
      <c r="AD276" s="161"/>
    </row>
    <row r="277" spans="1:32" s="54" customFormat="1">
      <c r="A277" s="1128"/>
      <c r="B277" s="35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334"/>
      <c r="O277" s="161"/>
      <c r="P277" s="161"/>
      <c r="Q277" s="356"/>
      <c r="R277" s="356"/>
      <c r="S277" s="161"/>
      <c r="T277" s="161"/>
      <c r="U277" s="161"/>
      <c r="V277" s="161"/>
      <c r="W277" s="161"/>
      <c r="X277" s="161"/>
      <c r="Y277" s="161"/>
      <c r="Z277" s="161"/>
      <c r="AA277" s="35"/>
      <c r="AB277" s="161"/>
      <c r="AC277" s="161"/>
      <c r="AD277" s="161"/>
    </row>
    <row r="278" spans="1:32" s="54" customFormat="1">
      <c r="A278" s="1128"/>
      <c r="B278" s="35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334"/>
      <c r="O278" s="161"/>
      <c r="P278" s="161"/>
      <c r="Q278" s="356"/>
      <c r="R278" s="356"/>
      <c r="S278" s="161"/>
      <c r="T278" s="161"/>
      <c r="U278" s="161"/>
      <c r="V278" s="161"/>
      <c r="W278" s="161"/>
      <c r="X278" s="161"/>
      <c r="Y278" s="161"/>
      <c r="Z278" s="161"/>
      <c r="AA278" s="171"/>
      <c r="AB278" s="161"/>
      <c r="AC278" s="161"/>
      <c r="AD278" s="161"/>
    </row>
    <row r="279" spans="1:32" s="54" customFormat="1">
      <c r="A279" s="1128"/>
      <c r="B279" s="35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334"/>
      <c r="O279" s="35"/>
      <c r="P279" s="161"/>
      <c r="Q279" s="35"/>
      <c r="R279" s="35"/>
      <c r="S279" s="161"/>
      <c r="T279" s="161"/>
      <c r="U279" s="161"/>
      <c r="V279" s="161"/>
      <c r="W279" s="161"/>
      <c r="X279" s="161"/>
      <c r="Y279" s="161"/>
      <c r="Z279" s="161"/>
      <c r="AA279" s="171"/>
      <c r="AB279" s="161"/>
      <c r="AC279" s="161"/>
      <c r="AD279" s="161"/>
    </row>
    <row r="280" spans="1:32" s="54" customFormat="1">
      <c r="A280" s="1128"/>
      <c r="B280" s="35"/>
      <c r="C280" s="161"/>
      <c r="D280" s="161"/>
      <c r="E280" s="161"/>
      <c r="F280" s="161"/>
      <c r="G280" s="161"/>
      <c r="H280" s="161"/>
      <c r="I280" s="35"/>
      <c r="J280" s="35"/>
      <c r="K280" s="35"/>
      <c r="L280" s="35"/>
      <c r="N280" s="334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</row>
    <row r="281" spans="1:32" s="54" customFormat="1">
      <c r="A281" s="1128"/>
      <c r="B281" s="35"/>
      <c r="C281" s="161"/>
      <c r="D281" s="161"/>
      <c r="E281" s="161"/>
      <c r="F281" s="161"/>
      <c r="G281" s="161"/>
      <c r="H281" s="161"/>
      <c r="I281" s="45"/>
      <c r="J281" s="35"/>
      <c r="K281" s="35"/>
      <c r="L281" s="35"/>
      <c r="M281" s="349"/>
      <c r="N281" s="334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</row>
    <row r="282" spans="1:32" s="54" customFormat="1">
      <c r="A282" s="1128"/>
      <c r="B282" s="35"/>
      <c r="C282" s="161"/>
      <c r="D282" s="161"/>
      <c r="E282" s="161"/>
      <c r="F282" s="161"/>
      <c r="G282" s="161"/>
      <c r="H282" s="161"/>
      <c r="I282" s="45"/>
      <c r="J282" s="35"/>
      <c r="K282" s="35"/>
      <c r="L282" s="35"/>
      <c r="M282" s="161"/>
      <c r="N282" s="334"/>
      <c r="O282" s="359"/>
      <c r="P282" s="360"/>
      <c r="Q282" s="161"/>
      <c r="R282" s="161"/>
      <c r="S282" s="161"/>
      <c r="T282" s="161"/>
      <c r="U282" s="161"/>
      <c r="V282" s="161"/>
      <c r="W282" s="161"/>
      <c r="X282" s="161"/>
      <c r="Y282" s="161"/>
      <c r="Z282" s="171"/>
      <c r="AA282" s="35"/>
      <c r="AB282" s="35"/>
      <c r="AC282" s="35"/>
      <c r="AD282" s="35"/>
    </row>
    <row r="283" spans="1:32" s="54" customFormat="1">
      <c r="A283" s="1128"/>
      <c r="B283" s="35"/>
      <c r="C283" s="161"/>
      <c r="D283" s="161"/>
      <c r="E283" s="161"/>
      <c r="F283" s="161"/>
      <c r="G283" s="161"/>
      <c r="H283" s="161"/>
      <c r="I283" s="45"/>
      <c r="J283" s="35"/>
      <c r="K283" s="35"/>
      <c r="L283" s="35"/>
      <c r="M283" s="161"/>
      <c r="N283" s="334"/>
      <c r="O283" s="161"/>
      <c r="P283" s="161"/>
      <c r="Q283" s="161"/>
      <c r="R283" s="161"/>
      <c r="S283" s="161"/>
      <c r="T283" s="161"/>
      <c r="U283" s="161"/>
      <c r="V283" s="161"/>
    </row>
    <row r="284" spans="1:32" s="54" customFormat="1">
      <c r="A284" s="1127"/>
      <c r="B284" s="35"/>
      <c r="C284" s="161"/>
      <c r="D284" s="161"/>
      <c r="E284" s="161"/>
      <c r="F284" s="161"/>
      <c r="G284" s="161"/>
      <c r="H284" s="161"/>
      <c r="I284" s="45"/>
      <c r="J284" s="35"/>
      <c r="K284" s="35"/>
      <c r="L284" s="35"/>
      <c r="M284" s="161"/>
      <c r="N284" s="334"/>
      <c r="O284" s="161"/>
      <c r="P284" s="161"/>
      <c r="Q284" s="161"/>
      <c r="R284" s="161"/>
      <c r="S284" s="161"/>
      <c r="T284" s="161"/>
      <c r="U284" s="161"/>
      <c r="V284" s="161"/>
    </row>
    <row r="285" spans="1:32" s="54" customFormat="1">
      <c r="A285" s="1127"/>
      <c r="B285" s="35"/>
      <c r="C285" s="161"/>
      <c r="D285" s="161"/>
      <c r="E285" s="161"/>
      <c r="F285" s="161"/>
      <c r="G285" s="161"/>
      <c r="H285" s="161"/>
      <c r="I285" s="35"/>
      <c r="J285" s="35"/>
      <c r="K285" s="35"/>
      <c r="L285" s="35"/>
      <c r="M285" s="161"/>
      <c r="N285" s="334"/>
      <c r="O285" s="161"/>
      <c r="P285" s="161"/>
      <c r="Q285" s="161"/>
      <c r="R285" s="161"/>
      <c r="S285" s="161"/>
      <c r="T285" s="161"/>
      <c r="U285" s="161"/>
      <c r="V285" s="161"/>
    </row>
    <row r="286" spans="1:32" s="54" customFormat="1">
      <c r="A286" s="1127"/>
      <c r="B286" s="35"/>
      <c r="C286" s="161"/>
      <c r="D286" s="161"/>
      <c r="E286" s="161"/>
      <c r="F286" s="161"/>
      <c r="G286" s="161"/>
      <c r="H286" s="161"/>
      <c r="M286" s="339"/>
      <c r="N286" s="334"/>
      <c r="O286" s="79"/>
      <c r="P286" s="79"/>
      <c r="Q286" s="79"/>
      <c r="R286" s="79"/>
      <c r="S286" s="79"/>
      <c r="T286" s="79"/>
      <c r="U286" s="79"/>
      <c r="V286" s="79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</row>
    <row r="287" spans="1:32" s="54" customFormat="1">
      <c r="A287" s="1128"/>
      <c r="B287" s="35"/>
      <c r="C287" s="161"/>
      <c r="D287" s="161"/>
      <c r="E287" s="335"/>
      <c r="F287" s="161"/>
      <c r="G287" s="35"/>
      <c r="H287" s="35"/>
      <c r="J287" s="35"/>
      <c r="K287" s="35"/>
      <c r="L287" s="35"/>
      <c r="M287" s="337"/>
      <c r="N287" s="35"/>
      <c r="O287" s="79"/>
      <c r="P287" s="79"/>
      <c r="Q287" s="79"/>
      <c r="R287" s="79"/>
      <c r="S287" s="79"/>
      <c r="T287" s="79"/>
      <c r="U287" s="79"/>
      <c r="V287" s="79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</row>
    <row r="288" spans="1:32" s="54" customFormat="1">
      <c r="A288" s="1129"/>
      <c r="C288" s="45"/>
      <c r="N288" s="1050"/>
      <c r="O288" s="79"/>
      <c r="P288" s="79"/>
      <c r="Q288" s="79"/>
      <c r="R288" s="79"/>
      <c r="S288" s="79"/>
      <c r="T288" s="79"/>
      <c r="U288" s="79"/>
      <c r="V288" s="79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</row>
    <row r="289" spans="1:32" s="54" customFormat="1">
      <c r="A289" s="1129"/>
      <c r="C289" s="45"/>
      <c r="N289" s="1050"/>
      <c r="O289" s="79"/>
      <c r="P289" s="79"/>
      <c r="Q289" s="79"/>
      <c r="R289" s="79"/>
      <c r="S289" s="79"/>
      <c r="T289" s="79"/>
      <c r="U289" s="79"/>
      <c r="V289" s="79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</row>
    <row r="290" spans="1:32" s="54" customFormat="1">
      <c r="A290" s="1129"/>
      <c r="C290" s="45"/>
      <c r="N290" s="1050"/>
    </row>
    <row r="291" spans="1:32">
      <c r="A291" s="1079"/>
    </row>
    <row r="292" spans="1:32">
      <c r="A292" s="1079"/>
    </row>
    <row r="293" spans="1:32">
      <c r="A293" s="1079"/>
    </row>
    <row r="294" spans="1:32">
      <c r="A294" s="1079"/>
    </row>
    <row r="295" spans="1:32">
      <c r="A295" s="1079"/>
    </row>
    <row r="296" spans="1:32">
      <c r="A296" s="1079"/>
    </row>
    <row r="297" spans="1:32">
      <c r="A297" s="1079"/>
    </row>
    <row r="298" spans="1:32">
      <c r="A298" s="1079"/>
    </row>
    <row r="299" spans="1:32">
      <c r="A299" s="1079"/>
    </row>
    <row r="300" spans="1:32">
      <c r="A300" s="1079"/>
    </row>
    <row r="301" spans="1:32">
      <c r="A301" s="1079"/>
    </row>
    <row r="302" spans="1:32">
      <c r="A302" s="1079"/>
    </row>
    <row r="303" spans="1:32">
      <c r="A303" s="1079"/>
    </row>
    <row r="304" spans="1:32">
      <c r="A304" s="1079"/>
    </row>
    <row r="305" spans="1:1">
      <c r="A305" s="1079"/>
    </row>
    <row r="306" spans="1:1">
      <c r="A306" s="1079"/>
    </row>
    <row r="307" spans="1:1">
      <c r="A307" s="1079"/>
    </row>
    <row r="308" spans="1:1">
      <c r="A308" s="1079"/>
    </row>
    <row r="309" spans="1:1">
      <c r="A309" s="1079"/>
    </row>
    <row r="310" spans="1:1">
      <c r="A310" s="1079"/>
    </row>
    <row r="311" spans="1:1">
      <c r="A311" s="1079"/>
    </row>
    <row r="342" ht="12.75" customHeight="1"/>
  </sheetData>
  <sheetProtection algorithmName="SHA-512" hashValue="q5EIIseYjAO173MMjp7q31l8vc9mROmhbfQFTx3o0FqaZ9KHc2t0hfTME21HHUGJt/IVcoZmO6aZyDKhQ6DamQ==" saltValue="OW+z7jcF18yo0rG6FtGR4Q==" spinCount="100000" sheet="1" formatCells="0"/>
  <mergeCells count="40">
    <mergeCell ref="K180:L185"/>
    <mergeCell ref="K200:L205"/>
    <mergeCell ref="K220:L225"/>
    <mergeCell ref="K240:L245"/>
    <mergeCell ref="K260:L265"/>
    <mergeCell ref="K80:L85"/>
    <mergeCell ref="K100:L105"/>
    <mergeCell ref="K120:L125"/>
    <mergeCell ref="K140:L145"/>
    <mergeCell ref="K160:L165"/>
    <mergeCell ref="O78:P78"/>
    <mergeCell ref="O118:P118"/>
    <mergeCell ref="O138:P138"/>
    <mergeCell ref="O178:P178"/>
    <mergeCell ref="O158:P158"/>
    <mergeCell ref="O98:P98"/>
    <mergeCell ref="O87:P87"/>
    <mergeCell ref="A1:E1"/>
    <mergeCell ref="B2:C2"/>
    <mergeCell ref="D2:E2"/>
    <mergeCell ref="O67:P67"/>
    <mergeCell ref="M1:Y1"/>
    <mergeCell ref="O58:P58"/>
    <mergeCell ref="O27:P27"/>
    <mergeCell ref="O47:P47"/>
    <mergeCell ref="O38:P38"/>
    <mergeCell ref="K40:L45"/>
    <mergeCell ref="K60:L65"/>
    <mergeCell ref="O247:P247"/>
    <mergeCell ref="O107:P107"/>
    <mergeCell ref="O127:P127"/>
    <mergeCell ref="O238:P238"/>
    <mergeCell ref="O258:P258"/>
    <mergeCell ref="O187:P187"/>
    <mergeCell ref="O227:P227"/>
    <mergeCell ref="O207:P207"/>
    <mergeCell ref="O147:P147"/>
    <mergeCell ref="O167:P167"/>
    <mergeCell ref="O198:P198"/>
    <mergeCell ref="O218:P218"/>
  </mergeCells>
  <phoneticPr fontId="0" type="noConversion"/>
  <pageMargins left="0.75" right="0.75" top="1" bottom="1" header="0.5" footer="0.5"/>
  <pageSetup scale="49" orientation="portrait"/>
  <headerFooter alignWithMargins="0"/>
  <rowBreaks count="2" manualBreakCount="2">
    <brk id="102" max="22" man="1"/>
    <brk id="197" max="22" man="1"/>
  </rowBreaks>
  <colBreaks count="1" manualBreakCount="1">
    <brk id="12" max="252" man="1"/>
  </colBreaks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(D)'!G242:G246</xm:f>
              <xm:sqref>K240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(D)'!G262:G266</xm:f>
              <xm:sqref>K260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(D)'!G202:G206</xm:f>
              <xm:sqref>K200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(D)'!G222:G226</xm:f>
              <xm:sqref>K220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(D)'!G162:G166</xm:f>
              <xm:sqref>K160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(D)'!G182:G186</xm:f>
              <xm:sqref>K180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(D)'!G122:G126</xm:f>
              <xm:sqref>K120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(D)'!G142:G146</xm:f>
              <xm:sqref>K140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(D)'!G82:G86</xm:f>
              <xm:sqref>K80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(D)'!G102:G106</xm:f>
              <xm:sqref>K100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(D)'!G62:G66</xm:f>
              <xm:sqref>K60</xm:sqref>
            </x14:sparkline>
          </x14:sparklines>
        </x14:sparklineGroup>
        <x14:sparklineGroup displayEmptyCellsAs="gap" markers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'Plasma (D)'!G42:G46</xm:f>
              <xm:sqref>K40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3" tint="0.39997558519241921"/>
  </sheetPr>
  <dimension ref="A1:IN147"/>
  <sheetViews>
    <sheetView topLeftCell="A22" workbookViewId="0">
      <selection activeCell="G53" sqref="G53"/>
    </sheetView>
  </sheetViews>
  <sheetFormatPr baseColWidth="10" defaultColWidth="8.83203125" defaultRowHeight="12" x14ac:dyDescent="0"/>
  <cols>
    <col min="1" max="1" width="11.5" style="79" customWidth="1"/>
    <col min="2" max="2" width="12.5" style="79" customWidth="1"/>
    <col min="3" max="3" width="12.83203125" style="79" customWidth="1"/>
    <col min="4" max="4" width="10.5" style="41" customWidth="1"/>
    <col min="5" max="6" width="8.83203125" style="41"/>
    <col min="7" max="7" width="11.6640625" style="41" customWidth="1"/>
    <col min="8" max="8" width="11.5" style="41" customWidth="1"/>
    <col min="9" max="9" width="12.6640625" style="41" customWidth="1"/>
    <col min="10" max="10" width="13.5" style="41" customWidth="1"/>
    <col min="11" max="12" width="12.33203125" style="41" customWidth="1"/>
    <col min="13" max="13" width="9.6640625" style="41" customWidth="1"/>
    <col min="14" max="14" width="7.5" style="41" customWidth="1"/>
    <col min="15" max="16" width="8.6640625" style="41" customWidth="1"/>
    <col min="17" max="16384" width="8.83203125" style="41"/>
  </cols>
  <sheetData>
    <row r="1" spans="1:248">
      <c r="A1" s="1303" t="str">
        <f>+'plasma (Lipid #1)'!A1:E1</f>
        <v>Average Values</v>
      </c>
      <c r="B1" s="279" t="s">
        <v>52</v>
      </c>
      <c r="C1" s="280"/>
      <c r="D1" s="281" t="s">
        <v>13</v>
      </c>
      <c r="E1" s="281"/>
      <c r="F1" s="282"/>
      <c r="G1" s="283" t="s">
        <v>33</v>
      </c>
      <c r="H1" s="283"/>
      <c r="I1" s="342"/>
    </row>
    <row r="2" spans="1:248">
      <c r="A2" s="1304"/>
      <c r="B2" s="284" t="s">
        <v>37</v>
      </c>
      <c r="C2" s="285" t="s">
        <v>38</v>
      </c>
      <c r="D2" s="286" t="s">
        <v>288</v>
      </c>
      <c r="E2" s="286" t="s">
        <v>290</v>
      </c>
      <c r="F2" s="287"/>
      <c r="G2" s="288" t="s">
        <v>289</v>
      </c>
      <c r="H2" s="288"/>
      <c r="I2" s="343"/>
      <c r="Q2" s="4"/>
    </row>
    <row r="3" spans="1:248">
      <c r="A3" s="289" t="s">
        <v>39</v>
      </c>
      <c r="B3" s="290">
        <f>AVERAGE(N13,N21,N29,N37,N45,N53,N61,N69,N77,N85,N93,N101)</f>
        <v>9.3092981642901237E-2</v>
      </c>
      <c r="C3" s="291">
        <f>STDEV(N13,N21,N29,N37,N45,N53,N61,N69,N77,N85,N93,N101)/SQRT(COUNT(N13,N21,N29,N37,N45,N53,N61,N69,N77,N85,N93,N101)-1)</f>
        <v>1.5643046911212623E-2</v>
      </c>
      <c r="D3" s="286" t="s">
        <v>126</v>
      </c>
      <c r="E3" s="286" t="s">
        <v>291</v>
      </c>
      <c r="F3" s="287"/>
      <c r="G3" s="288" t="s">
        <v>292</v>
      </c>
      <c r="H3" s="288"/>
      <c r="I3" s="343"/>
      <c r="Q3" s="4"/>
    </row>
    <row r="4" spans="1:248">
      <c r="A4" s="289" t="s">
        <v>136</v>
      </c>
      <c r="B4" s="290">
        <f>AVERAGE(N14,N22,N30,N38,N46,N54,N62,N70,N78,N86,N94,N102)</f>
        <v>1.8482872446969618E-2</v>
      </c>
      <c r="C4" s="291">
        <f t="shared" ref="C4:C10" si="0">STDEV(N14,N22,N30,N38,N46,N54,N62,N70,N78,N86,N94,N102)/SQRT(COUNT(N14,N22,N30,N38,N46,N54,N62,N70,N78,N86,N94,N102)-1)</f>
        <v>2.0018225071454896E-3</v>
      </c>
      <c r="D4" s="286" t="s">
        <v>293</v>
      </c>
      <c r="E4" s="286" t="s">
        <v>84</v>
      </c>
      <c r="F4" s="287"/>
      <c r="G4" s="288" t="s">
        <v>294</v>
      </c>
      <c r="H4" s="288"/>
      <c r="I4" s="343"/>
      <c r="Q4" s="4"/>
    </row>
    <row r="5" spans="1:248">
      <c r="A5" s="289" t="s">
        <v>40</v>
      </c>
      <c r="B5" s="290">
        <f t="shared" ref="B5:B10" si="1">AVERAGE(N15,N23,N31,N39,N47,N55,N63,N71,N79,N87,N95,N103)</f>
        <v>2.1961421331352204E-2</v>
      </c>
      <c r="C5" s="291">
        <f t="shared" si="0"/>
        <v>3.0755352672719792E-3</v>
      </c>
      <c r="D5" s="286"/>
      <c r="E5" s="286"/>
      <c r="F5" s="287"/>
      <c r="G5" s="288"/>
      <c r="H5" s="288"/>
      <c r="I5" s="343"/>
      <c r="Q5" s="4"/>
    </row>
    <row r="6" spans="1:248">
      <c r="A6" s="289" t="s">
        <v>133</v>
      </c>
      <c r="B6" s="290">
        <f t="shared" si="1"/>
        <v>1.4328114725427055E-2</v>
      </c>
      <c r="C6" s="291">
        <f t="shared" si="0"/>
        <v>2.9159719343668004E-3</v>
      </c>
      <c r="D6" s="286" t="s">
        <v>100</v>
      </c>
      <c r="E6" s="286" t="s">
        <v>297</v>
      </c>
      <c r="F6" s="287"/>
      <c r="G6" s="288" t="s">
        <v>295</v>
      </c>
      <c r="H6" s="288"/>
      <c r="I6" s="343"/>
      <c r="Q6" s="4"/>
    </row>
    <row r="7" spans="1:248">
      <c r="A7" s="289" t="s">
        <v>134</v>
      </c>
      <c r="B7" s="290">
        <f t="shared" si="1"/>
        <v>2.7463870699596733E-2</v>
      </c>
      <c r="C7" s="291">
        <f t="shared" si="0"/>
        <v>7.3671131934282758E-3</v>
      </c>
      <c r="D7" s="286" t="s">
        <v>221</v>
      </c>
      <c r="E7" s="286" t="s">
        <v>298</v>
      </c>
      <c r="F7" s="287"/>
      <c r="G7" s="288" t="s">
        <v>296</v>
      </c>
      <c r="H7" s="288"/>
      <c r="I7" s="343"/>
      <c r="Q7" s="4"/>
    </row>
    <row r="8" spans="1:248">
      <c r="A8" s="289" t="s">
        <v>135</v>
      </c>
      <c r="B8" s="290">
        <f t="shared" si="1"/>
        <v>0.41757600108313842</v>
      </c>
      <c r="C8" s="291">
        <f t="shared" si="0"/>
        <v>0.11965645189832491</v>
      </c>
      <c r="D8" s="292" t="s">
        <v>299</v>
      </c>
      <c r="E8" s="292"/>
      <c r="F8" s="293"/>
      <c r="G8" s="294"/>
      <c r="H8" s="294"/>
      <c r="I8" s="344"/>
      <c r="Q8" s="4"/>
    </row>
    <row r="9" spans="1:248">
      <c r="A9" s="289" t="s">
        <v>41</v>
      </c>
      <c r="B9" s="290">
        <f t="shared" si="1"/>
        <v>0.42176171672787199</v>
      </c>
      <c r="C9" s="291">
        <f t="shared" si="0"/>
        <v>7.1924349545164856E-2</v>
      </c>
      <c r="D9" s="295" t="s">
        <v>63</v>
      </c>
      <c r="Q9" s="4"/>
    </row>
    <row r="10" spans="1:248">
      <c r="A10" s="289" t="s">
        <v>42</v>
      </c>
      <c r="B10" s="290">
        <f t="shared" si="1"/>
        <v>7.6662396623891571E-2</v>
      </c>
      <c r="C10" s="291">
        <f t="shared" si="0"/>
        <v>8.1778778944691481E-3</v>
      </c>
      <c r="D10" s="295" t="s">
        <v>64</v>
      </c>
    </row>
    <row r="11" spans="1:248" s="298" customFormat="1">
      <c r="A11" s="296"/>
      <c r="B11" s="297"/>
      <c r="C11" s="297"/>
      <c r="D11" s="295" t="s">
        <v>62</v>
      </c>
      <c r="K11" s="299"/>
      <c r="L11" s="299"/>
      <c r="M11" s="299"/>
      <c r="N11" s="300" t="s">
        <v>100</v>
      </c>
      <c r="O11" s="300" t="s">
        <v>100</v>
      </c>
      <c r="P11" s="300" t="s">
        <v>221</v>
      </c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</row>
    <row r="12" spans="1:248" s="61" customFormat="1" ht="36">
      <c r="A12" s="301" t="s">
        <v>34</v>
      </c>
      <c r="B12" s="302" t="s">
        <v>35</v>
      </c>
      <c r="C12" s="301" t="s">
        <v>50</v>
      </c>
      <c r="D12" s="303" t="s">
        <v>65</v>
      </c>
      <c r="E12" s="304" t="s">
        <v>66</v>
      </c>
      <c r="F12" s="304" t="s">
        <v>53</v>
      </c>
      <c r="G12" s="304" t="s">
        <v>54</v>
      </c>
      <c r="H12" s="304" t="s">
        <v>51</v>
      </c>
      <c r="I12" s="305" t="s">
        <v>36</v>
      </c>
      <c r="J12" s="306" t="s">
        <v>223</v>
      </c>
      <c r="K12" s="307" t="s">
        <v>224</v>
      </c>
      <c r="L12" s="307" t="s">
        <v>225</v>
      </c>
      <c r="M12" s="307" t="s">
        <v>222</v>
      </c>
      <c r="N12" s="308" t="s">
        <v>49</v>
      </c>
      <c r="O12" s="308" t="s">
        <v>217</v>
      </c>
      <c r="P12" s="308" t="s">
        <v>301</v>
      </c>
    </row>
    <row r="13" spans="1:248" s="61" customFormat="1">
      <c r="A13" s="309" t="str">
        <f>'plasma (Lipid #1)'!A29</f>
        <v>MP-516-20</v>
      </c>
      <c r="B13" s="310" t="s">
        <v>39</v>
      </c>
      <c r="C13" s="887">
        <v>16</v>
      </c>
      <c r="D13" s="888">
        <v>16</v>
      </c>
      <c r="E13" s="888">
        <v>1</v>
      </c>
      <c r="F13" s="887">
        <v>3111</v>
      </c>
      <c r="G13" s="887">
        <v>542</v>
      </c>
      <c r="H13" s="131">
        <f>F13-G13</f>
        <v>2569</v>
      </c>
      <c r="I13" s="72">
        <f>H13*(1000+D13+E13)/125*1500/1000</f>
        <v>31352.075999999997</v>
      </c>
      <c r="J13" s="72">
        <f>IF(ISERROR(I13/C13),"",I13/C13)</f>
        <v>1959.5047499999998</v>
      </c>
      <c r="K13" s="72">
        <f>IF(ISERROR('plasma (Lipid #1)'!I45),"",'plasma (Lipid #1)'!I45)</f>
        <v>677666.95652173914</v>
      </c>
      <c r="L13" s="72">
        <f>IF(ISERROR('plasma (Lipid #1)'!C47),"",'plasma (Lipid #1)'!C47)</f>
        <v>115.4</v>
      </c>
      <c r="M13" s="72">
        <f>IF(ISERROR(K13/L13/10),"",K13/L13/10)</f>
        <v>587.23306457689694</v>
      </c>
      <c r="N13" s="290">
        <f>IF(ISERROR(J13/M13/23),"",J13/M13/23)</f>
        <v>0.14508014591623178</v>
      </c>
      <c r="O13" s="290">
        <f>IF(ISERROR(N13*100/0.18),"",N13*100/0.18)</f>
        <v>80.600081064573217</v>
      </c>
      <c r="P13" s="290">
        <f>IF(ISERROR(J13*100*1000/(K13*23)),"",J13*100*1000/(K13*23))</f>
        <v>12.571936387888368</v>
      </c>
    </row>
    <row r="14" spans="1:248">
      <c r="A14" s="309">
        <f>'plasma (Lipid #1)'!A30</f>
        <v>21.8</v>
      </c>
      <c r="B14" s="310" t="s">
        <v>136</v>
      </c>
      <c r="C14" s="888">
        <v>55</v>
      </c>
      <c r="D14" s="888">
        <v>16</v>
      </c>
      <c r="E14" s="888">
        <v>1</v>
      </c>
      <c r="F14" s="888">
        <v>1388</v>
      </c>
      <c r="G14" s="888">
        <v>436</v>
      </c>
      <c r="H14" s="131">
        <f t="shared" ref="H14:H76" si="2">F14-G14</f>
        <v>952</v>
      </c>
      <c r="I14" s="72">
        <f t="shared" ref="I14:I77" si="3">H14*(1000+D14+E14)/125*1500/1000</f>
        <v>11618.208000000001</v>
      </c>
      <c r="J14" s="72">
        <f>IF(ISERROR(I14/C14),"",I14/C14)</f>
        <v>211.24014545454546</v>
      </c>
      <c r="K14" s="72">
        <f>K13</f>
        <v>677666.95652173914</v>
      </c>
      <c r="L14" s="72">
        <f>L13</f>
        <v>115.4</v>
      </c>
      <c r="M14" s="72">
        <f t="shared" ref="M14:M77" si="4">IF(ISERROR(K14/L14/10),"",K14/L14/10)</f>
        <v>587.23306457689694</v>
      </c>
      <c r="N14" s="290">
        <f>IF(ISERROR(J14/M14/23),"",J14/M14/23)</f>
        <v>1.5640049418564297E-2</v>
      </c>
      <c r="O14" s="290">
        <f t="shared" ref="O14:O77" si="5">IF(ISERROR(N14*100/0.18),"",N14*100/0.18)</f>
        <v>8.6889163436468326</v>
      </c>
      <c r="P14" s="290">
        <f t="shared" ref="P14:P77" si="6">IF(ISERROR(J14*100*1000/(K14*23)),"",J14*100*1000/(K14*23))</f>
        <v>1.3552902442430068</v>
      </c>
    </row>
    <row r="15" spans="1:248">
      <c r="A15" s="309" t="str">
        <f>'plasma (Lipid #1)'!A31</f>
        <v>Lipid#1</v>
      </c>
      <c r="B15" s="310" t="s">
        <v>40</v>
      </c>
      <c r="C15" s="888">
        <v>67</v>
      </c>
      <c r="D15" s="888">
        <v>16</v>
      </c>
      <c r="E15" s="888">
        <v>1</v>
      </c>
      <c r="F15" s="888">
        <v>1971</v>
      </c>
      <c r="G15" s="888">
        <v>588</v>
      </c>
      <c r="H15" s="131">
        <f t="shared" si="2"/>
        <v>1383</v>
      </c>
      <c r="I15" s="72">
        <f t="shared" si="3"/>
        <v>16878.132000000001</v>
      </c>
      <c r="J15" s="72">
        <f t="shared" ref="J15:J76" si="7">IF(ISERROR(I15/C15),"",I15/C15)</f>
        <v>251.91241791044777</v>
      </c>
      <c r="K15" s="72">
        <f t="shared" ref="K15:K20" si="8">K14</f>
        <v>677666.95652173914</v>
      </c>
      <c r="L15" s="72">
        <f t="shared" ref="L15:L20" si="9">L14</f>
        <v>115.4</v>
      </c>
      <c r="M15" s="72">
        <f t="shared" si="4"/>
        <v>587.23306457689694</v>
      </c>
      <c r="N15" s="290">
        <f t="shared" ref="N15:N76" si="10">IF(ISERROR(J15/M15/23),"",J15/M15/23)</f>
        <v>1.8651391556238139E-2</v>
      </c>
      <c r="O15" s="290">
        <f t="shared" si="5"/>
        <v>10.361884197910078</v>
      </c>
      <c r="P15" s="290">
        <f t="shared" si="6"/>
        <v>1.6162384364157829</v>
      </c>
    </row>
    <row r="16" spans="1:248">
      <c r="A16" s="309" t="str">
        <f>'plasma (Lipid #1)'!A32</f>
        <v>[diet A]</v>
      </c>
      <c r="B16" s="310" t="s">
        <v>133</v>
      </c>
      <c r="C16" s="888">
        <v>63</v>
      </c>
      <c r="D16" s="888">
        <v>16</v>
      </c>
      <c r="E16" s="888">
        <v>1</v>
      </c>
      <c r="F16" s="888">
        <v>2013</v>
      </c>
      <c r="G16" s="888">
        <v>807</v>
      </c>
      <c r="H16" s="131">
        <f t="shared" si="2"/>
        <v>1206</v>
      </c>
      <c r="I16" s="72">
        <f t="shared" si="3"/>
        <v>14718.023999999999</v>
      </c>
      <c r="J16" s="72">
        <f t="shared" si="7"/>
        <v>233.61942857142856</v>
      </c>
      <c r="K16" s="72">
        <f t="shared" si="8"/>
        <v>677666.95652173914</v>
      </c>
      <c r="L16" s="72">
        <f t="shared" si="9"/>
        <v>115.4</v>
      </c>
      <c r="M16" s="72">
        <f t="shared" si="4"/>
        <v>587.23306457689694</v>
      </c>
      <c r="N16" s="290">
        <f>IF(ISERROR(J16/M16/23),"",J16/M16/23)</f>
        <v>1.7296993429594669E-2</v>
      </c>
      <c r="O16" s="290">
        <f t="shared" si="5"/>
        <v>9.6094407942192603</v>
      </c>
      <c r="P16" s="290">
        <f t="shared" si="6"/>
        <v>1.4988729141763142</v>
      </c>
    </row>
    <row r="17" spans="1:17">
      <c r="A17" s="309" t="str">
        <f>'plasma (Lipid #1)'!A34</f>
        <v>[sex]</v>
      </c>
      <c r="B17" s="310" t="s">
        <v>134</v>
      </c>
      <c r="C17" s="888">
        <v>45</v>
      </c>
      <c r="D17" s="888">
        <v>16</v>
      </c>
      <c r="E17" s="888">
        <v>1</v>
      </c>
      <c r="F17" s="888">
        <v>2931</v>
      </c>
      <c r="G17" s="888">
        <v>858</v>
      </c>
      <c r="H17" s="131">
        <f t="shared" si="2"/>
        <v>2073</v>
      </c>
      <c r="I17" s="72">
        <f t="shared" si="3"/>
        <v>25298.892</v>
      </c>
      <c r="J17" s="72">
        <f t="shared" si="7"/>
        <v>562.19759999999997</v>
      </c>
      <c r="K17" s="72">
        <f t="shared" si="8"/>
        <v>677666.95652173914</v>
      </c>
      <c r="L17" s="72">
        <f t="shared" si="9"/>
        <v>115.4</v>
      </c>
      <c r="M17" s="72">
        <f t="shared" si="4"/>
        <v>587.23306457689694</v>
      </c>
      <c r="N17" s="290">
        <f t="shared" si="10"/>
        <v>4.1624655332810657E-2</v>
      </c>
      <c r="O17" s="290">
        <f t="shared" si="5"/>
        <v>23.124808518228143</v>
      </c>
      <c r="P17" s="290">
        <f t="shared" si="6"/>
        <v>3.6069891969506629</v>
      </c>
    </row>
    <row r="18" spans="1:17">
      <c r="A18" s="309"/>
      <c r="B18" s="310" t="s">
        <v>135</v>
      </c>
      <c r="C18" s="888">
        <v>46</v>
      </c>
      <c r="D18" s="888">
        <v>16</v>
      </c>
      <c r="E18" s="888">
        <v>1</v>
      </c>
      <c r="F18" s="888">
        <v>33348</v>
      </c>
      <c r="G18" s="888">
        <v>7077</v>
      </c>
      <c r="H18" s="131">
        <f t="shared" si="2"/>
        <v>26271</v>
      </c>
      <c r="I18" s="72">
        <f t="shared" si="3"/>
        <v>320611.28399999999</v>
      </c>
      <c r="J18" s="72">
        <f t="shared" si="7"/>
        <v>6969.8105217391303</v>
      </c>
      <c r="K18" s="72">
        <f t="shared" si="8"/>
        <v>677666.95652173914</v>
      </c>
      <c r="L18" s="72">
        <f t="shared" si="9"/>
        <v>115.4</v>
      </c>
      <c r="M18" s="72">
        <f t="shared" si="4"/>
        <v>587.23306457689694</v>
      </c>
      <c r="N18" s="290">
        <f t="shared" si="10"/>
        <v>0.51603913055194206</v>
      </c>
      <c r="O18" s="290">
        <f t="shared" si="5"/>
        <v>286.68840586219005</v>
      </c>
      <c r="P18" s="290">
        <f t="shared" si="6"/>
        <v>44.717428990636222</v>
      </c>
    </row>
    <row r="19" spans="1:17">
      <c r="A19" s="309"/>
      <c r="B19" s="310" t="s">
        <v>41</v>
      </c>
      <c r="C19" s="888">
        <v>60</v>
      </c>
      <c r="D19" s="888">
        <v>16</v>
      </c>
      <c r="E19" s="888">
        <v>1</v>
      </c>
      <c r="F19" s="888">
        <v>34539</v>
      </c>
      <c r="G19" s="888">
        <v>4925</v>
      </c>
      <c r="H19" s="131">
        <f t="shared" ref="H19" si="11">F19-G19</f>
        <v>29614</v>
      </c>
      <c r="I19" s="72">
        <f t="shared" si="3"/>
        <v>361409.25599999999</v>
      </c>
      <c r="J19" s="72">
        <f t="shared" ref="J19" si="12">IF(ISERROR(I19/C19),"",I19/C19)</f>
        <v>6023.4875999999995</v>
      </c>
      <c r="K19" s="72">
        <f t="shared" si="8"/>
        <v>677666.95652173914</v>
      </c>
      <c r="L19" s="72">
        <f t="shared" si="9"/>
        <v>115.4</v>
      </c>
      <c r="M19" s="72">
        <f t="shared" si="4"/>
        <v>587.23306457689694</v>
      </c>
      <c r="N19" s="290">
        <f t="shared" ref="N19" si="13">IF(ISERROR(J19/M19/23),"",J19/M19/23)</f>
        <v>0.4459741472597159</v>
      </c>
      <c r="O19" s="290">
        <f t="shared" si="5"/>
        <v>247.76341514428663</v>
      </c>
      <c r="P19" s="290">
        <f t="shared" si="6"/>
        <v>38.645939970512636</v>
      </c>
    </row>
    <row r="20" spans="1:17">
      <c r="A20" s="309"/>
      <c r="B20" s="310" t="s">
        <v>42</v>
      </c>
      <c r="C20" s="888">
        <v>52</v>
      </c>
      <c r="D20" s="888">
        <v>16</v>
      </c>
      <c r="E20" s="888">
        <v>1</v>
      </c>
      <c r="F20" s="888">
        <v>4790</v>
      </c>
      <c r="G20" s="888">
        <v>585</v>
      </c>
      <c r="H20" s="131">
        <f t="shared" si="2"/>
        <v>4205</v>
      </c>
      <c r="I20" s="72">
        <f t="shared" si="3"/>
        <v>51317.819999999992</v>
      </c>
      <c r="J20" s="72">
        <f t="shared" si="7"/>
        <v>986.88115384615367</v>
      </c>
      <c r="K20" s="72">
        <f t="shared" si="8"/>
        <v>677666.95652173914</v>
      </c>
      <c r="L20" s="72">
        <f t="shared" si="9"/>
        <v>115.4</v>
      </c>
      <c r="M20" s="72">
        <f t="shared" si="4"/>
        <v>587.23306457689694</v>
      </c>
      <c r="N20" s="311">
        <f t="shared" si="10"/>
        <v>7.3067881974758761E-2</v>
      </c>
      <c r="O20" s="311">
        <f t="shared" si="5"/>
        <v>40.593267763754866</v>
      </c>
      <c r="P20" s="311">
        <f t="shared" si="6"/>
        <v>6.3317055437399263</v>
      </c>
    </row>
    <row r="21" spans="1:17">
      <c r="A21" s="138" t="str">
        <f>'plasma (Lipid #1)'!A49</f>
        <v>MP-512-20</v>
      </c>
      <c r="B21" s="312" t="s">
        <v>39</v>
      </c>
      <c r="C21" s="889">
        <v>20</v>
      </c>
      <c r="D21" s="889">
        <v>16</v>
      </c>
      <c r="E21" s="889">
        <v>0.2</v>
      </c>
      <c r="F21" s="889">
        <v>1827</v>
      </c>
      <c r="G21" s="889">
        <v>368</v>
      </c>
      <c r="H21" s="117">
        <f t="shared" si="2"/>
        <v>1459</v>
      </c>
      <c r="I21" s="134">
        <f>H21*(1000+D21+E21)/125*1500/1000</f>
        <v>17791.6296</v>
      </c>
      <c r="J21" s="134">
        <f>IF(ISERROR(I21/C21),"",I21/C21)</f>
        <v>889.58148000000006</v>
      </c>
      <c r="K21" s="134">
        <f>IF(ISERROR('plasma (Lipid #1)'!I65),"",'plasma (Lipid #1)'!I65)</f>
        <v>951916.08695652173</v>
      </c>
      <c r="L21" s="134">
        <f>IF(ISERROR('plasma (Lipid #1)'!C67),"",'plasma (Lipid #1)'!C67)</f>
        <v>120.4</v>
      </c>
      <c r="M21" s="134">
        <f t="shared" si="4"/>
        <v>790.62797919976879</v>
      </c>
      <c r="N21" s="313">
        <f t="shared" si="10"/>
        <v>4.8919917672684894E-2</v>
      </c>
      <c r="O21" s="313">
        <f t="shared" si="5"/>
        <v>27.177732040380498</v>
      </c>
      <c r="P21" s="313">
        <f t="shared" si="6"/>
        <v>4.0631160857711697</v>
      </c>
      <c r="Q21" s="1"/>
    </row>
    <row r="22" spans="1:17">
      <c r="A22" s="138">
        <f>'plasma (Lipid #1)'!A50</f>
        <v>25.7</v>
      </c>
      <c r="B22" s="312" t="s">
        <v>136</v>
      </c>
      <c r="C22" s="889">
        <v>55</v>
      </c>
      <c r="D22" s="889">
        <v>16</v>
      </c>
      <c r="E22" s="889">
        <v>0.9</v>
      </c>
      <c r="F22" s="889">
        <v>1498</v>
      </c>
      <c r="G22" s="889">
        <v>471</v>
      </c>
      <c r="H22" s="117">
        <f t="shared" si="2"/>
        <v>1027</v>
      </c>
      <c r="I22" s="134">
        <f t="shared" si="3"/>
        <v>12532.275599999999</v>
      </c>
      <c r="J22" s="134">
        <f>IF(ISERROR(I22/C22),"",I22/C22)</f>
        <v>227.85955636363636</v>
      </c>
      <c r="K22" s="134">
        <f>K21</f>
        <v>951916.08695652173</v>
      </c>
      <c r="L22" s="134">
        <f>L21</f>
        <v>120.4</v>
      </c>
      <c r="M22" s="134">
        <f t="shared" si="4"/>
        <v>790.62797919976879</v>
      </c>
      <c r="N22" s="313">
        <f t="shared" si="10"/>
        <v>1.2530466279765168E-2</v>
      </c>
      <c r="O22" s="313">
        <f t="shared" si="5"/>
        <v>6.9613701554250937</v>
      </c>
      <c r="P22" s="313">
        <f t="shared" si="6"/>
        <v>1.0407364019738512</v>
      </c>
      <c r="Q22" s="1"/>
    </row>
    <row r="23" spans="1:17">
      <c r="A23" s="138" t="str">
        <f>'plasma (Lipid #1)'!A51</f>
        <v>Lipid#1</v>
      </c>
      <c r="B23" s="312" t="s">
        <v>40</v>
      </c>
      <c r="C23" s="889">
        <v>52</v>
      </c>
      <c r="D23" s="889">
        <v>16</v>
      </c>
      <c r="E23" s="889">
        <v>0.8</v>
      </c>
      <c r="F23" s="889">
        <v>1419</v>
      </c>
      <c r="G23" s="889">
        <v>438</v>
      </c>
      <c r="H23" s="117">
        <f t="shared" si="2"/>
        <v>981</v>
      </c>
      <c r="I23" s="134">
        <f t="shared" si="3"/>
        <v>11969.7696</v>
      </c>
      <c r="J23" s="134">
        <f t="shared" si="7"/>
        <v>230.18787692307691</v>
      </c>
      <c r="K23" s="134">
        <f t="shared" ref="K23:K28" si="14">K22</f>
        <v>951916.08695652173</v>
      </c>
      <c r="L23" s="134">
        <f t="shared" ref="L23:L28" si="15">L22</f>
        <v>120.4</v>
      </c>
      <c r="M23" s="134">
        <f t="shared" si="4"/>
        <v>790.62797919976879</v>
      </c>
      <c r="N23" s="313">
        <f t="shared" si="10"/>
        <v>1.2658505422490411E-2</v>
      </c>
      <c r="O23" s="313">
        <f t="shared" si="5"/>
        <v>7.032503012494673</v>
      </c>
      <c r="P23" s="313">
        <f t="shared" si="6"/>
        <v>1.0513708822666454</v>
      </c>
      <c r="Q23" s="1"/>
    </row>
    <row r="24" spans="1:17">
      <c r="A24" s="138" t="str">
        <f>'plasma (Lipid #1)'!A52</f>
        <v>[diet A]</v>
      </c>
      <c r="B24" s="312" t="s">
        <v>133</v>
      </c>
      <c r="C24" s="889">
        <v>61</v>
      </c>
      <c r="D24" s="889">
        <v>16</v>
      </c>
      <c r="E24" s="889"/>
      <c r="F24" s="889">
        <v>1037</v>
      </c>
      <c r="G24" s="889">
        <v>558</v>
      </c>
      <c r="H24" s="117">
        <f t="shared" si="2"/>
        <v>479</v>
      </c>
      <c r="I24" s="134">
        <f t="shared" si="3"/>
        <v>5839.9679999999998</v>
      </c>
      <c r="J24" s="134">
        <f t="shared" si="7"/>
        <v>95.737180327868856</v>
      </c>
      <c r="K24" s="134">
        <f t="shared" si="14"/>
        <v>951916.08695652173</v>
      </c>
      <c r="L24" s="134">
        <f t="shared" si="15"/>
        <v>120.4</v>
      </c>
      <c r="M24" s="134">
        <f t="shared" si="4"/>
        <v>790.62797919976879</v>
      </c>
      <c r="N24" s="313">
        <f t="shared" si="10"/>
        <v>5.2647847163526064E-3</v>
      </c>
      <c r="O24" s="313">
        <f t="shared" si="5"/>
        <v>2.9248803979736704</v>
      </c>
      <c r="P24" s="313">
        <f t="shared" si="6"/>
        <v>0.43727447810237602</v>
      </c>
      <c r="Q24" s="1"/>
    </row>
    <row r="25" spans="1:17">
      <c r="A25" s="138" t="str">
        <f>'plasma (Lipid #1)'!A54</f>
        <v>[sex]</v>
      </c>
      <c r="B25" s="312" t="s">
        <v>134</v>
      </c>
      <c r="C25" s="889">
        <v>60</v>
      </c>
      <c r="D25" s="889">
        <v>16</v>
      </c>
      <c r="E25" s="889"/>
      <c r="F25" s="889">
        <v>3127</v>
      </c>
      <c r="G25" s="889">
        <v>967</v>
      </c>
      <c r="H25" s="117">
        <f t="shared" si="2"/>
        <v>2160</v>
      </c>
      <c r="I25" s="134">
        <f t="shared" si="3"/>
        <v>26334.720000000001</v>
      </c>
      <c r="J25" s="134">
        <f t="shared" si="7"/>
        <v>438.91200000000003</v>
      </c>
      <c r="K25" s="134">
        <f t="shared" si="14"/>
        <v>951916.08695652173</v>
      </c>
      <c r="L25" s="134">
        <f t="shared" si="15"/>
        <v>120.4</v>
      </c>
      <c r="M25" s="134">
        <f t="shared" si="4"/>
        <v>790.62797919976879</v>
      </c>
      <c r="N25" s="313">
        <f t="shared" si="10"/>
        <v>2.4136674816514249E-2</v>
      </c>
      <c r="O25" s="313">
        <f t="shared" si="5"/>
        <v>13.40926378695236</v>
      </c>
      <c r="P25" s="313">
        <f t="shared" si="6"/>
        <v>2.0047072106739408</v>
      </c>
      <c r="Q25" s="1"/>
    </row>
    <row r="26" spans="1:17">
      <c r="A26" s="117"/>
      <c r="B26" s="312" t="s">
        <v>135</v>
      </c>
      <c r="C26" s="889">
        <v>51</v>
      </c>
      <c r="D26" s="889">
        <v>16</v>
      </c>
      <c r="E26" s="889">
        <v>0.4</v>
      </c>
      <c r="F26" s="889">
        <v>17995</v>
      </c>
      <c r="G26" s="889">
        <v>3918</v>
      </c>
      <c r="H26" s="117">
        <f t="shared" si="2"/>
        <v>14077</v>
      </c>
      <c r="I26" s="134">
        <f t="shared" si="3"/>
        <v>171694.3536</v>
      </c>
      <c r="J26" s="134">
        <f t="shared" si="7"/>
        <v>3366.5559529411767</v>
      </c>
      <c r="K26" s="134">
        <f t="shared" si="14"/>
        <v>951916.08695652173</v>
      </c>
      <c r="L26" s="134">
        <f t="shared" si="15"/>
        <v>120.4</v>
      </c>
      <c r="M26" s="134">
        <f t="shared" si="4"/>
        <v>790.62797919976879</v>
      </c>
      <c r="N26" s="313">
        <f t="shared" si="10"/>
        <v>0.18513384525312915</v>
      </c>
      <c r="O26" s="313">
        <f t="shared" si="5"/>
        <v>102.85213625173841</v>
      </c>
      <c r="P26" s="313">
        <f t="shared" si="6"/>
        <v>15.376565220359563</v>
      </c>
      <c r="Q26" s="1"/>
    </row>
    <row r="27" spans="1:17">
      <c r="A27" s="117"/>
      <c r="B27" s="312" t="s">
        <v>41</v>
      </c>
      <c r="C27" s="889">
        <v>47</v>
      </c>
      <c r="D27" s="889">
        <v>16</v>
      </c>
      <c r="E27" s="889">
        <v>0.5</v>
      </c>
      <c r="F27" s="889">
        <v>36483</v>
      </c>
      <c r="G27" s="889">
        <v>4813</v>
      </c>
      <c r="H27" s="117">
        <f t="shared" ref="H27" si="16">F27-G27</f>
        <v>31670</v>
      </c>
      <c r="I27" s="134">
        <f t="shared" si="3"/>
        <v>386310.66</v>
      </c>
      <c r="J27" s="134">
        <f t="shared" ref="J27" si="17">IF(ISERROR(I27/C27),"",I27/C27)</f>
        <v>8219.3757446808504</v>
      </c>
      <c r="K27" s="134">
        <f t="shared" si="14"/>
        <v>951916.08695652173</v>
      </c>
      <c r="L27" s="134">
        <f t="shared" si="15"/>
        <v>120.4</v>
      </c>
      <c r="M27" s="134">
        <f t="shared" si="4"/>
        <v>790.62797919976879</v>
      </c>
      <c r="N27" s="313">
        <f t="shared" ref="N27" si="18">IF(ISERROR(J27/M27/23),"",J27/M27/23)</f>
        <v>0.45200039995285229</v>
      </c>
      <c r="O27" s="313">
        <f t="shared" si="5"/>
        <v>251.11133330714017</v>
      </c>
      <c r="P27" s="313">
        <f t="shared" si="6"/>
        <v>37.541561457878096</v>
      </c>
      <c r="Q27" s="1"/>
    </row>
    <row r="28" spans="1:17">
      <c r="A28" s="117"/>
      <c r="B28" s="312" t="s">
        <v>42</v>
      </c>
      <c r="C28" s="889">
        <v>55</v>
      </c>
      <c r="D28" s="889">
        <v>16</v>
      </c>
      <c r="E28" s="889">
        <v>0.6</v>
      </c>
      <c r="F28" s="889">
        <v>5470</v>
      </c>
      <c r="G28" s="889">
        <v>560</v>
      </c>
      <c r="H28" s="117">
        <f t="shared" si="2"/>
        <v>4910</v>
      </c>
      <c r="I28" s="134">
        <f t="shared" si="3"/>
        <v>59898.072000000007</v>
      </c>
      <c r="J28" s="134">
        <f t="shared" si="7"/>
        <v>1089.0558545454546</v>
      </c>
      <c r="K28" s="134">
        <f t="shared" si="14"/>
        <v>951916.08695652173</v>
      </c>
      <c r="L28" s="134">
        <f t="shared" si="15"/>
        <v>120.4</v>
      </c>
      <c r="M28" s="134">
        <f t="shared" si="4"/>
        <v>790.62797919976879</v>
      </c>
      <c r="N28" s="313">
        <f t="shared" si="10"/>
        <v>5.9889424345164123E-2</v>
      </c>
      <c r="O28" s="313">
        <f t="shared" si="5"/>
        <v>33.271902413980065</v>
      </c>
      <c r="P28" s="313">
        <f t="shared" si="6"/>
        <v>4.9742046798309074</v>
      </c>
      <c r="Q28" s="1"/>
    </row>
    <row r="29" spans="1:17">
      <c r="A29" s="309" t="str">
        <f>'plasma (Lipid #1)'!A69</f>
        <v>MP-519-20</v>
      </c>
      <c r="B29" s="310" t="s">
        <v>39</v>
      </c>
      <c r="C29" s="888">
        <v>15</v>
      </c>
      <c r="D29" s="888">
        <v>15</v>
      </c>
      <c r="E29" s="888">
        <v>0.5</v>
      </c>
      <c r="F29" s="888">
        <v>2634</v>
      </c>
      <c r="G29" s="888">
        <v>411</v>
      </c>
      <c r="H29" s="246">
        <f t="shared" si="2"/>
        <v>2223</v>
      </c>
      <c r="I29" s="72">
        <f t="shared" si="3"/>
        <v>27089.477999999996</v>
      </c>
      <c r="J29" s="72">
        <f>IF(ISERROR(I29/C29),"",I29/C29)</f>
        <v>1805.9651999999996</v>
      </c>
      <c r="K29" s="314">
        <f>IF(ISERROR('plasma (Lipid #1)'!I85),"",'plasma (Lipid #1)'!I85)</f>
        <v>804090.43478260876</v>
      </c>
      <c r="L29" s="314">
        <f>IF(ISERROR('plasma (Lipid #1)'!C87),"",'plasma (Lipid #1)'!C87)</f>
        <v>125.8</v>
      </c>
      <c r="M29" s="314">
        <f t="shared" si="4"/>
        <v>639.18158567774947</v>
      </c>
      <c r="N29" s="290">
        <f t="shared" si="10"/>
        <v>0.12284494398207421</v>
      </c>
      <c r="O29" s="290">
        <f t="shared" si="5"/>
        <v>68.247191101152339</v>
      </c>
      <c r="P29" s="290">
        <f t="shared" si="6"/>
        <v>9.7650988856974763</v>
      </c>
      <c r="Q29" s="1"/>
    </row>
    <row r="30" spans="1:17">
      <c r="A30" s="309">
        <f>'plasma (Lipid #1)'!A70</f>
        <v>23.3</v>
      </c>
      <c r="B30" s="310" t="s">
        <v>136</v>
      </c>
      <c r="C30" s="888">
        <v>57</v>
      </c>
      <c r="D30" s="888">
        <v>15</v>
      </c>
      <c r="E30" s="888">
        <v>0.5</v>
      </c>
      <c r="F30" s="888">
        <v>2302</v>
      </c>
      <c r="G30" s="888">
        <v>606</v>
      </c>
      <c r="H30" s="246">
        <f t="shared" si="2"/>
        <v>1696</v>
      </c>
      <c r="I30" s="72">
        <f t="shared" si="3"/>
        <v>20667.455999999998</v>
      </c>
      <c r="J30" s="72">
        <f t="shared" si="7"/>
        <v>362.58694736842102</v>
      </c>
      <c r="K30" s="70">
        <f>K29</f>
        <v>804090.43478260876</v>
      </c>
      <c r="L30" s="70">
        <f>L29</f>
        <v>125.8</v>
      </c>
      <c r="M30" s="70">
        <f t="shared" si="4"/>
        <v>639.18158567774947</v>
      </c>
      <c r="N30" s="290">
        <f t="shared" si="10"/>
        <v>2.4663804838600978E-2</v>
      </c>
      <c r="O30" s="290">
        <f t="shared" si="5"/>
        <v>13.702113799222767</v>
      </c>
      <c r="P30" s="290">
        <f t="shared" si="6"/>
        <v>1.960556823418202</v>
      </c>
      <c r="Q30" s="1"/>
    </row>
    <row r="31" spans="1:17">
      <c r="A31" s="309" t="str">
        <f>'plasma (Lipid #1)'!A71</f>
        <v>Lipid#1</v>
      </c>
      <c r="B31" s="310" t="s">
        <v>40</v>
      </c>
      <c r="C31" s="888">
        <v>58</v>
      </c>
      <c r="D31" s="888">
        <v>15</v>
      </c>
      <c r="E31" s="888">
        <v>0.5</v>
      </c>
      <c r="F31" s="888">
        <v>2813</v>
      </c>
      <c r="G31" s="888">
        <v>727</v>
      </c>
      <c r="H31" s="246">
        <f t="shared" si="2"/>
        <v>2086</v>
      </c>
      <c r="I31" s="72">
        <f t="shared" si="3"/>
        <v>25419.995999999999</v>
      </c>
      <c r="J31" s="72">
        <f t="shared" si="7"/>
        <v>438.27579310344828</v>
      </c>
      <c r="K31" s="70">
        <f t="shared" ref="K31:K36" si="19">K30</f>
        <v>804090.43478260876</v>
      </c>
      <c r="L31" s="70">
        <f t="shared" ref="L31:L36" si="20">L30</f>
        <v>125.8</v>
      </c>
      <c r="M31" s="70">
        <f t="shared" si="4"/>
        <v>639.18158567774947</v>
      </c>
      <c r="N31" s="290">
        <f t="shared" si="10"/>
        <v>2.9812293865071299E-2</v>
      </c>
      <c r="O31" s="290">
        <f t="shared" si="5"/>
        <v>16.562385480595164</v>
      </c>
      <c r="P31" s="290">
        <f t="shared" si="6"/>
        <v>2.3698166824381008</v>
      </c>
      <c r="Q31" s="1"/>
    </row>
    <row r="32" spans="1:17">
      <c r="A32" s="309" t="str">
        <f>'plasma (Lipid #1)'!A72</f>
        <v>[diet A]</v>
      </c>
      <c r="B32" s="310" t="s">
        <v>133</v>
      </c>
      <c r="C32" s="888">
        <v>62</v>
      </c>
      <c r="D32" s="888">
        <v>15</v>
      </c>
      <c r="E32" s="888">
        <v>1</v>
      </c>
      <c r="F32" s="888">
        <v>1749</v>
      </c>
      <c r="G32" s="888">
        <v>544</v>
      </c>
      <c r="H32" s="246">
        <f t="shared" si="2"/>
        <v>1205</v>
      </c>
      <c r="I32" s="72">
        <f t="shared" si="3"/>
        <v>14691.36</v>
      </c>
      <c r="J32" s="72">
        <f t="shared" si="7"/>
        <v>236.95741935483872</v>
      </c>
      <c r="K32" s="70">
        <f t="shared" si="19"/>
        <v>804090.43478260876</v>
      </c>
      <c r="L32" s="70">
        <f t="shared" si="20"/>
        <v>125.8</v>
      </c>
      <c r="M32" s="70">
        <f t="shared" si="4"/>
        <v>639.18158567774947</v>
      </c>
      <c r="N32" s="290">
        <f t="shared" si="10"/>
        <v>1.6118262360084255E-2</v>
      </c>
      <c r="O32" s="290">
        <f t="shared" si="5"/>
        <v>8.9545902000468089</v>
      </c>
      <c r="P32" s="290">
        <f t="shared" si="6"/>
        <v>1.281260918925617</v>
      </c>
      <c r="Q32" s="1"/>
    </row>
    <row r="33" spans="1:17">
      <c r="A33" s="309" t="str">
        <f>'plasma (Lipid #1)'!A74</f>
        <v>[sex]</v>
      </c>
      <c r="B33" s="310" t="s">
        <v>134</v>
      </c>
      <c r="C33" s="888">
        <v>56</v>
      </c>
      <c r="D33" s="888">
        <v>15</v>
      </c>
      <c r="E33" s="888">
        <v>0.5</v>
      </c>
      <c r="F33" s="888">
        <v>3512</v>
      </c>
      <c r="G33" s="888">
        <v>860</v>
      </c>
      <c r="H33" s="246">
        <f t="shared" si="2"/>
        <v>2652</v>
      </c>
      <c r="I33" s="72">
        <f t="shared" si="3"/>
        <v>32317.272000000004</v>
      </c>
      <c r="J33" s="72">
        <f t="shared" si="7"/>
        <v>577.09414285714297</v>
      </c>
      <c r="K33" s="70">
        <f t="shared" si="19"/>
        <v>804090.43478260876</v>
      </c>
      <c r="L33" s="70">
        <f t="shared" si="20"/>
        <v>125.8</v>
      </c>
      <c r="M33" s="70">
        <f t="shared" si="4"/>
        <v>639.18158567774947</v>
      </c>
      <c r="N33" s="290">
        <f t="shared" si="10"/>
        <v>3.925496330254253E-2</v>
      </c>
      <c r="O33" s="290">
        <f t="shared" si="5"/>
        <v>21.808312945856962</v>
      </c>
      <c r="P33" s="290">
        <f t="shared" si="6"/>
        <v>3.1204263356552091</v>
      </c>
      <c r="Q33" s="1"/>
    </row>
    <row r="34" spans="1:17">
      <c r="A34" s="309"/>
      <c r="B34" s="310" t="s">
        <v>135</v>
      </c>
      <c r="C34" s="888">
        <v>57</v>
      </c>
      <c r="D34" s="888">
        <v>15</v>
      </c>
      <c r="E34" s="888">
        <v>4</v>
      </c>
      <c r="F34" s="888">
        <v>25974</v>
      </c>
      <c r="G34" s="888">
        <v>5870</v>
      </c>
      <c r="H34" s="246">
        <f t="shared" si="2"/>
        <v>20104</v>
      </c>
      <c r="I34" s="72">
        <f t="shared" si="3"/>
        <v>245831.71199999997</v>
      </c>
      <c r="J34" s="72">
        <f t="shared" si="7"/>
        <v>4312.8370526315784</v>
      </c>
      <c r="K34" s="70">
        <f t="shared" si="19"/>
        <v>804090.43478260876</v>
      </c>
      <c r="L34" s="70">
        <f t="shared" si="20"/>
        <v>125.8</v>
      </c>
      <c r="M34" s="70">
        <f t="shared" si="4"/>
        <v>639.18158567774947</v>
      </c>
      <c r="N34" s="290">
        <f t="shared" si="10"/>
        <v>0.29336679695397255</v>
      </c>
      <c r="O34" s="290">
        <f t="shared" si="5"/>
        <v>162.98155386331808</v>
      </c>
      <c r="P34" s="290">
        <f t="shared" si="6"/>
        <v>23.320095147374612</v>
      </c>
      <c r="Q34" s="1"/>
    </row>
    <row r="35" spans="1:17">
      <c r="A35" s="309"/>
      <c r="B35" s="310" t="s">
        <v>41</v>
      </c>
      <c r="C35" s="888">
        <v>61</v>
      </c>
      <c r="D35" s="888">
        <v>15</v>
      </c>
      <c r="E35" s="888">
        <v>1</v>
      </c>
      <c r="F35" s="888">
        <v>49998</v>
      </c>
      <c r="G35" s="888">
        <v>6013</v>
      </c>
      <c r="H35" s="246">
        <f t="shared" ref="H35" si="21">F35-G35</f>
        <v>43985</v>
      </c>
      <c r="I35" s="72">
        <f t="shared" si="3"/>
        <v>536265.12</v>
      </c>
      <c r="J35" s="72">
        <f t="shared" ref="J35" si="22">IF(ISERROR(I35/C35),"",I35/C35)</f>
        <v>8791.2314754098352</v>
      </c>
      <c r="K35" s="70">
        <f t="shared" si="19"/>
        <v>804090.43478260876</v>
      </c>
      <c r="L35" s="70">
        <f t="shared" si="20"/>
        <v>125.8</v>
      </c>
      <c r="M35" s="70">
        <f t="shared" si="4"/>
        <v>639.18158567774947</v>
      </c>
      <c r="N35" s="290">
        <f t="shared" ref="N35" si="23">IF(ISERROR(J35/M35/23),"",J35/M35/23)</f>
        <v>0.59799509875947177</v>
      </c>
      <c r="O35" s="290">
        <f t="shared" si="5"/>
        <v>332.2194993108177</v>
      </c>
      <c r="P35" s="290">
        <f t="shared" si="6"/>
        <v>47.535381459417479</v>
      </c>
      <c r="Q35" s="1"/>
    </row>
    <row r="36" spans="1:17">
      <c r="A36" s="309"/>
      <c r="B36" s="310" t="s">
        <v>42</v>
      </c>
      <c r="C36" s="888">
        <v>71</v>
      </c>
      <c r="D36" s="888">
        <v>15</v>
      </c>
      <c r="E36" s="888">
        <v>0.5</v>
      </c>
      <c r="F36" s="888">
        <v>9420</v>
      </c>
      <c r="G36" s="888">
        <v>1036</v>
      </c>
      <c r="H36" s="246">
        <f t="shared" si="2"/>
        <v>8384</v>
      </c>
      <c r="I36" s="72">
        <f t="shared" si="3"/>
        <v>102167.42399999998</v>
      </c>
      <c r="J36" s="72">
        <f t="shared" si="7"/>
        <v>1438.9778028169012</v>
      </c>
      <c r="K36" s="70">
        <f t="shared" si="19"/>
        <v>804090.43478260876</v>
      </c>
      <c r="L36" s="70">
        <f t="shared" si="20"/>
        <v>125.8</v>
      </c>
      <c r="M36" s="70">
        <f t="shared" si="4"/>
        <v>639.18158567774947</v>
      </c>
      <c r="N36" s="290">
        <f t="shared" si="10"/>
        <v>9.7881812771636184E-2</v>
      </c>
      <c r="O36" s="290">
        <f t="shared" si="5"/>
        <v>54.378784873131217</v>
      </c>
      <c r="P36" s="290">
        <f t="shared" si="6"/>
        <v>7.7807482330394437</v>
      </c>
      <c r="Q36" s="1"/>
    </row>
    <row r="37" spans="1:17">
      <c r="A37" s="138" t="str">
        <f>'plasma (Lipid #1)'!A89</f>
        <v>MP-523-20</v>
      </c>
      <c r="B37" s="312" t="s">
        <v>39</v>
      </c>
      <c r="C37" s="889">
        <v>18</v>
      </c>
      <c r="D37" s="889">
        <v>16</v>
      </c>
      <c r="E37" s="889">
        <v>1</v>
      </c>
      <c r="F37" s="889">
        <v>3578</v>
      </c>
      <c r="G37" s="889">
        <v>606</v>
      </c>
      <c r="H37" s="117">
        <f t="shared" si="2"/>
        <v>2972</v>
      </c>
      <c r="I37" s="134">
        <f t="shared" si="3"/>
        <v>36270.288</v>
      </c>
      <c r="J37" s="134">
        <f t="shared" si="7"/>
        <v>2015.0160000000001</v>
      </c>
      <c r="K37" s="134">
        <f>IF(ISERROR('plasma (Lipid #1)'!I105),"",'plasma (Lipid #1)'!I105)</f>
        <v>1297507.3913043477</v>
      </c>
      <c r="L37" s="134">
        <f>IF(ISERROR('plasma (Lipid #1)'!C107),"",'plasma (Lipid #1)'!C107)</f>
        <v>106.8</v>
      </c>
      <c r="M37" s="134">
        <f t="shared" si="4"/>
        <v>1214.894561146393</v>
      </c>
      <c r="N37" s="313">
        <f t="shared" si="10"/>
        <v>7.2112752913864625E-2</v>
      </c>
      <c r="O37" s="313">
        <f t="shared" si="5"/>
        <v>40.062640507702568</v>
      </c>
      <c r="P37" s="313">
        <f t="shared" si="6"/>
        <v>6.7521304226465002</v>
      </c>
      <c r="Q37" s="1"/>
    </row>
    <row r="38" spans="1:17">
      <c r="A38" s="138">
        <f>'plasma (Lipid #1)'!A90</f>
        <v>20.5</v>
      </c>
      <c r="B38" s="312" t="s">
        <v>136</v>
      </c>
      <c r="C38" s="889">
        <v>56</v>
      </c>
      <c r="D38" s="889">
        <v>16</v>
      </c>
      <c r="E38" s="889">
        <v>2</v>
      </c>
      <c r="F38" s="889">
        <v>2805</v>
      </c>
      <c r="G38" s="889">
        <v>736</v>
      </c>
      <c r="H38" s="117">
        <f t="shared" si="2"/>
        <v>2069</v>
      </c>
      <c r="I38" s="134">
        <f t="shared" si="3"/>
        <v>25274.904000000002</v>
      </c>
      <c r="J38" s="134">
        <f t="shared" si="7"/>
        <v>451.33757142857149</v>
      </c>
      <c r="K38" s="134">
        <f>K37</f>
        <v>1297507.3913043477</v>
      </c>
      <c r="L38" s="134">
        <f>L37</f>
        <v>106.8</v>
      </c>
      <c r="M38" s="134">
        <f t="shared" si="4"/>
        <v>1214.894561146393</v>
      </c>
      <c r="N38" s="313">
        <f t="shared" si="10"/>
        <v>1.6152325723057435E-2</v>
      </c>
      <c r="O38" s="313">
        <f t="shared" si="5"/>
        <v>8.9735142905874632</v>
      </c>
      <c r="P38" s="313">
        <f t="shared" si="6"/>
        <v>1.5123900489754152</v>
      </c>
      <c r="Q38" s="1"/>
    </row>
    <row r="39" spans="1:17">
      <c r="A39" s="138" t="str">
        <f>'plasma (Lipid #1)'!A91</f>
        <v>Lipid#1</v>
      </c>
      <c r="B39" s="312" t="s">
        <v>40</v>
      </c>
      <c r="C39" s="889">
        <v>62</v>
      </c>
      <c r="D39" s="889">
        <v>16</v>
      </c>
      <c r="E39" s="889">
        <v>1</v>
      </c>
      <c r="F39" s="889">
        <v>3294</v>
      </c>
      <c r="G39" s="889">
        <v>846</v>
      </c>
      <c r="H39" s="117">
        <f t="shared" si="2"/>
        <v>2448</v>
      </c>
      <c r="I39" s="134">
        <f t="shared" si="3"/>
        <v>29875.392</v>
      </c>
      <c r="J39" s="134">
        <f t="shared" si="7"/>
        <v>481.86116129032257</v>
      </c>
      <c r="K39" s="134">
        <f t="shared" ref="K39:K44" si="24">K38</f>
        <v>1297507.3913043477</v>
      </c>
      <c r="L39" s="134">
        <f t="shared" ref="L39:L44" si="25">L38</f>
        <v>106.8</v>
      </c>
      <c r="M39" s="134">
        <f t="shared" si="4"/>
        <v>1214.894561146393</v>
      </c>
      <c r="N39" s="313">
        <f t="shared" si="10"/>
        <v>1.7244694266902543E-2</v>
      </c>
      <c r="O39" s="313">
        <f t="shared" si="5"/>
        <v>9.5803857038347466</v>
      </c>
      <c r="P39" s="313">
        <f t="shared" si="6"/>
        <v>1.6146717478373169</v>
      </c>
      <c r="Q39" s="1"/>
    </row>
    <row r="40" spans="1:17">
      <c r="A40" s="138" t="str">
        <f>'plasma (Lipid #1)'!A92</f>
        <v>[diet A]</v>
      </c>
      <c r="B40" s="312" t="s">
        <v>133</v>
      </c>
      <c r="C40" s="889">
        <v>56</v>
      </c>
      <c r="D40" s="889">
        <v>16</v>
      </c>
      <c r="E40" s="889">
        <v>1</v>
      </c>
      <c r="F40" s="889">
        <v>2736</v>
      </c>
      <c r="G40" s="889">
        <v>1583</v>
      </c>
      <c r="H40" s="117">
        <f t="shared" si="2"/>
        <v>1153</v>
      </c>
      <c r="I40" s="134">
        <f t="shared" si="3"/>
        <v>14071.212000000001</v>
      </c>
      <c r="J40" s="134">
        <f t="shared" si="7"/>
        <v>251.27164285714289</v>
      </c>
      <c r="K40" s="134">
        <f t="shared" si="24"/>
        <v>1297507.3913043477</v>
      </c>
      <c r="L40" s="134">
        <f t="shared" si="25"/>
        <v>106.8</v>
      </c>
      <c r="M40" s="134">
        <f t="shared" si="4"/>
        <v>1214.894561146393</v>
      </c>
      <c r="N40" s="313">
        <f t="shared" si="10"/>
        <v>8.992429784983335E-3</v>
      </c>
      <c r="O40" s="313">
        <f t="shared" si="5"/>
        <v>4.9957943249907419</v>
      </c>
      <c r="P40" s="313">
        <f t="shared" si="6"/>
        <v>0.84198780758270941</v>
      </c>
      <c r="Q40" s="1"/>
    </row>
    <row r="41" spans="1:17">
      <c r="A41" s="138" t="str">
        <f>'plasma (Lipid #1)'!A94</f>
        <v>[sex]</v>
      </c>
      <c r="B41" s="312" t="s">
        <v>134</v>
      </c>
      <c r="C41" s="889">
        <v>20</v>
      </c>
      <c r="D41" s="889">
        <v>16</v>
      </c>
      <c r="E41" s="889">
        <v>1</v>
      </c>
      <c r="F41" s="889">
        <v>1281</v>
      </c>
      <c r="G41" s="889">
        <v>738</v>
      </c>
      <c r="H41" s="117">
        <f t="shared" si="2"/>
        <v>543</v>
      </c>
      <c r="I41" s="134">
        <f t="shared" si="3"/>
        <v>6626.7719999999999</v>
      </c>
      <c r="J41" s="134">
        <f t="shared" si="7"/>
        <v>331.33859999999999</v>
      </c>
      <c r="K41" s="134">
        <f t="shared" si="24"/>
        <v>1297507.3913043477</v>
      </c>
      <c r="L41" s="134">
        <f t="shared" si="25"/>
        <v>106.8</v>
      </c>
      <c r="M41" s="134">
        <f t="shared" si="4"/>
        <v>1214.894561146393</v>
      </c>
      <c r="N41" s="313">
        <f t="shared" si="10"/>
        <v>1.1857840628871345E-2</v>
      </c>
      <c r="O41" s="313">
        <f t="shared" si="5"/>
        <v>6.5876892382618593</v>
      </c>
      <c r="P41" s="313">
        <f t="shared" si="6"/>
        <v>1.1102847030778413</v>
      </c>
      <c r="Q41" s="1"/>
    </row>
    <row r="42" spans="1:17">
      <c r="A42" s="138"/>
      <c r="B42" s="312" t="s">
        <v>135</v>
      </c>
      <c r="C42" s="889">
        <v>57</v>
      </c>
      <c r="D42" s="889">
        <v>16</v>
      </c>
      <c r="E42" s="889">
        <v>1</v>
      </c>
      <c r="F42" s="889">
        <v>14866</v>
      </c>
      <c r="G42" s="889">
        <v>3107</v>
      </c>
      <c r="H42" s="117">
        <f t="shared" si="2"/>
        <v>11759</v>
      </c>
      <c r="I42" s="134">
        <f t="shared" si="3"/>
        <v>143506.83600000001</v>
      </c>
      <c r="J42" s="134">
        <f t="shared" si="7"/>
        <v>2517.6637894736846</v>
      </c>
      <c r="K42" s="134">
        <f t="shared" si="24"/>
        <v>1297507.3913043477</v>
      </c>
      <c r="L42" s="134">
        <f t="shared" si="25"/>
        <v>106.8</v>
      </c>
      <c r="M42" s="134">
        <f t="shared" si="4"/>
        <v>1214.894561146393</v>
      </c>
      <c r="N42" s="313">
        <f t="shared" si="10"/>
        <v>9.0101352431196519E-2</v>
      </c>
      <c r="O42" s="313">
        <f t="shared" si="5"/>
        <v>50.056306906220293</v>
      </c>
      <c r="P42" s="313">
        <f t="shared" si="6"/>
        <v>8.4364562201494859</v>
      </c>
      <c r="Q42" s="1"/>
    </row>
    <row r="43" spans="1:17">
      <c r="A43" s="138"/>
      <c r="B43" s="312" t="s">
        <v>41</v>
      </c>
      <c r="C43" s="889">
        <v>48</v>
      </c>
      <c r="D43" s="889">
        <v>16</v>
      </c>
      <c r="E43" s="889">
        <v>1</v>
      </c>
      <c r="F43" s="889">
        <v>15415</v>
      </c>
      <c r="G43" s="889">
        <v>2548</v>
      </c>
      <c r="H43" s="117">
        <f t="shared" ref="H43" si="26">F43-G43</f>
        <v>12867</v>
      </c>
      <c r="I43" s="134">
        <f t="shared" si="3"/>
        <v>157028.86799999999</v>
      </c>
      <c r="J43" s="134">
        <f t="shared" ref="J43" si="27">IF(ISERROR(I43/C43),"",I43/C43)</f>
        <v>3271.4347499999999</v>
      </c>
      <c r="K43" s="134">
        <f t="shared" si="24"/>
        <v>1297507.3913043477</v>
      </c>
      <c r="L43" s="134">
        <f t="shared" si="25"/>
        <v>106.8</v>
      </c>
      <c r="M43" s="134">
        <f t="shared" si="4"/>
        <v>1214.894561146393</v>
      </c>
      <c r="N43" s="313">
        <f t="shared" ref="N43" si="28">IF(ISERROR(J43/M43/23),"",J43/M43/23)</f>
        <v>0.11707706827170626</v>
      </c>
      <c r="O43" s="313">
        <f t="shared" si="5"/>
        <v>65.042815706503475</v>
      </c>
      <c r="P43" s="313">
        <f t="shared" si="6"/>
        <v>10.962272310084856</v>
      </c>
      <c r="Q43" s="1"/>
    </row>
    <row r="44" spans="1:17">
      <c r="A44" s="138"/>
      <c r="B44" s="312" t="s">
        <v>42</v>
      </c>
      <c r="C44" s="889">
        <v>79</v>
      </c>
      <c r="D44" s="889">
        <v>16</v>
      </c>
      <c r="E44" s="889">
        <v>1</v>
      </c>
      <c r="F44" s="889">
        <v>10578</v>
      </c>
      <c r="G44" s="889">
        <v>970</v>
      </c>
      <c r="H44" s="117">
        <f t="shared" si="2"/>
        <v>9608</v>
      </c>
      <c r="I44" s="134">
        <f t="shared" si="3"/>
        <v>117256.03199999999</v>
      </c>
      <c r="J44" s="134">
        <f t="shared" si="7"/>
        <v>1484.2535696202531</v>
      </c>
      <c r="K44" s="134">
        <f t="shared" si="24"/>
        <v>1297507.3913043477</v>
      </c>
      <c r="L44" s="134">
        <f t="shared" si="25"/>
        <v>106.8</v>
      </c>
      <c r="M44" s="134">
        <f t="shared" si="4"/>
        <v>1214.894561146393</v>
      </c>
      <c r="N44" s="313">
        <f t="shared" si="10"/>
        <v>5.3117995553160303E-2</v>
      </c>
      <c r="O44" s="313">
        <f t="shared" si="5"/>
        <v>29.509997529533504</v>
      </c>
      <c r="P44" s="313">
        <f t="shared" si="6"/>
        <v>4.9735950892472198</v>
      </c>
      <c r="Q44" s="1"/>
    </row>
    <row r="45" spans="1:17">
      <c r="A45" s="309" t="str">
        <f>'plasma (Lipid #1)'!A109</f>
        <v>MP-521-20</v>
      </c>
      <c r="B45" s="310" t="s">
        <v>39</v>
      </c>
      <c r="C45" s="887">
        <v>20</v>
      </c>
      <c r="D45" s="888">
        <v>16</v>
      </c>
      <c r="E45" s="888">
        <v>1</v>
      </c>
      <c r="F45" s="887">
        <v>2715</v>
      </c>
      <c r="G45" s="888">
        <v>512</v>
      </c>
      <c r="H45" s="131">
        <f t="shared" si="2"/>
        <v>2203</v>
      </c>
      <c r="I45" s="72">
        <f t="shared" si="3"/>
        <v>26885.412</v>
      </c>
      <c r="J45" s="72">
        <f t="shared" si="7"/>
        <v>1344.2706000000001</v>
      </c>
      <c r="K45" s="72">
        <f>IF(ISERROR('plasma (Lipid #1)'!I125),"",'plasma (Lipid #1)'!I125)</f>
        <v>815248.2608695653</v>
      </c>
      <c r="L45" s="72">
        <f>IF(ISERROR('plasma (Lipid #1)'!C127),"",'plasma (Lipid #1)'!C127)</f>
        <v>117.4</v>
      </c>
      <c r="M45" s="72">
        <f t="shared" si="4"/>
        <v>694.41930227390571</v>
      </c>
      <c r="N45" s="290">
        <f t="shared" si="10"/>
        <v>8.4166076079252458E-2</v>
      </c>
      <c r="O45" s="290">
        <f t="shared" si="5"/>
        <v>46.758931155140253</v>
      </c>
      <c r="P45" s="290">
        <f t="shared" si="6"/>
        <v>7.1691717273639224</v>
      </c>
      <c r="Q45" s="1"/>
    </row>
    <row r="46" spans="1:17">
      <c r="A46" s="309">
        <f>'plasma (Lipid #1)'!A110</f>
        <v>22.5</v>
      </c>
      <c r="B46" s="310" t="s">
        <v>136</v>
      </c>
      <c r="C46" s="888">
        <v>54</v>
      </c>
      <c r="D46" s="888">
        <v>16</v>
      </c>
      <c r="E46" s="888">
        <v>1</v>
      </c>
      <c r="F46" s="888">
        <v>2020</v>
      </c>
      <c r="G46" s="888">
        <v>584</v>
      </c>
      <c r="H46" s="131">
        <f t="shared" si="2"/>
        <v>1436</v>
      </c>
      <c r="I46" s="72">
        <f t="shared" si="3"/>
        <v>17524.944</v>
      </c>
      <c r="J46" s="72">
        <f t="shared" si="7"/>
        <v>324.536</v>
      </c>
      <c r="K46" s="72">
        <f>K45</f>
        <v>815248.2608695653</v>
      </c>
      <c r="L46" s="72">
        <f>L45</f>
        <v>117.4</v>
      </c>
      <c r="M46" s="72">
        <f t="shared" si="4"/>
        <v>694.41930227390571</v>
      </c>
      <c r="N46" s="290">
        <f t="shared" si="10"/>
        <v>2.0319511314504889E-2</v>
      </c>
      <c r="O46" s="290">
        <f t="shared" si="5"/>
        <v>11.288617396947162</v>
      </c>
      <c r="P46" s="290">
        <f t="shared" si="6"/>
        <v>1.7307931273002459</v>
      </c>
      <c r="Q46" s="1"/>
    </row>
    <row r="47" spans="1:17">
      <c r="A47" s="309" t="str">
        <f>'plasma (Lipid #1)'!A111</f>
        <v>Lipid#1</v>
      </c>
      <c r="B47" s="310" t="s">
        <v>40</v>
      </c>
      <c r="C47" s="888">
        <v>63</v>
      </c>
      <c r="D47" s="888">
        <v>16</v>
      </c>
      <c r="E47" s="888">
        <v>2</v>
      </c>
      <c r="F47" s="888">
        <v>3324</v>
      </c>
      <c r="G47" s="888">
        <v>939</v>
      </c>
      <c r="H47" s="131">
        <f t="shared" si="2"/>
        <v>2385</v>
      </c>
      <c r="I47" s="72">
        <f t="shared" si="3"/>
        <v>29135.159999999996</v>
      </c>
      <c r="J47" s="72">
        <f t="shared" si="7"/>
        <v>462.4628571428571</v>
      </c>
      <c r="K47" s="72">
        <f t="shared" ref="K47:K52" si="29">K46</f>
        <v>815248.2608695653</v>
      </c>
      <c r="L47" s="72">
        <f t="shared" ref="L47:L52" si="30">L46</f>
        <v>117.4</v>
      </c>
      <c r="M47" s="72">
        <f t="shared" si="4"/>
        <v>694.41930227390571</v>
      </c>
      <c r="N47" s="290">
        <f t="shared" si="10"/>
        <v>2.8955244589976285E-2</v>
      </c>
      <c r="O47" s="290">
        <f t="shared" si="5"/>
        <v>16.086246994431271</v>
      </c>
      <c r="P47" s="290">
        <f t="shared" si="6"/>
        <v>2.4663751780218295</v>
      </c>
      <c r="Q47" s="1"/>
    </row>
    <row r="48" spans="1:17">
      <c r="A48" s="309" t="str">
        <f>'plasma (Lipid #1)'!A112</f>
        <v>[diet A]</v>
      </c>
      <c r="B48" s="310" t="s">
        <v>133</v>
      </c>
      <c r="C48" s="888">
        <v>62</v>
      </c>
      <c r="D48" s="888">
        <v>16</v>
      </c>
      <c r="E48" s="888">
        <v>1</v>
      </c>
      <c r="F48" s="888">
        <v>2784</v>
      </c>
      <c r="G48" s="888">
        <v>852</v>
      </c>
      <c r="H48" s="131">
        <f t="shared" si="2"/>
        <v>1932</v>
      </c>
      <c r="I48" s="72">
        <f t="shared" si="3"/>
        <v>23578.128000000001</v>
      </c>
      <c r="J48" s="72">
        <f t="shared" si="7"/>
        <v>380.29238709677418</v>
      </c>
      <c r="K48" s="72">
        <f t="shared" si="29"/>
        <v>815248.2608695653</v>
      </c>
      <c r="L48" s="72">
        <f t="shared" si="30"/>
        <v>117.4</v>
      </c>
      <c r="M48" s="72">
        <f t="shared" si="4"/>
        <v>694.41930227390571</v>
      </c>
      <c r="N48" s="290">
        <f t="shared" si="10"/>
        <v>2.3810472374198782E-2</v>
      </c>
      <c r="O48" s="290">
        <f t="shared" si="5"/>
        <v>13.228040207888212</v>
      </c>
      <c r="P48" s="290">
        <f t="shared" si="6"/>
        <v>2.0281492652639508</v>
      </c>
      <c r="Q48" s="1"/>
    </row>
    <row r="49" spans="1:17">
      <c r="A49" s="309" t="str">
        <f>'plasma (Lipid #1)'!A114</f>
        <v>[sex]</v>
      </c>
      <c r="B49" s="310" t="s">
        <v>134</v>
      </c>
      <c r="C49" s="888">
        <v>64</v>
      </c>
      <c r="D49" s="888">
        <v>16</v>
      </c>
      <c r="E49" s="888">
        <v>2</v>
      </c>
      <c r="F49" s="888">
        <v>852</v>
      </c>
      <c r="G49" s="888">
        <v>455</v>
      </c>
      <c r="H49" s="131">
        <f t="shared" si="2"/>
        <v>397</v>
      </c>
      <c r="I49" s="72">
        <f t="shared" si="3"/>
        <v>4849.7520000000004</v>
      </c>
      <c r="J49" s="72">
        <f t="shared" si="7"/>
        <v>75.777375000000006</v>
      </c>
      <c r="K49" s="72">
        <f t="shared" si="29"/>
        <v>815248.2608695653</v>
      </c>
      <c r="L49" s="72">
        <f t="shared" si="30"/>
        <v>117.4</v>
      </c>
      <c r="M49" s="72">
        <f t="shared" si="4"/>
        <v>694.41930227390571</v>
      </c>
      <c r="N49" s="290">
        <f t="shared" si="10"/>
        <v>4.7444943818127422E-3</v>
      </c>
      <c r="O49" s="290">
        <f t="shared" si="5"/>
        <v>2.63583021211819</v>
      </c>
      <c r="P49" s="290">
        <f t="shared" si="6"/>
        <v>0.40413069691761</v>
      </c>
      <c r="Q49" s="1"/>
    </row>
    <row r="50" spans="1:17">
      <c r="A50" s="309"/>
      <c r="B50" s="310" t="s">
        <v>135</v>
      </c>
      <c r="C50" s="888">
        <v>50</v>
      </c>
      <c r="D50" s="888">
        <v>16</v>
      </c>
      <c r="E50" s="888">
        <v>3</v>
      </c>
      <c r="F50" s="888">
        <v>58444</v>
      </c>
      <c r="G50" s="888">
        <v>12373</v>
      </c>
      <c r="H50" s="131">
        <f t="shared" si="2"/>
        <v>46071</v>
      </c>
      <c r="I50" s="72">
        <f t="shared" si="3"/>
        <v>563356.18799999997</v>
      </c>
      <c r="J50" s="72">
        <f t="shared" si="7"/>
        <v>11267.123759999999</v>
      </c>
      <c r="K50" s="72">
        <f t="shared" si="29"/>
        <v>815248.2608695653</v>
      </c>
      <c r="L50" s="72">
        <f t="shared" si="30"/>
        <v>117.4</v>
      </c>
      <c r="M50" s="72">
        <f t="shared" si="4"/>
        <v>694.41930227390571</v>
      </c>
      <c r="N50" s="290">
        <f t="shared" si="10"/>
        <v>0.70544546282460752</v>
      </c>
      <c r="O50" s="290">
        <f t="shared" si="5"/>
        <v>391.91414601367092</v>
      </c>
      <c r="P50" s="290">
        <f t="shared" si="6"/>
        <v>60.089051347922279</v>
      </c>
      <c r="Q50" s="1"/>
    </row>
    <row r="51" spans="1:17">
      <c r="A51" s="309"/>
      <c r="B51" s="310" t="s">
        <v>41</v>
      </c>
      <c r="C51" s="888">
        <v>60</v>
      </c>
      <c r="D51" s="888">
        <v>16</v>
      </c>
      <c r="E51" s="888">
        <v>2</v>
      </c>
      <c r="F51" s="888">
        <v>40015</v>
      </c>
      <c r="G51" s="888">
        <v>5947</v>
      </c>
      <c r="H51" s="131">
        <f t="shared" ref="H51" si="31">F51-G51</f>
        <v>34068</v>
      </c>
      <c r="I51" s="72">
        <f t="shared" si="3"/>
        <v>416174.68800000002</v>
      </c>
      <c r="J51" s="72">
        <f t="shared" ref="J51" si="32">IF(ISERROR(I51/C51),"",I51/C51)</f>
        <v>6936.2448000000004</v>
      </c>
      <c r="K51" s="72">
        <f t="shared" si="29"/>
        <v>815248.2608695653</v>
      </c>
      <c r="L51" s="72">
        <f t="shared" si="30"/>
        <v>117.4</v>
      </c>
      <c r="M51" s="72">
        <f t="shared" si="4"/>
        <v>694.41930227390571</v>
      </c>
      <c r="N51" s="290">
        <f t="shared" ref="N51" si="33">IF(ISERROR(J51/M51/23),"",J51/M51/23)</f>
        <v>0.43428496282007456</v>
      </c>
      <c r="O51" s="290">
        <f t="shared" si="5"/>
        <v>241.26942378893034</v>
      </c>
      <c r="P51" s="290">
        <f t="shared" si="6"/>
        <v>36.99190483987006</v>
      </c>
      <c r="Q51" s="1"/>
    </row>
    <row r="52" spans="1:17">
      <c r="A52" s="309"/>
      <c r="B52" s="310" t="s">
        <v>42</v>
      </c>
      <c r="C52" s="888">
        <v>70</v>
      </c>
      <c r="D52" s="888">
        <v>16</v>
      </c>
      <c r="E52" s="888">
        <v>1</v>
      </c>
      <c r="F52" s="888">
        <v>8524</v>
      </c>
      <c r="G52" s="888">
        <v>1158</v>
      </c>
      <c r="H52" s="131">
        <f t="shared" si="2"/>
        <v>7366</v>
      </c>
      <c r="I52" s="72">
        <f t="shared" si="3"/>
        <v>89894.664000000004</v>
      </c>
      <c r="J52" s="72">
        <f t="shared" si="7"/>
        <v>1284.2094857142858</v>
      </c>
      <c r="K52" s="72">
        <f t="shared" si="29"/>
        <v>815248.2608695653</v>
      </c>
      <c r="L52" s="72">
        <f t="shared" si="30"/>
        <v>117.4</v>
      </c>
      <c r="M52" s="72">
        <f t="shared" si="4"/>
        <v>694.41930227390571</v>
      </c>
      <c r="N52" s="311">
        <f t="shared" si="10"/>
        <v>8.040559190711026E-2</v>
      </c>
      <c r="O52" s="311">
        <f t="shared" si="5"/>
        <v>44.66977328172792</v>
      </c>
      <c r="P52" s="311">
        <f t="shared" si="6"/>
        <v>6.8488579137231902</v>
      </c>
      <c r="Q52" s="1"/>
    </row>
    <row r="53" spans="1:17">
      <c r="A53" s="138" t="str">
        <f>'plasma (Lipid #1)'!A129</f>
        <v>MP-533-20</v>
      </c>
      <c r="B53" s="312" t="s">
        <v>39</v>
      </c>
      <c r="C53" s="889">
        <v>17</v>
      </c>
      <c r="D53" s="889">
        <v>16</v>
      </c>
      <c r="E53" s="889"/>
      <c r="F53" s="889">
        <v>1792</v>
      </c>
      <c r="G53" s="889">
        <v>374</v>
      </c>
      <c r="H53" s="117">
        <f t="shared" si="2"/>
        <v>1418</v>
      </c>
      <c r="I53" s="134">
        <f t="shared" si="3"/>
        <v>17288.256000000001</v>
      </c>
      <c r="J53" s="134">
        <f t="shared" si="7"/>
        <v>1016.9562352941177</v>
      </c>
      <c r="K53" s="134">
        <f>IF(ISERROR('plasma (Lipid #1)'!I145),"",'plasma (Lipid #1)'!I145)</f>
        <v>639678.69565217383</v>
      </c>
      <c r="L53" s="134">
        <f>IF(ISERROR('plasma (Lipid #1)'!C147),"",'plasma (Lipid #1)'!C147)</f>
        <v>123.6</v>
      </c>
      <c r="M53" s="134">
        <f t="shared" si="4"/>
        <v>517.53939777683968</v>
      </c>
      <c r="N53" s="313">
        <f t="shared" si="10"/>
        <v>8.5434053293299395E-2</v>
      </c>
      <c r="O53" s="313">
        <f t="shared" si="5"/>
        <v>47.463362940721886</v>
      </c>
      <c r="P53" s="313">
        <f t="shared" si="6"/>
        <v>6.9121402340857125</v>
      </c>
      <c r="Q53" s="1"/>
    </row>
    <row r="54" spans="1:17">
      <c r="A54" s="138">
        <f>'plasma (Lipid #1)'!A130</f>
        <v>24.7</v>
      </c>
      <c r="B54" s="312" t="s">
        <v>136</v>
      </c>
      <c r="C54" s="889">
        <v>50</v>
      </c>
      <c r="D54" s="889">
        <v>16</v>
      </c>
      <c r="E54" s="889"/>
      <c r="F54" s="889">
        <v>1586</v>
      </c>
      <c r="G54" s="889">
        <v>532</v>
      </c>
      <c r="H54" s="117">
        <f t="shared" si="2"/>
        <v>1054</v>
      </c>
      <c r="I54" s="134">
        <f t="shared" si="3"/>
        <v>12850.368</v>
      </c>
      <c r="J54" s="134">
        <f t="shared" si="7"/>
        <v>257.00736000000001</v>
      </c>
      <c r="K54" s="134">
        <f>K53</f>
        <v>639678.69565217383</v>
      </c>
      <c r="L54" s="134">
        <f>L53</f>
        <v>123.6</v>
      </c>
      <c r="M54" s="134">
        <f t="shared" si="4"/>
        <v>517.53939777683968</v>
      </c>
      <c r="N54" s="313">
        <f t="shared" si="10"/>
        <v>2.1591077107324944E-2</v>
      </c>
      <c r="O54" s="313">
        <f t="shared" si="5"/>
        <v>11.995042837402746</v>
      </c>
      <c r="P54" s="313">
        <f t="shared" si="6"/>
        <v>1.7468508986508855</v>
      </c>
      <c r="Q54" s="1"/>
    </row>
    <row r="55" spans="1:17">
      <c r="A55" s="138" t="str">
        <f>'plasma (Lipid #1)'!A131</f>
        <v>Lipid#1</v>
      </c>
      <c r="B55" s="312" t="s">
        <v>40</v>
      </c>
      <c r="C55" s="889">
        <v>52</v>
      </c>
      <c r="D55" s="889">
        <v>16</v>
      </c>
      <c r="E55" s="889">
        <v>0.1</v>
      </c>
      <c r="F55" s="889">
        <v>1755</v>
      </c>
      <c r="G55" s="889">
        <v>514</v>
      </c>
      <c r="H55" s="117">
        <f t="shared" si="2"/>
        <v>1241</v>
      </c>
      <c r="I55" s="134">
        <f t="shared" si="3"/>
        <v>15131.761199999999</v>
      </c>
      <c r="J55" s="134">
        <f t="shared" si="7"/>
        <v>290.99540769230765</v>
      </c>
      <c r="K55" s="134">
        <f t="shared" ref="K55:K60" si="34">K54</f>
        <v>639678.69565217383</v>
      </c>
      <c r="L55" s="134">
        <f t="shared" ref="L55:L60" si="35">L54</f>
        <v>123.6</v>
      </c>
      <c r="M55" s="134">
        <f t="shared" si="4"/>
        <v>517.53939777683968</v>
      </c>
      <c r="N55" s="313">
        <f t="shared" si="10"/>
        <v>2.4446398287434543E-2</v>
      </c>
      <c r="O55" s="313">
        <f t="shared" si="5"/>
        <v>13.58133238190808</v>
      </c>
      <c r="P55" s="313">
        <f t="shared" si="6"/>
        <v>1.977863939112827</v>
      </c>
      <c r="Q55" s="1"/>
    </row>
    <row r="56" spans="1:17">
      <c r="A56" s="138" t="str">
        <f>'plasma (Lipid #1)'!A132</f>
        <v>[diet A]</v>
      </c>
      <c r="B56" s="312" t="s">
        <v>133</v>
      </c>
      <c r="C56" s="889">
        <v>49</v>
      </c>
      <c r="D56" s="889">
        <v>16</v>
      </c>
      <c r="E56" s="889"/>
      <c r="F56" s="889">
        <v>1157</v>
      </c>
      <c r="G56" s="889">
        <v>464</v>
      </c>
      <c r="H56" s="117">
        <f t="shared" si="2"/>
        <v>693</v>
      </c>
      <c r="I56" s="134">
        <f t="shared" si="3"/>
        <v>8449.0560000000005</v>
      </c>
      <c r="J56" s="134">
        <f t="shared" si="7"/>
        <v>172.42971428571428</v>
      </c>
      <c r="K56" s="134">
        <f t="shared" si="34"/>
        <v>639678.69565217383</v>
      </c>
      <c r="L56" s="134">
        <f t="shared" si="35"/>
        <v>123.6</v>
      </c>
      <c r="M56" s="134">
        <f t="shared" si="4"/>
        <v>517.53939777683968</v>
      </c>
      <c r="N56" s="313">
        <f t="shared" si="10"/>
        <v>1.4485745687348667E-2</v>
      </c>
      <c r="O56" s="313">
        <f t="shared" si="5"/>
        <v>8.047636492971483</v>
      </c>
      <c r="P56" s="313">
        <f t="shared" si="6"/>
        <v>1.1719858970346819</v>
      </c>
      <c r="Q56" s="1"/>
    </row>
    <row r="57" spans="1:17">
      <c r="A57" s="138" t="str">
        <f>'plasma (Lipid #1)'!A134</f>
        <v>[sex]</v>
      </c>
      <c r="B57" s="312" t="s">
        <v>134</v>
      </c>
      <c r="C57" s="889">
        <v>56</v>
      </c>
      <c r="D57" s="889">
        <v>16</v>
      </c>
      <c r="E57" s="889"/>
      <c r="F57" s="889">
        <v>3249</v>
      </c>
      <c r="G57" s="889">
        <v>889</v>
      </c>
      <c r="H57" s="117">
        <f t="shared" si="2"/>
        <v>2360</v>
      </c>
      <c r="I57" s="134">
        <f t="shared" si="3"/>
        <v>28773.120000000003</v>
      </c>
      <c r="J57" s="134">
        <f t="shared" si="7"/>
        <v>513.80571428571432</v>
      </c>
      <c r="K57" s="134">
        <f t="shared" si="34"/>
        <v>639678.69565217383</v>
      </c>
      <c r="L57" s="134">
        <f t="shared" si="35"/>
        <v>123.6</v>
      </c>
      <c r="M57" s="134">
        <f t="shared" si="4"/>
        <v>517.53939777683968</v>
      </c>
      <c r="N57" s="313">
        <f t="shared" si="10"/>
        <v>4.3164595735028864E-2</v>
      </c>
      <c r="O57" s="313">
        <f t="shared" si="5"/>
        <v>23.980330963904922</v>
      </c>
      <c r="P57" s="313">
        <f t="shared" si="6"/>
        <v>3.4922812083356685</v>
      </c>
      <c r="Q57" s="1"/>
    </row>
    <row r="58" spans="1:17">
      <c r="A58" s="117"/>
      <c r="B58" s="312" t="s">
        <v>135</v>
      </c>
      <c r="C58" s="889">
        <v>49</v>
      </c>
      <c r="D58" s="889">
        <v>16</v>
      </c>
      <c r="E58" s="889">
        <v>0.1</v>
      </c>
      <c r="F58" s="889">
        <v>48734</v>
      </c>
      <c r="G58" s="889">
        <v>14514</v>
      </c>
      <c r="H58" s="117">
        <f t="shared" si="2"/>
        <v>34220</v>
      </c>
      <c r="I58" s="134">
        <f t="shared" si="3"/>
        <v>417251.30400000006</v>
      </c>
      <c r="J58" s="134">
        <f t="shared" si="7"/>
        <v>8515.3327346938786</v>
      </c>
      <c r="K58" s="134">
        <f t="shared" si="34"/>
        <v>639678.69565217383</v>
      </c>
      <c r="L58" s="134">
        <f t="shared" si="35"/>
        <v>123.6</v>
      </c>
      <c r="M58" s="134">
        <f t="shared" si="4"/>
        <v>517.53939777683968</v>
      </c>
      <c r="N58" s="313">
        <f t="shared" si="10"/>
        <v>0.71536941848398317</v>
      </c>
      <c r="O58" s="313">
        <f t="shared" si="5"/>
        <v>397.42745471332398</v>
      </c>
      <c r="P58" s="313">
        <f t="shared" si="6"/>
        <v>57.87778466698893</v>
      </c>
      <c r="Q58" s="1"/>
    </row>
    <row r="59" spans="1:17">
      <c r="A59" s="117"/>
      <c r="B59" s="312" t="s">
        <v>41</v>
      </c>
      <c r="C59" s="889">
        <v>55</v>
      </c>
      <c r="D59" s="889">
        <v>16</v>
      </c>
      <c r="E59" s="889"/>
      <c r="F59" s="889">
        <v>30382</v>
      </c>
      <c r="G59" s="889">
        <v>4433</v>
      </c>
      <c r="H59" s="117">
        <f t="shared" ref="H59" si="36">F59-G59</f>
        <v>25949</v>
      </c>
      <c r="I59" s="134">
        <f t="shared" si="3"/>
        <v>316370.20799999998</v>
      </c>
      <c r="J59" s="134">
        <f t="shared" ref="J59" si="37">IF(ISERROR(I59/C59),"",I59/C59)</f>
        <v>5752.1855999999998</v>
      </c>
      <c r="K59" s="134">
        <f t="shared" si="34"/>
        <v>639678.69565217383</v>
      </c>
      <c r="L59" s="134">
        <f t="shared" si="35"/>
        <v>123.6</v>
      </c>
      <c r="M59" s="134">
        <f t="shared" si="4"/>
        <v>517.53939777683968</v>
      </c>
      <c r="N59" s="313">
        <f t="shared" ref="N59" si="38">IF(ISERROR(J59/M59/23),"",J59/M59/23)</f>
        <v>0.48323862330341116</v>
      </c>
      <c r="O59" s="313">
        <f t="shared" si="5"/>
        <v>268.46590183522841</v>
      </c>
      <c r="P59" s="313">
        <f t="shared" si="6"/>
        <v>39.096975995421609</v>
      </c>
      <c r="Q59" s="1"/>
    </row>
    <row r="60" spans="1:17">
      <c r="A60" s="117"/>
      <c r="B60" s="312" t="s">
        <v>42</v>
      </c>
      <c r="C60" s="889">
        <v>56</v>
      </c>
      <c r="D60" s="889">
        <v>16</v>
      </c>
      <c r="E60" s="889">
        <v>0.1</v>
      </c>
      <c r="F60" s="889">
        <v>6000</v>
      </c>
      <c r="G60" s="889">
        <v>773</v>
      </c>
      <c r="H60" s="117">
        <f t="shared" si="2"/>
        <v>5227</v>
      </c>
      <c r="I60" s="134">
        <f t="shared" si="3"/>
        <v>63733.856399999997</v>
      </c>
      <c r="J60" s="134">
        <f t="shared" si="7"/>
        <v>1138.1045785714284</v>
      </c>
      <c r="K60" s="134">
        <f t="shared" si="34"/>
        <v>639678.69565217383</v>
      </c>
      <c r="L60" s="134">
        <f t="shared" si="35"/>
        <v>123.6</v>
      </c>
      <c r="M60" s="134">
        <f t="shared" si="4"/>
        <v>517.53939777683968</v>
      </c>
      <c r="N60" s="313">
        <f t="shared" si="10"/>
        <v>9.5611673191519767E-2</v>
      </c>
      <c r="O60" s="313">
        <f t="shared" si="5"/>
        <v>53.117596217510986</v>
      </c>
      <c r="P60" s="313">
        <f t="shared" si="6"/>
        <v>7.7355722646860654</v>
      </c>
      <c r="Q60" s="1"/>
    </row>
    <row r="61" spans="1:17">
      <c r="A61" s="309" t="str">
        <f>'plasma (Lipid #1)'!A149</f>
        <v>MP-7</v>
      </c>
      <c r="B61" s="310" t="s">
        <v>39</v>
      </c>
      <c r="C61" s="888"/>
      <c r="D61" s="888"/>
      <c r="E61" s="888"/>
      <c r="F61" s="888"/>
      <c r="G61" s="888"/>
      <c r="H61" s="246">
        <f t="shared" si="2"/>
        <v>0</v>
      </c>
      <c r="I61" s="72">
        <f t="shared" si="3"/>
        <v>0</v>
      </c>
      <c r="J61" s="72" t="str">
        <f t="shared" si="7"/>
        <v/>
      </c>
      <c r="K61" s="314" t="str">
        <f>IF(ISERROR('plasma (Lipid #1)'!I165),"",'plasma (Lipid #1)'!I165)</f>
        <v/>
      </c>
      <c r="L61" s="314" t="str">
        <f>IF(ISERROR('plasma (Lipid #1)'!C167),"",'plasma (Lipid #1)'!C167)</f>
        <v/>
      </c>
      <c r="M61" s="314" t="str">
        <f t="shared" si="4"/>
        <v/>
      </c>
      <c r="N61" s="290" t="str">
        <f t="shared" si="10"/>
        <v/>
      </c>
      <c r="O61" s="290" t="str">
        <f t="shared" si="5"/>
        <v/>
      </c>
      <c r="P61" s="290" t="str">
        <f t="shared" si="6"/>
        <v/>
      </c>
      <c r="Q61" s="1"/>
    </row>
    <row r="62" spans="1:17">
      <c r="A62" s="309" t="str">
        <f>'plasma (Lipid #1)'!A150</f>
        <v>[body weight]</v>
      </c>
      <c r="B62" s="310" t="s">
        <v>136</v>
      </c>
      <c r="C62" s="888"/>
      <c r="D62" s="888"/>
      <c r="E62" s="888"/>
      <c r="F62" s="888"/>
      <c r="G62" s="888"/>
      <c r="H62" s="246">
        <f t="shared" si="2"/>
        <v>0</v>
      </c>
      <c r="I62" s="72">
        <f t="shared" si="3"/>
        <v>0</v>
      </c>
      <c r="J62" s="72" t="str">
        <f t="shared" si="7"/>
        <v/>
      </c>
      <c r="K62" s="70" t="str">
        <f>K61</f>
        <v/>
      </c>
      <c r="L62" s="70" t="str">
        <f>L61</f>
        <v/>
      </c>
      <c r="M62" s="70" t="str">
        <f t="shared" si="4"/>
        <v/>
      </c>
      <c r="N62" s="290" t="str">
        <f t="shared" si="10"/>
        <v/>
      </c>
      <c r="O62" s="290" t="str">
        <f t="shared" si="5"/>
        <v/>
      </c>
      <c r="P62" s="290" t="str">
        <f t="shared" si="6"/>
        <v/>
      </c>
      <c r="Q62" s="1"/>
    </row>
    <row r="63" spans="1:17">
      <c r="A63" s="309" t="str">
        <f>'plasma (Lipid #1)'!A151</f>
        <v>Lipid#1</v>
      </c>
      <c r="B63" s="310" t="s">
        <v>40</v>
      </c>
      <c r="C63" s="888"/>
      <c r="D63" s="888"/>
      <c r="E63" s="888"/>
      <c r="F63" s="888"/>
      <c r="G63" s="888"/>
      <c r="H63" s="246">
        <f t="shared" si="2"/>
        <v>0</v>
      </c>
      <c r="I63" s="72">
        <f t="shared" si="3"/>
        <v>0</v>
      </c>
      <c r="J63" s="72" t="str">
        <f t="shared" si="7"/>
        <v/>
      </c>
      <c r="K63" s="70" t="str">
        <f t="shared" ref="K63:K68" si="39">K62</f>
        <v/>
      </c>
      <c r="L63" s="70" t="str">
        <f t="shared" ref="L63:L68" si="40">L62</f>
        <v/>
      </c>
      <c r="M63" s="70" t="str">
        <f t="shared" si="4"/>
        <v/>
      </c>
      <c r="N63" s="290" t="str">
        <f t="shared" si="10"/>
        <v/>
      </c>
      <c r="O63" s="290" t="str">
        <f t="shared" si="5"/>
        <v/>
      </c>
      <c r="P63" s="290" t="str">
        <f t="shared" si="6"/>
        <v/>
      </c>
      <c r="Q63" s="1"/>
    </row>
    <row r="64" spans="1:17">
      <c r="A64" s="309" t="str">
        <f>'plasma (Lipid #1)'!A152</f>
        <v>[diet A]</v>
      </c>
      <c r="B64" s="310" t="s">
        <v>133</v>
      </c>
      <c r="C64" s="888"/>
      <c r="D64" s="888"/>
      <c r="E64" s="888"/>
      <c r="F64" s="888"/>
      <c r="G64" s="888"/>
      <c r="H64" s="246">
        <f t="shared" si="2"/>
        <v>0</v>
      </c>
      <c r="I64" s="72">
        <f t="shared" si="3"/>
        <v>0</v>
      </c>
      <c r="J64" s="72" t="str">
        <f t="shared" si="7"/>
        <v/>
      </c>
      <c r="K64" s="70" t="str">
        <f t="shared" si="39"/>
        <v/>
      </c>
      <c r="L64" s="70" t="str">
        <f t="shared" si="40"/>
        <v/>
      </c>
      <c r="M64" s="70" t="str">
        <f t="shared" si="4"/>
        <v/>
      </c>
      <c r="N64" s="290" t="str">
        <f t="shared" si="10"/>
        <v/>
      </c>
      <c r="O64" s="290" t="str">
        <f t="shared" si="5"/>
        <v/>
      </c>
      <c r="P64" s="290" t="str">
        <f t="shared" si="6"/>
        <v/>
      </c>
      <c r="Q64" s="1"/>
    </row>
    <row r="65" spans="1:17">
      <c r="A65" s="309" t="str">
        <f>'plasma (Lipid #1)'!A154</f>
        <v>[sex]</v>
      </c>
      <c r="B65" s="310" t="s">
        <v>134</v>
      </c>
      <c r="C65" s="888"/>
      <c r="D65" s="888"/>
      <c r="E65" s="888"/>
      <c r="F65" s="888"/>
      <c r="G65" s="888"/>
      <c r="H65" s="246">
        <f t="shared" si="2"/>
        <v>0</v>
      </c>
      <c r="I65" s="72">
        <f t="shared" si="3"/>
        <v>0</v>
      </c>
      <c r="J65" s="72" t="str">
        <f t="shared" si="7"/>
        <v/>
      </c>
      <c r="K65" s="70" t="str">
        <f t="shared" si="39"/>
        <v/>
      </c>
      <c r="L65" s="70" t="str">
        <f t="shared" si="40"/>
        <v/>
      </c>
      <c r="M65" s="70" t="str">
        <f t="shared" si="4"/>
        <v/>
      </c>
      <c r="N65" s="290" t="str">
        <f t="shared" si="10"/>
        <v/>
      </c>
      <c r="O65" s="290" t="str">
        <f t="shared" si="5"/>
        <v/>
      </c>
      <c r="P65" s="290" t="str">
        <f t="shared" si="6"/>
        <v/>
      </c>
      <c r="Q65" s="1"/>
    </row>
    <row r="66" spans="1:17">
      <c r="A66" s="309"/>
      <c r="B66" s="310" t="s">
        <v>135</v>
      </c>
      <c r="C66" s="888"/>
      <c r="D66" s="888"/>
      <c r="E66" s="888"/>
      <c r="F66" s="888"/>
      <c r="G66" s="888"/>
      <c r="H66" s="246">
        <f t="shared" si="2"/>
        <v>0</v>
      </c>
      <c r="I66" s="72">
        <f t="shared" si="3"/>
        <v>0</v>
      </c>
      <c r="J66" s="72" t="str">
        <f t="shared" si="7"/>
        <v/>
      </c>
      <c r="K66" s="70" t="str">
        <f t="shared" si="39"/>
        <v/>
      </c>
      <c r="L66" s="70" t="str">
        <f t="shared" si="40"/>
        <v/>
      </c>
      <c r="M66" s="70" t="str">
        <f t="shared" si="4"/>
        <v/>
      </c>
      <c r="N66" s="290" t="str">
        <f t="shared" si="10"/>
        <v/>
      </c>
      <c r="O66" s="290" t="str">
        <f t="shared" si="5"/>
        <v/>
      </c>
      <c r="P66" s="290" t="str">
        <f t="shared" si="6"/>
        <v/>
      </c>
      <c r="Q66" s="2"/>
    </row>
    <row r="67" spans="1:17">
      <c r="A67" s="309"/>
      <c r="B67" s="310" t="s">
        <v>41</v>
      </c>
      <c r="C67" s="888"/>
      <c r="D67" s="888"/>
      <c r="E67" s="888"/>
      <c r="F67" s="888"/>
      <c r="G67" s="888"/>
      <c r="H67" s="246">
        <f t="shared" ref="H67:H68" si="41">F67-G67</f>
        <v>0</v>
      </c>
      <c r="I67" s="72">
        <f t="shared" si="3"/>
        <v>0</v>
      </c>
      <c r="J67" s="72" t="str">
        <f t="shared" ref="J67:J68" si="42">IF(ISERROR(I67/C67),"",I67/C67)</f>
        <v/>
      </c>
      <c r="K67" s="70" t="str">
        <f t="shared" si="39"/>
        <v/>
      </c>
      <c r="L67" s="70" t="str">
        <f t="shared" si="40"/>
        <v/>
      </c>
      <c r="M67" s="70" t="str">
        <f t="shared" si="4"/>
        <v/>
      </c>
      <c r="N67" s="290" t="str">
        <f t="shared" ref="N67:N68" si="43">IF(ISERROR(J67/M67/23),"",J67/M67/23)</f>
        <v/>
      </c>
      <c r="O67" s="290" t="str">
        <f t="shared" si="5"/>
        <v/>
      </c>
      <c r="P67" s="290" t="str">
        <f t="shared" si="6"/>
        <v/>
      </c>
      <c r="Q67" s="2"/>
    </row>
    <row r="68" spans="1:17">
      <c r="A68" s="309"/>
      <c r="B68" s="310" t="s">
        <v>42</v>
      </c>
      <c r="C68" s="888"/>
      <c r="D68" s="888"/>
      <c r="E68" s="888"/>
      <c r="F68" s="888"/>
      <c r="G68" s="888"/>
      <c r="H68" s="246">
        <f t="shared" si="41"/>
        <v>0</v>
      </c>
      <c r="I68" s="72">
        <f t="shared" si="3"/>
        <v>0</v>
      </c>
      <c r="J68" s="72" t="str">
        <f t="shared" si="42"/>
        <v/>
      </c>
      <c r="K68" s="70" t="str">
        <f t="shared" si="39"/>
        <v/>
      </c>
      <c r="L68" s="70" t="str">
        <f t="shared" si="40"/>
        <v/>
      </c>
      <c r="M68" s="70" t="str">
        <f t="shared" si="4"/>
        <v/>
      </c>
      <c r="N68" s="290" t="str">
        <f t="shared" si="43"/>
        <v/>
      </c>
      <c r="O68" s="290" t="str">
        <f t="shared" si="5"/>
        <v/>
      </c>
      <c r="P68" s="290" t="str">
        <f t="shared" si="6"/>
        <v/>
      </c>
      <c r="Q68" s="2"/>
    </row>
    <row r="69" spans="1:17">
      <c r="A69" s="138" t="str">
        <f>'plasma (Lipid #1)'!A169</f>
        <v>MP-8</v>
      </c>
      <c r="B69" s="312" t="s">
        <v>39</v>
      </c>
      <c r="C69" s="889"/>
      <c r="D69" s="889"/>
      <c r="E69" s="889"/>
      <c r="F69" s="889"/>
      <c r="G69" s="889"/>
      <c r="H69" s="117">
        <f t="shared" si="2"/>
        <v>0</v>
      </c>
      <c r="I69" s="134">
        <f t="shared" si="3"/>
        <v>0</v>
      </c>
      <c r="J69" s="134" t="str">
        <f t="shared" si="7"/>
        <v/>
      </c>
      <c r="K69" s="134" t="str">
        <f>IF(ISERROR('plasma (Lipid #1)'!I185),"",'plasma (Lipid #1)'!I185)</f>
        <v/>
      </c>
      <c r="L69" s="134" t="str">
        <f>IF(ISERROR('plasma (Lipid #1)'!C187),"",'plasma (Lipid #1)'!C187)</f>
        <v/>
      </c>
      <c r="M69" s="134" t="str">
        <f t="shared" si="4"/>
        <v/>
      </c>
      <c r="N69" s="313" t="str">
        <f t="shared" si="10"/>
        <v/>
      </c>
      <c r="O69" s="313" t="str">
        <f t="shared" si="5"/>
        <v/>
      </c>
      <c r="P69" s="313" t="str">
        <f t="shared" si="6"/>
        <v/>
      </c>
      <c r="Q69" s="2"/>
    </row>
    <row r="70" spans="1:17">
      <c r="A70" s="138" t="str">
        <f>'plasma (Lipid #1)'!A170</f>
        <v>[body weight]</v>
      </c>
      <c r="B70" s="312" t="s">
        <v>136</v>
      </c>
      <c r="C70" s="889"/>
      <c r="D70" s="889"/>
      <c r="E70" s="889"/>
      <c r="F70" s="889"/>
      <c r="G70" s="889"/>
      <c r="H70" s="117">
        <f t="shared" si="2"/>
        <v>0</v>
      </c>
      <c r="I70" s="134">
        <f t="shared" si="3"/>
        <v>0</v>
      </c>
      <c r="J70" s="134" t="str">
        <f t="shared" si="7"/>
        <v/>
      </c>
      <c r="K70" s="134" t="str">
        <f>K69</f>
        <v/>
      </c>
      <c r="L70" s="134" t="str">
        <f>L69</f>
        <v/>
      </c>
      <c r="M70" s="134" t="str">
        <f t="shared" si="4"/>
        <v/>
      </c>
      <c r="N70" s="313" t="str">
        <f t="shared" si="10"/>
        <v/>
      </c>
      <c r="O70" s="313" t="str">
        <f t="shared" si="5"/>
        <v/>
      </c>
      <c r="P70" s="313" t="str">
        <f t="shared" si="6"/>
        <v/>
      </c>
      <c r="Q70" s="2"/>
    </row>
    <row r="71" spans="1:17">
      <c r="A71" s="138" t="str">
        <f>'plasma (Lipid #1)'!A171</f>
        <v>Lipid#1</v>
      </c>
      <c r="B71" s="312" t="s">
        <v>40</v>
      </c>
      <c r="C71" s="889"/>
      <c r="D71" s="889"/>
      <c r="E71" s="889"/>
      <c r="F71" s="889"/>
      <c r="G71" s="889"/>
      <c r="H71" s="117">
        <f t="shared" si="2"/>
        <v>0</v>
      </c>
      <c r="I71" s="134">
        <f t="shared" si="3"/>
        <v>0</v>
      </c>
      <c r="J71" s="134" t="str">
        <f t="shared" si="7"/>
        <v/>
      </c>
      <c r="K71" s="134" t="str">
        <f t="shared" ref="K71:K76" si="44">K70</f>
        <v/>
      </c>
      <c r="L71" s="134" t="str">
        <f t="shared" ref="L71:L76" si="45">L70</f>
        <v/>
      </c>
      <c r="M71" s="134" t="str">
        <f t="shared" si="4"/>
        <v/>
      </c>
      <c r="N71" s="313" t="str">
        <f t="shared" si="10"/>
        <v/>
      </c>
      <c r="O71" s="313" t="str">
        <f t="shared" si="5"/>
        <v/>
      </c>
      <c r="P71" s="313" t="str">
        <f t="shared" si="6"/>
        <v/>
      </c>
      <c r="Q71" s="2"/>
    </row>
    <row r="72" spans="1:17">
      <c r="A72" s="138" t="str">
        <f>'plasma (Lipid #1)'!A172</f>
        <v>[diet A]</v>
      </c>
      <c r="B72" s="312" t="s">
        <v>133</v>
      </c>
      <c r="C72" s="889"/>
      <c r="D72" s="889"/>
      <c r="E72" s="889"/>
      <c r="F72" s="889"/>
      <c r="G72" s="889"/>
      <c r="H72" s="117">
        <f t="shared" si="2"/>
        <v>0</v>
      </c>
      <c r="I72" s="134">
        <f t="shared" si="3"/>
        <v>0</v>
      </c>
      <c r="J72" s="134" t="str">
        <f t="shared" si="7"/>
        <v/>
      </c>
      <c r="K72" s="134" t="str">
        <f t="shared" si="44"/>
        <v/>
      </c>
      <c r="L72" s="134" t="str">
        <f t="shared" si="45"/>
        <v/>
      </c>
      <c r="M72" s="134" t="str">
        <f t="shared" si="4"/>
        <v/>
      </c>
      <c r="N72" s="313" t="str">
        <f t="shared" si="10"/>
        <v/>
      </c>
      <c r="O72" s="313" t="str">
        <f t="shared" si="5"/>
        <v/>
      </c>
      <c r="P72" s="313" t="str">
        <f t="shared" si="6"/>
        <v/>
      </c>
      <c r="Q72" s="2"/>
    </row>
    <row r="73" spans="1:17">
      <c r="A73" s="138" t="str">
        <f>'plasma (Lipid #1)'!A174</f>
        <v>[sex]</v>
      </c>
      <c r="B73" s="312" t="s">
        <v>134</v>
      </c>
      <c r="C73" s="889"/>
      <c r="D73" s="889"/>
      <c r="E73" s="889"/>
      <c r="F73" s="889"/>
      <c r="G73" s="889"/>
      <c r="H73" s="117">
        <f t="shared" si="2"/>
        <v>0</v>
      </c>
      <c r="I73" s="134">
        <f t="shared" si="3"/>
        <v>0</v>
      </c>
      <c r="J73" s="134" t="str">
        <f t="shared" si="7"/>
        <v/>
      </c>
      <c r="K73" s="134" t="str">
        <f t="shared" si="44"/>
        <v/>
      </c>
      <c r="L73" s="134" t="str">
        <f t="shared" si="45"/>
        <v/>
      </c>
      <c r="M73" s="134" t="str">
        <f t="shared" si="4"/>
        <v/>
      </c>
      <c r="N73" s="313" t="str">
        <f t="shared" si="10"/>
        <v/>
      </c>
      <c r="O73" s="313" t="str">
        <f t="shared" si="5"/>
        <v/>
      </c>
      <c r="P73" s="313" t="str">
        <f t="shared" si="6"/>
        <v/>
      </c>
      <c r="Q73" s="2"/>
    </row>
    <row r="74" spans="1:17">
      <c r="A74" s="138"/>
      <c r="B74" s="312" t="s">
        <v>135</v>
      </c>
      <c r="C74" s="889"/>
      <c r="D74" s="889"/>
      <c r="E74" s="889"/>
      <c r="F74" s="889"/>
      <c r="G74" s="889"/>
      <c r="H74" s="117">
        <f t="shared" si="2"/>
        <v>0</v>
      </c>
      <c r="I74" s="134">
        <f t="shared" si="3"/>
        <v>0</v>
      </c>
      <c r="J74" s="134" t="str">
        <f t="shared" si="7"/>
        <v/>
      </c>
      <c r="K74" s="134" t="str">
        <f t="shared" si="44"/>
        <v/>
      </c>
      <c r="L74" s="134" t="str">
        <f t="shared" si="45"/>
        <v/>
      </c>
      <c r="M74" s="134" t="str">
        <f t="shared" si="4"/>
        <v/>
      </c>
      <c r="N74" s="313" t="str">
        <f t="shared" si="10"/>
        <v/>
      </c>
      <c r="O74" s="313" t="str">
        <f t="shared" si="5"/>
        <v/>
      </c>
      <c r="P74" s="313" t="str">
        <f t="shared" si="6"/>
        <v/>
      </c>
      <c r="Q74" s="2"/>
    </row>
    <row r="75" spans="1:17">
      <c r="A75" s="138"/>
      <c r="B75" s="312" t="s">
        <v>41</v>
      </c>
      <c r="C75" s="889"/>
      <c r="D75" s="889"/>
      <c r="E75" s="889"/>
      <c r="F75" s="889"/>
      <c r="G75" s="889"/>
      <c r="H75" s="117">
        <f t="shared" ref="H75" si="46">F75-G75</f>
        <v>0</v>
      </c>
      <c r="I75" s="134">
        <f t="shared" si="3"/>
        <v>0</v>
      </c>
      <c r="J75" s="134" t="str">
        <f t="shared" ref="J75" si="47">IF(ISERROR(I75/C75),"",I75/C75)</f>
        <v/>
      </c>
      <c r="K75" s="134" t="str">
        <f t="shared" si="44"/>
        <v/>
      </c>
      <c r="L75" s="134" t="str">
        <f t="shared" si="45"/>
        <v/>
      </c>
      <c r="M75" s="134" t="str">
        <f t="shared" si="4"/>
        <v/>
      </c>
      <c r="N75" s="313" t="str">
        <f t="shared" ref="N75" si="48">IF(ISERROR(J75/M75/23),"",J75/M75/23)</f>
        <v/>
      </c>
      <c r="O75" s="313" t="str">
        <f t="shared" si="5"/>
        <v/>
      </c>
      <c r="P75" s="313" t="str">
        <f t="shared" si="6"/>
        <v/>
      </c>
      <c r="Q75" s="2"/>
    </row>
    <row r="76" spans="1:17">
      <c r="A76" s="138"/>
      <c r="B76" s="312" t="s">
        <v>42</v>
      </c>
      <c r="C76" s="889"/>
      <c r="D76" s="889"/>
      <c r="E76" s="889"/>
      <c r="F76" s="889"/>
      <c r="G76" s="889"/>
      <c r="H76" s="117">
        <f t="shared" si="2"/>
        <v>0</v>
      </c>
      <c r="I76" s="134">
        <f t="shared" si="3"/>
        <v>0</v>
      </c>
      <c r="J76" s="134" t="str">
        <f t="shared" si="7"/>
        <v/>
      </c>
      <c r="K76" s="134" t="str">
        <f t="shared" si="44"/>
        <v/>
      </c>
      <c r="L76" s="134" t="str">
        <f t="shared" si="45"/>
        <v/>
      </c>
      <c r="M76" s="134" t="str">
        <f t="shared" si="4"/>
        <v/>
      </c>
      <c r="N76" s="313" t="str">
        <f t="shared" si="10"/>
        <v/>
      </c>
      <c r="O76" s="313" t="str">
        <f t="shared" si="5"/>
        <v/>
      </c>
      <c r="P76" s="313" t="str">
        <f t="shared" si="6"/>
        <v/>
      </c>
      <c r="Q76" s="2"/>
    </row>
    <row r="77" spans="1:17">
      <c r="A77" s="309" t="str">
        <f>'plasma (Lipid #1)'!A189</f>
        <v>MP-9</v>
      </c>
      <c r="B77" s="310" t="s">
        <v>39</v>
      </c>
      <c r="C77" s="888"/>
      <c r="D77" s="888"/>
      <c r="E77" s="888"/>
      <c r="F77" s="888"/>
      <c r="G77" s="888"/>
      <c r="H77" s="246">
        <f t="shared" ref="H77:H82" si="49">F77-G77</f>
        <v>0</v>
      </c>
      <c r="I77" s="72">
        <f t="shared" si="3"/>
        <v>0</v>
      </c>
      <c r="J77" s="72" t="str">
        <f t="shared" ref="J77:J82" si="50">IF(ISERROR(I77/C77),"",I77/C77)</f>
        <v/>
      </c>
      <c r="K77" s="314" t="str">
        <f>IF(ISERROR('plasma (Lipid #1)'!I205),"",'plasma (Lipid #1)'!I205)</f>
        <v/>
      </c>
      <c r="L77" s="314" t="str">
        <f>IF(ISERROR('plasma (Lipid #1)'!C207),"",'plasma (Lipid #1)'!C207)</f>
        <v/>
      </c>
      <c r="M77" s="314" t="str">
        <f t="shared" si="4"/>
        <v/>
      </c>
      <c r="N77" s="290" t="str">
        <f>IF(ISERROR(J77/M77/23),"",J77/M77/23)</f>
        <v/>
      </c>
      <c r="O77" s="290" t="str">
        <f t="shared" si="5"/>
        <v/>
      </c>
      <c r="P77" s="290" t="str">
        <f t="shared" si="6"/>
        <v/>
      </c>
      <c r="Q77" s="2"/>
    </row>
    <row r="78" spans="1:17">
      <c r="A78" s="309" t="str">
        <f>'plasma (Lipid #1)'!A190</f>
        <v>[body weight]</v>
      </c>
      <c r="B78" s="310" t="s">
        <v>136</v>
      </c>
      <c r="C78" s="888"/>
      <c r="D78" s="888"/>
      <c r="E78" s="888"/>
      <c r="F78" s="888"/>
      <c r="G78" s="888"/>
      <c r="H78" s="246">
        <f t="shared" si="49"/>
        <v>0</v>
      </c>
      <c r="I78" s="72">
        <f t="shared" ref="I78:I108" si="51">H78*(1000+D78+E78)/125*1500/1000</f>
        <v>0</v>
      </c>
      <c r="J78" s="72" t="str">
        <f t="shared" si="50"/>
        <v/>
      </c>
      <c r="K78" s="70" t="str">
        <f>K77</f>
        <v/>
      </c>
      <c r="L78" s="70" t="str">
        <f>L77</f>
        <v/>
      </c>
      <c r="M78" s="70" t="str">
        <f t="shared" ref="M78:M108" si="52">IF(ISERROR(K78/L78/10),"",K78/L78/10)</f>
        <v/>
      </c>
      <c r="N78" s="290" t="str">
        <f t="shared" ref="N78:N85" si="53">IF(ISERROR(J78/M78/23),"",J78/M78/23)</f>
        <v/>
      </c>
      <c r="O78" s="290" t="str">
        <f t="shared" ref="O78:O108" si="54">IF(ISERROR(N78*100/0.18),"",N78*100/0.18)</f>
        <v/>
      </c>
      <c r="P78" s="290" t="str">
        <f t="shared" ref="P78:P108" si="55">IF(ISERROR(J78*100*1000/(K78*23)),"",J78*100*1000/(K78*23))</f>
        <v/>
      </c>
      <c r="Q78" s="2"/>
    </row>
    <row r="79" spans="1:17">
      <c r="A79" s="309" t="str">
        <f>'plasma (Lipid #1)'!A191</f>
        <v>Lipid#1</v>
      </c>
      <c r="B79" s="310" t="s">
        <v>40</v>
      </c>
      <c r="C79" s="888"/>
      <c r="D79" s="888"/>
      <c r="E79" s="888"/>
      <c r="F79" s="888"/>
      <c r="G79" s="888"/>
      <c r="H79" s="246">
        <f t="shared" si="49"/>
        <v>0</v>
      </c>
      <c r="I79" s="72">
        <f t="shared" si="51"/>
        <v>0</v>
      </c>
      <c r="J79" s="72" t="str">
        <f t="shared" si="50"/>
        <v/>
      </c>
      <c r="K79" s="70" t="str">
        <f t="shared" ref="K79:K84" si="56">K78</f>
        <v/>
      </c>
      <c r="L79" s="70" t="str">
        <f t="shared" ref="L79:L84" si="57">L78</f>
        <v/>
      </c>
      <c r="M79" s="70" t="str">
        <f t="shared" si="52"/>
        <v/>
      </c>
      <c r="N79" s="290" t="str">
        <f t="shared" si="53"/>
        <v/>
      </c>
      <c r="O79" s="290" t="str">
        <f t="shared" si="54"/>
        <v/>
      </c>
      <c r="P79" s="290" t="str">
        <f t="shared" si="55"/>
        <v/>
      </c>
      <c r="Q79" s="2"/>
    </row>
    <row r="80" spans="1:17">
      <c r="A80" s="309" t="str">
        <f>'plasma (Lipid #1)'!A192</f>
        <v>[diet A]</v>
      </c>
      <c r="B80" s="310" t="s">
        <v>133</v>
      </c>
      <c r="C80" s="888"/>
      <c r="D80" s="888"/>
      <c r="E80" s="888"/>
      <c r="F80" s="888"/>
      <c r="G80" s="888"/>
      <c r="H80" s="246">
        <f t="shared" si="49"/>
        <v>0</v>
      </c>
      <c r="I80" s="72">
        <f t="shared" si="51"/>
        <v>0</v>
      </c>
      <c r="J80" s="72" t="str">
        <f t="shared" si="50"/>
        <v/>
      </c>
      <c r="K80" s="70" t="str">
        <f t="shared" si="56"/>
        <v/>
      </c>
      <c r="L80" s="70" t="str">
        <f t="shared" si="57"/>
        <v/>
      </c>
      <c r="M80" s="70" t="str">
        <f t="shared" si="52"/>
        <v/>
      </c>
      <c r="N80" s="290" t="str">
        <f t="shared" si="53"/>
        <v/>
      </c>
      <c r="O80" s="290" t="str">
        <f t="shared" si="54"/>
        <v/>
      </c>
      <c r="P80" s="290" t="str">
        <f t="shared" si="55"/>
        <v/>
      </c>
      <c r="Q80" s="2"/>
    </row>
    <row r="81" spans="1:17">
      <c r="A81" s="309" t="str">
        <f>'plasma (Lipid #1)'!A194</f>
        <v>[sex]</v>
      </c>
      <c r="B81" s="310" t="s">
        <v>134</v>
      </c>
      <c r="C81" s="888"/>
      <c r="D81" s="888"/>
      <c r="E81" s="888"/>
      <c r="F81" s="888"/>
      <c r="G81" s="888"/>
      <c r="H81" s="246">
        <f t="shared" si="49"/>
        <v>0</v>
      </c>
      <c r="I81" s="72">
        <f t="shared" si="51"/>
        <v>0</v>
      </c>
      <c r="J81" s="72" t="str">
        <f t="shared" si="50"/>
        <v/>
      </c>
      <c r="K81" s="70" t="str">
        <f t="shared" si="56"/>
        <v/>
      </c>
      <c r="L81" s="70" t="str">
        <f t="shared" si="57"/>
        <v/>
      </c>
      <c r="M81" s="70" t="str">
        <f t="shared" si="52"/>
        <v/>
      </c>
      <c r="N81" s="290" t="str">
        <f t="shared" si="53"/>
        <v/>
      </c>
      <c r="O81" s="290" t="str">
        <f t="shared" si="54"/>
        <v/>
      </c>
      <c r="P81" s="290" t="str">
        <f t="shared" si="55"/>
        <v/>
      </c>
      <c r="Q81" s="2"/>
    </row>
    <row r="82" spans="1:17">
      <c r="A82" s="309"/>
      <c r="B82" s="310" t="s">
        <v>135</v>
      </c>
      <c r="C82" s="888"/>
      <c r="D82" s="888"/>
      <c r="E82" s="888"/>
      <c r="F82" s="888"/>
      <c r="G82" s="888"/>
      <c r="H82" s="246">
        <f t="shared" si="49"/>
        <v>0</v>
      </c>
      <c r="I82" s="72">
        <f t="shared" si="51"/>
        <v>0</v>
      </c>
      <c r="J82" s="72" t="str">
        <f t="shared" si="50"/>
        <v/>
      </c>
      <c r="K82" s="70" t="str">
        <f t="shared" si="56"/>
        <v/>
      </c>
      <c r="L82" s="70" t="str">
        <f t="shared" si="57"/>
        <v/>
      </c>
      <c r="M82" s="70" t="str">
        <f t="shared" si="52"/>
        <v/>
      </c>
      <c r="N82" s="290" t="str">
        <f t="shared" si="53"/>
        <v/>
      </c>
      <c r="O82" s="290" t="str">
        <f t="shared" si="54"/>
        <v/>
      </c>
      <c r="P82" s="290" t="str">
        <f t="shared" si="55"/>
        <v/>
      </c>
      <c r="Q82" s="2"/>
    </row>
    <row r="83" spans="1:17">
      <c r="A83" s="309"/>
      <c r="B83" s="310" t="s">
        <v>41</v>
      </c>
      <c r="C83" s="888"/>
      <c r="D83" s="888"/>
      <c r="E83" s="888"/>
      <c r="F83" s="888"/>
      <c r="G83" s="888"/>
      <c r="H83" s="246">
        <f t="shared" ref="H83:H84" si="58">F83-G83</f>
        <v>0</v>
      </c>
      <c r="I83" s="72">
        <f t="shared" si="51"/>
        <v>0</v>
      </c>
      <c r="J83" s="72" t="str">
        <f t="shared" ref="J83:J84" si="59">IF(ISERROR(I83/C83),"",I83/C83)</f>
        <v/>
      </c>
      <c r="K83" s="70" t="str">
        <f t="shared" si="56"/>
        <v/>
      </c>
      <c r="L83" s="70" t="str">
        <f t="shared" si="57"/>
        <v/>
      </c>
      <c r="M83" s="70" t="str">
        <f t="shared" si="52"/>
        <v/>
      </c>
      <c r="N83" s="290" t="str">
        <f t="shared" ref="N83:N84" si="60">IF(ISERROR(J83/M83/23),"",J83/M83/23)</f>
        <v/>
      </c>
      <c r="O83" s="290" t="str">
        <f t="shared" si="54"/>
        <v/>
      </c>
      <c r="P83" s="290" t="str">
        <f t="shared" si="55"/>
        <v/>
      </c>
      <c r="Q83" s="2"/>
    </row>
    <row r="84" spans="1:17">
      <c r="A84" s="309"/>
      <c r="B84" s="310" t="s">
        <v>42</v>
      </c>
      <c r="C84" s="888"/>
      <c r="D84" s="888"/>
      <c r="E84" s="888"/>
      <c r="F84" s="888"/>
      <c r="G84" s="888"/>
      <c r="H84" s="246">
        <f t="shared" si="58"/>
        <v>0</v>
      </c>
      <c r="I84" s="72">
        <f t="shared" si="51"/>
        <v>0</v>
      </c>
      <c r="J84" s="72" t="str">
        <f t="shared" si="59"/>
        <v/>
      </c>
      <c r="K84" s="70" t="str">
        <f t="shared" si="56"/>
        <v/>
      </c>
      <c r="L84" s="70" t="str">
        <f t="shared" si="57"/>
        <v/>
      </c>
      <c r="M84" s="70" t="str">
        <f t="shared" si="52"/>
        <v/>
      </c>
      <c r="N84" s="290" t="str">
        <f t="shared" si="60"/>
        <v/>
      </c>
      <c r="O84" s="290" t="str">
        <f t="shared" si="54"/>
        <v/>
      </c>
      <c r="P84" s="290" t="str">
        <f t="shared" si="55"/>
        <v/>
      </c>
      <c r="Q84" s="2"/>
    </row>
    <row r="85" spans="1:17">
      <c r="A85" s="138" t="str">
        <f>'plasma (Lipid #1)'!A209</f>
        <v>MP-10</v>
      </c>
      <c r="B85" s="312" t="s">
        <v>39</v>
      </c>
      <c r="C85" s="889"/>
      <c r="D85" s="889"/>
      <c r="E85" s="889"/>
      <c r="F85" s="889"/>
      <c r="G85" s="889"/>
      <c r="H85" s="117">
        <f t="shared" ref="H85:H90" si="61">F85-G85</f>
        <v>0</v>
      </c>
      <c r="I85" s="134">
        <f t="shared" si="51"/>
        <v>0</v>
      </c>
      <c r="J85" s="134" t="str">
        <f t="shared" ref="J85:J90" si="62">IF(ISERROR(I85/C85),"",I85/C85)</f>
        <v/>
      </c>
      <c r="K85" s="134" t="str">
        <f>IF(ISERROR('plasma (Lipid #1)'!I225),"",'plasma (Lipid #1)'!I225)</f>
        <v/>
      </c>
      <c r="L85" s="134" t="str">
        <f>IF(ISERROR('plasma (Lipid #1)'!C227),"",'plasma (Lipid #1)'!C227)</f>
        <v/>
      </c>
      <c r="M85" s="134" t="str">
        <f t="shared" si="52"/>
        <v/>
      </c>
      <c r="N85" s="313" t="str">
        <f t="shared" si="53"/>
        <v/>
      </c>
      <c r="O85" s="313" t="str">
        <f t="shared" si="54"/>
        <v/>
      </c>
      <c r="P85" s="313" t="str">
        <f t="shared" si="55"/>
        <v/>
      </c>
      <c r="Q85" s="2"/>
    </row>
    <row r="86" spans="1:17">
      <c r="A86" s="138" t="str">
        <f>'plasma (Lipid #1)'!A210</f>
        <v>[body weight]</v>
      </c>
      <c r="B86" s="312" t="s">
        <v>136</v>
      </c>
      <c r="C86" s="889"/>
      <c r="D86" s="889"/>
      <c r="E86" s="889"/>
      <c r="F86" s="889"/>
      <c r="G86" s="889"/>
      <c r="H86" s="117">
        <f t="shared" si="61"/>
        <v>0</v>
      </c>
      <c r="I86" s="134">
        <f t="shared" si="51"/>
        <v>0</v>
      </c>
      <c r="J86" s="134" t="str">
        <f t="shared" si="62"/>
        <v/>
      </c>
      <c r="K86" s="134" t="str">
        <f>K85</f>
        <v/>
      </c>
      <c r="L86" s="134" t="str">
        <f>L85</f>
        <v/>
      </c>
      <c r="M86" s="134" t="str">
        <f t="shared" si="52"/>
        <v/>
      </c>
      <c r="N86" s="313" t="str">
        <f t="shared" ref="N86:N93" si="63">IF(ISERROR(J86/M86/23),"",J86/M86/23)</f>
        <v/>
      </c>
      <c r="O86" s="313" t="str">
        <f t="shared" si="54"/>
        <v/>
      </c>
      <c r="P86" s="313" t="str">
        <f t="shared" si="55"/>
        <v/>
      </c>
      <c r="Q86" s="2"/>
    </row>
    <row r="87" spans="1:17">
      <c r="A87" s="138" t="str">
        <f>'plasma (Lipid #1)'!A211</f>
        <v>Lipid#1</v>
      </c>
      <c r="B87" s="312" t="s">
        <v>40</v>
      </c>
      <c r="C87" s="889"/>
      <c r="D87" s="889"/>
      <c r="E87" s="889"/>
      <c r="F87" s="889"/>
      <c r="G87" s="889"/>
      <c r="H87" s="117">
        <f t="shared" si="61"/>
        <v>0</v>
      </c>
      <c r="I87" s="134">
        <f t="shared" si="51"/>
        <v>0</v>
      </c>
      <c r="J87" s="134" t="str">
        <f t="shared" si="62"/>
        <v/>
      </c>
      <c r="K87" s="134" t="str">
        <f t="shared" ref="K87:K92" si="64">K86</f>
        <v/>
      </c>
      <c r="L87" s="134" t="str">
        <f t="shared" ref="L87:L92" si="65">L86</f>
        <v/>
      </c>
      <c r="M87" s="134" t="str">
        <f t="shared" si="52"/>
        <v/>
      </c>
      <c r="N87" s="313" t="str">
        <f t="shared" si="63"/>
        <v/>
      </c>
      <c r="O87" s="313" t="str">
        <f t="shared" si="54"/>
        <v/>
      </c>
      <c r="P87" s="313" t="str">
        <f t="shared" si="55"/>
        <v/>
      </c>
      <c r="Q87" s="2"/>
    </row>
    <row r="88" spans="1:17">
      <c r="A88" s="138" t="str">
        <f>'plasma (Lipid #1)'!A212</f>
        <v>[diet A]</v>
      </c>
      <c r="B88" s="312" t="s">
        <v>133</v>
      </c>
      <c r="C88" s="889"/>
      <c r="D88" s="889"/>
      <c r="E88" s="889"/>
      <c r="F88" s="889"/>
      <c r="G88" s="889"/>
      <c r="H88" s="117">
        <f t="shared" si="61"/>
        <v>0</v>
      </c>
      <c r="I88" s="134">
        <f t="shared" si="51"/>
        <v>0</v>
      </c>
      <c r="J88" s="134" t="str">
        <f t="shared" si="62"/>
        <v/>
      </c>
      <c r="K88" s="134" t="str">
        <f t="shared" si="64"/>
        <v/>
      </c>
      <c r="L88" s="134" t="str">
        <f t="shared" si="65"/>
        <v/>
      </c>
      <c r="M88" s="134" t="str">
        <f t="shared" si="52"/>
        <v/>
      </c>
      <c r="N88" s="313" t="str">
        <f t="shared" si="63"/>
        <v/>
      </c>
      <c r="O88" s="313" t="str">
        <f t="shared" si="54"/>
        <v/>
      </c>
      <c r="P88" s="313" t="str">
        <f t="shared" si="55"/>
        <v/>
      </c>
      <c r="Q88" s="2"/>
    </row>
    <row r="89" spans="1:17">
      <c r="A89" s="138" t="str">
        <f>'plasma (Lipid #1)'!A214</f>
        <v>[sex]</v>
      </c>
      <c r="B89" s="312" t="s">
        <v>134</v>
      </c>
      <c r="C89" s="889"/>
      <c r="D89" s="889"/>
      <c r="E89" s="889"/>
      <c r="F89" s="889"/>
      <c r="G89" s="889"/>
      <c r="H89" s="117">
        <f t="shared" si="61"/>
        <v>0</v>
      </c>
      <c r="I89" s="134">
        <f t="shared" si="51"/>
        <v>0</v>
      </c>
      <c r="J89" s="134" t="str">
        <f t="shared" si="62"/>
        <v/>
      </c>
      <c r="K89" s="134" t="str">
        <f t="shared" si="64"/>
        <v/>
      </c>
      <c r="L89" s="134" t="str">
        <f t="shared" si="65"/>
        <v/>
      </c>
      <c r="M89" s="134" t="str">
        <f t="shared" si="52"/>
        <v/>
      </c>
      <c r="N89" s="313" t="str">
        <f t="shared" si="63"/>
        <v/>
      </c>
      <c r="O89" s="313" t="str">
        <f t="shared" si="54"/>
        <v/>
      </c>
      <c r="P89" s="313" t="str">
        <f t="shared" si="55"/>
        <v/>
      </c>
      <c r="Q89" s="2"/>
    </row>
    <row r="90" spans="1:17">
      <c r="A90" s="138"/>
      <c r="B90" s="312" t="s">
        <v>135</v>
      </c>
      <c r="C90" s="889"/>
      <c r="D90" s="889"/>
      <c r="E90" s="889"/>
      <c r="F90" s="889"/>
      <c r="G90" s="889"/>
      <c r="H90" s="117">
        <f t="shared" si="61"/>
        <v>0</v>
      </c>
      <c r="I90" s="134">
        <f t="shared" si="51"/>
        <v>0</v>
      </c>
      <c r="J90" s="134" t="str">
        <f t="shared" si="62"/>
        <v/>
      </c>
      <c r="K90" s="134" t="str">
        <f t="shared" si="64"/>
        <v/>
      </c>
      <c r="L90" s="134" t="str">
        <f t="shared" si="65"/>
        <v/>
      </c>
      <c r="M90" s="134" t="str">
        <f t="shared" si="52"/>
        <v/>
      </c>
      <c r="N90" s="313" t="str">
        <f t="shared" si="63"/>
        <v/>
      </c>
      <c r="O90" s="313" t="str">
        <f t="shared" si="54"/>
        <v/>
      </c>
      <c r="P90" s="313" t="str">
        <f t="shared" si="55"/>
        <v/>
      </c>
      <c r="Q90" s="2"/>
    </row>
    <row r="91" spans="1:17">
      <c r="A91" s="138"/>
      <c r="B91" s="312" t="s">
        <v>41</v>
      </c>
      <c r="C91" s="889"/>
      <c r="D91" s="889"/>
      <c r="E91" s="889"/>
      <c r="F91" s="889"/>
      <c r="G91" s="889"/>
      <c r="H91" s="117">
        <f t="shared" ref="H91:H92" si="66">F91-G91</f>
        <v>0</v>
      </c>
      <c r="I91" s="134">
        <f t="shared" si="51"/>
        <v>0</v>
      </c>
      <c r="J91" s="134" t="str">
        <f t="shared" ref="J91:J92" si="67">IF(ISERROR(I91/C91),"",I91/C91)</f>
        <v/>
      </c>
      <c r="K91" s="134" t="str">
        <f t="shared" si="64"/>
        <v/>
      </c>
      <c r="L91" s="134" t="str">
        <f t="shared" si="65"/>
        <v/>
      </c>
      <c r="M91" s="134" t="str">
        <f t="shared" si="52"/>
        <v/>
      </c>
      <c r="N91" s="313" t="str">
        <f t="shared" ref="N91:N92" si="68">IF(ISERROR(J91/M91/23),"",J91/M91/23)</f>
        <v/>
      </c>
      <c r="O91" s="313" t="str">
        <f t="shared" si="54"/>
        <v/>
      </c>
      <c r="P91" s="313" t="str">
        <f t="shared" si="55"/>
        <v/>
      </c>
      <c r="Q91" s="2"/>
    </row>
    <row r="92" spans="1:17">
      <c r="A92" s="138"/>
      <c r="B92" s="312" t="s">
        <v>42</v>
      </c>
      <c r="C92" s="889"/>
      <c r="D92" s="889"/>
      <c r="E92" s="889"/>
      <c r="F92" s="889"/>
      <c r="G92" s="889"/>
      <c r="H92" s="117">
        <f t="shared" si="66"/>
        <v>0</v>
      </c>
      <c r="I92" s="134">
        <f t="shared" si="51"/>
        <v>0</v>
      </c>
      <c r="J92" s="134" t="str">
        <f t="shared" si="67"/>
        <v/>
      </c>
      <c r="K92" s="134" t="str">
        <f t="shared" si="64"/>
        <v/>
      </c>
      <c r="L92" s="134" t="str">
        <f t="shared" si="65"/>
        <v/>
      </c>
      <c r="M92" s="134" t="str">
        <f t="shared" si="52"/>
        <v/>
      </c>
      <c r="N92" s="313" t="str">
        <f t="shared" si="68"/>
        <v/>
      </c>
      <c r="O92" s="313" t="str">
        <f t="shared" si="54"/>
        <v/>
      </c>
      <c r="P92" s="313" t="str">
        <f t="shared" si="55"/>
        <v/>
      </c>
      <c r="Q92" s="2"/>
    </row>
    <row r="93" spans="1:17" s="54" customFormat="1">
      <c r="A93" s="309" t="str">
        <f>'plasma (Lipid #1)'!A229</f>
        <v>MP-11</v>
      </c>
      <c r="B93" s="310" t="s">
        <v>39</v>
      </c>
      <c r="C93" s="888"/>
      <c r="D93" s="888"/>
      <c r="E93" s="888"/>
      <c r="F93" s="888"/>
      <c r="G93" s="888"/>
      <c r="H93" s="246">
        <f t="shared" ref="H93" si="69">F93-G93</f>
        <v>0</v>
      </c>
      <c r="I93" s="72">
        <f t="shared" si="51"/>
        <v>0</v>
      </c>
      <c r="J93" s="72" t="str">
        <f t="shared" ref="J93" si="70">IF(ISERROR(I93/C93),"",I93/C93)</f>
        <v/>
      </c>
      <c r="K93" s="314" t="str">
        <f>IF(ISERROR('plasma (Lipid #1)'!I245),"",'plasma (Lipid #1)'!I245)</f>
        <v/>
      </c>
      <c r="L93" s="314" t="str">
        <f>IF(ISERROR('plasma (Lipid #1)'!C247),"",'plasma (Lipid #1)'!C247)</f>
        <v/>
      </c>
      <c r="M93" s="314" t="str">
        <f t="shared" si="52"/>
        <v/>
      </c>
      <c r="N93" s="290" t="str">
        <f t="shared" si="63"/>
        <v/>
      </c>
      <c r="O93" s="290" t="str">
        <f t="shared" si="54"/>
        <v/>
      </c>
      <c r="P93" s="290" t="str">
        <f t="shared" si="55"/>
        <v/>
      </c>
      <c r="Q93" s="4"/>
    </row>
    <row r="94" spans="1:17" s="54" customFormat="1">
      <c r="A94" s="309" t="str">
        <f>'plasma (Lipid #1)'!A230</f>
        <v>[body weight]</v>
      </c>
      <c r="B94" s="310" t="s">
        <v>136</v>
      </c>
      <c r="C94" s="888"/>
      <c r="D94" s="888"/>
      <c r="E94" s="888"/>
      <c r="F94" s="888"/>
      <c r="G94" s="888"/>
      <c r="H94" s="246">
        <f t="shared" ref="H94:H108" si="71">F94-G94</f>
        <v>0</v>
      </c>
      <c r="I94" s="72">
        <f t="shared" si="51"/>
        <v>0</v>
      </c>
      <c r="J94" s="72" t="str">
        <f t="shared" ref="J94:J108" si="72">IF(ISERROR(I94/C94),"",I94/C94)</f>
        <v/>
      </c>
      <c r="K94" s="70" t="str">
        <f>K93</f>
        <v/>
      </c>
      <c r="L94" s="70" t="str">
        <f>L93</f>
        <v/>
      </c>
      <c r="M94" s="70" t="str">
        <f t="shared" si="52"/>
        <v/>
      </c>
      <c r="N94" s="290" t="str">
        <f>IF(ISERROR(J94/M94/23),"",J94/M94/23)</f>
        <v/>
      </c>
      <c r="O94" s="290" t="str">
        <f t="shared" si="54"/>
        <v/>
      </c>
      <c r="P94" s="290" t="str">
        <f t="shared" si="55"/>
        <v/>
      </c>
      <c r="Q94" s="4"/>
    </row>
    <row r="95" spans="1:17" s="54" customFormat="1">
      <c r="A95" s="309" t="str">
        <f>'plasma (Lipid #1)'!A231</f>
        <v>Lipid#1</v>
      </c>
      <c r="B95" s="310" t="s">
        <v>40</v>
      </c>
      <c r="C95" s="888"/>
      <c r="D95" s="888"/>
      <c r="E95" s="888"/>
      <c r="F95" s="888"/>
      <c r="G95" s="888"/>
      <c r="H95" s="246">
        <f t="shared" si="71"/>
        <v>0</v>
      </c>
      <c r="I95" s="72">
        <f t="shared" si="51"/>
        <v>0</v>
      </c>
      <c r="J95" s="72" t="str">
        <f t="shared" si="72"/>
        <v/>
      </c>
      <c r="K95" s="70" t="str">
        <f t="shared" ref="K95:K100" si="73">K94</f>
        <v/>
      </c>
      <c r="L95" s="70" t="str">
        <f t="shared" ref="L95:L100" si="74">L94</f>
        <v/>
      </c>
      <c r="M95" s="70" t="str">
        <f t="shared" si="52"/>
        <v/>
      </c>
      <c r="N95" s="290" t="str">
        <f t="shared" ref="N95:N108" si="75">IF(ISERROR(J95/M95/23),"",J95/M95/23)</f>
        <v/>
      </c>
      <c r="O95" s="290" t="str">
        <f t="shared" si="54"/>
        <v/>
      </c>
      <c r="P95" s="290" t="str">
        <f t="shared" si="55"/>
        <v/>
      </c>
      <c r="Q95" s="4"/>
    </row>
    <row r="96" spans="1:17" s="54" customFormat="1">
      <c r="A96" s="309" t="str">
        <f>'plasma (Lipid #1)'!A232</f>
        <v>[diet A]</v>
      </c>
      <c r="B96" s="310" t="s">
        <v>133</v>
      </c>
      <c r="C96" s="888"/>
      <c r="D96" s="888"/>
      <c r="E96" s="888"/>
      <c r="F96" s="888"/>
      <c r="G96" s="888"/>
      <c r="H96" s="246">
        <f t="shared" si="71"/>
        <v>0</v>
      </c>
      <c r="I96" s="72">
        <f t="shared" si="51"/>
        <v>0</v>
      </c>
      <c r="J96" s="72" t="str">
        <f t="shared" si="72"/>
        <v/>
      </c>
      <c r="K96" s="70" t="str">
        <f t="shared" si="73"/>
        <v/>
      </c>
      <c r="L96" s="70" t="str">
        <f t="shared" si="74"/>
        <v/>
      </c>
      <c r="M96" s="70" t="str">
        <f t="shared" si="52"/>
        <v/>
      </c>
      <c r="N96" s="290" t="str">
        <f t="shared" si="75"/>
        <v/>
      </c>
      <c r="O96" s="290" t="str">
        <f t="shared" si="54"/>
        <v/>
      </c>
      <c r="P96" s="290" t="str">
        <f t="shared" si="55"/>
        <v/>
      </c>
      <c r="Q96" s="4"/>
    </row>
    <row r="97" spans="1:17" s="54" customFormat="1">
      <c r="A97" s="309" t="str">
        <f>'plasma (Lipid #1)'!A234</f>
        <v>[sex]</v>
      </c>
      <c r="B97" s="310" t="s">
        <v>134</v>
      </c>
      <c r="C97" s="888"/>
      <c r="D97" s="888"/>
      <c r="E97" s="888"/>
      <c r="F97" s="888"/>
      <c r="G97" s="888"/>
      <c r="H97" s="246">
        <f t="shared" si="71"/>
        <v>0</v>
      </c>
      <c r="I97" s="72">
        <f t="shared" si="51"/>
        <v>0</v>
      </c>
      <c r="J97" s="72" t="str">
        <f t="shared" si="72"/>
        <v/>
      </c>
      <c r="K97" s="70" t="str">
        <f t="shared" si="73"/>
        <v/>
      </c>
      <c r="L97" s="70" t="str">
        <f t="shared" si="74"/>
        <v/>
      </c>
      <c r="M97" s="70" t="str">
        <f t="shared" si="52"/>
        <v/>
      </c>
      <c r="N97" s="290" t="str">
        <f t="shared" si="75"/>
        <v/>
      </c>
      <c r="O97" s="290" t="str">
        <f t="shared" si="54"/>
        <v/>
      </c>
      <c r="P97" s="290" t="str">
        <f t="shared" si="55"/>
        <v/>
      </c>
      <c r="Q97" s="4"/>
    </row>
    <row r="98" spans="1:17" s="54" customFormat="1">
      <c r="A98" s="309"/>
      <c r="B98" s="310" t="s">
        <v>135</v>
      </c>
      <c r="C98" s="888"/>
      <c r="D98" s="888"/>
      <c r="E98" s="888"/>
      <c r="F98" s="888"/>
      <c r="G98" s="888"/>
      <c r="H98" s="246">
        <f t="shared" si="71"/>
        <v>0</v>
      </c>
      <c r="I98" s="72">
        <f t="shared" si="51"/>
        <v>0</v>
      </c>
      <c r="J98" s="72" t="str">
        <f t="shared" si="72"/>
        <v/>
      </c>
      <c r="K98" s="70" t="str">
        <f t="shared" si="73"/>
        <v/>
      </c>
      <c r="L98" s="70" t="str">
        <f t="shared" si="74"/>
        <v/>
      </c>
      <c r="M98" s="70" t="str">
        <f t="shared" si="52"/>
        <v/>
      </c>
      <c r="N98" s="290" t="str">
        <f t="shared" si="75"/>
        <v/>
      </c>
      <c r="O98" s="290" t="str">
        <f t="shared" si="54"/>
        <v/>
      </c>
      <c r="P98" s="290" t="str">
        <f t="shared" si="55"/>
        <v/>
      </c>
      <c r="Q98" s="4"/>
    </row>
    <row r="99" spans="1:17" s="54" customFormat="1">
      <c r="A99" s="309"/>
      <c r="B99" s="310" t="s">
        <v>41</v>
      </c>
      <c r="C99" s="888"/>
      <c r="D99" s="888"/>
      <c r="E99" s="888"/>
      <c r="F99" s="888"/>
      <c r="G99" s="888"/>
      <c r="H99" s="246">
        <f t="shared" si="71"/>
        <v>0</v>
      </c>
      <c r="I99" s="72">
        <f t="shared" si="51"/>
        <v>0</v>
      </c>
      <c r="J99" s="72" t="str">
        <f t="shared" si="72"/>
        <v/>
      </c>
      <c r="K99" s="70" t="str">
        <f t="shared" si="73"/>
        <v/>
      </c>
      <c r="L99" s="70" t="str">
        <f t="shared" si="74"/>
        <v/>
      </c>
      <c r="M99" s="70" t="str">
        <f t="shared" si="52"/>
        <v/>
      </c>
      <c r="N99" s="290" t="str">
        <f t="shared" si="75"/>
        <v/>
      </c>
      <c r="O99" s="290" t="str">
        <f t="shared" si="54"/>
        <v/>
      </c>
      <c r="P99" s="290" t="str">
        <f t="shared" si="55"/>
        <v/>
      </c>
      <c r="Q99" s="4"/>
    </row>
    <row r="100" spans="1:17" s="54" customFormat="1">
      <c r="A100" s="309"/>
      <c r="B100" s="310" t="s">
        <v>42</v>
      </c>
      <c r="C100" s="888"/>
      <c r="D100" s="888"/>
      <c r="E100" s="888"/>
      <c r="F100" s="888"/>
      <c r="G100" s="888"/>
      <c r="H100" s="246">
        <f t="shared" si="71"/>
        <v>0</v>
      </c>
      <c r="I100" s="72">
        <f t="shared" si="51"/>
        <v>0</v>
      </c>
      <c r="J100" s="72" t="str">
        <f t="shared" si="72"/>
        <v/>
      </c>
      <c r="K100" s="70" t="str">
        <f t="shared" si="73"/>
        <v/>
      </c>
      <c r="L100" s="70" t="str">
        <f t="shared" si="74"/>
        <v/>
      </c>
      <c r="M100" s="70" t="str">
        <f t="shared" si="52"/>
        <v/>
      </c>
      <c r="N100" s="290" t="str">
        <f t="shared" si="75"/>
        <v/>
      </c>
      <c r="O100" s="290" t="str">
        <f t="shared" si="54"/>
        <v/>
      </c>
      <c r="P100" s="290" t="str">
        <f t="shared" si="55"/>
        <v/>
      </c>
      <c r="Q100" s="4"/>
    </row>
    <row r="101" spans="1:17" s="54" customFormat="1">
      <c r="A101" s="138" t="str">
        <f>'plasma (Lipid #1)'!A249</f>
        <v>MP-12</v>
      </c>
      <c r="B101" s="312" t="s">
        <v>39</v>
      </c>
      <c r="C101" s="889"/>
      <c r="D101" s="889"/>
      <c r="E101" s="889"/>
      <c r="F101" s="889"/>
      <c r="G101" s="889"/>
      <c r="H101" s="117">
        <f t="shared" si="71"/>
        <v>0</v>
      </c>
      <c r="I101" s="134">
        <f t="shared" si="51"/>
        <v>0</v>
      </c>
      <c r="J101" s="134" t="str">
        <f t="shared" si="72"/>
        <v/>
      </c>
      <c r="K101" s="134" t="str">
        <f>IF(ISERROR('plasma (Lipid #1)'!I265),"",'plasma (Lipid #1)'!I265)</f>
        <v/>
      </c>
      <c r="L101" s="134" t="str">
        <f>IF(ISERROR('plasma (Lipid #1)'!C267),"",'plasma (Lipid #1)'!C267)</f>
        <v/>
      </c>
      <c r="M101" s="134" t="str">
        <f t="shared" si="52"/>
        <v/>
      </c>
      <c r="N101" s="313" t="str">
        <f t="shared" si="75"/>
        <v/>
      </c>
      <c r="O101" s="313" t="str">
        <f t="shared" si="54"/>
        <v/>
      </c>
      <c r="P101" s="313" t="str">
        <f t="shared" si="55"/>
        <v/>
      </c>
    </row>
    <row r="102" spans="1:17" s="54" customFormat="1">
      <c r="A102" s="138" t="str">
        <f>'plasma (Lipid #1)'!A250</f>
        <v>[body weight]</v>
      </c>
      <c r="B102" s="312" t="s">
        <v>136</v>
      </c>
      <c r="C102" s="889"/>
      <c r="D102" s="889"/>
      <c r="E102" s="889"/>
      <c r="F102" s="889"/>
      <c r="G102" s="889"/>
      <c r="H102" s="117">
        <f t="shared" si="71"/>
        <v>0</v>
      </c>
      <c r="I102" s="134">
        <f t="shared" si="51"/>
        <v>0</v>
      </c>
      <c r="J102" s="134" t="str">
        <f t="shared" si="72"/>
        <v/>
      </c>
      <c r="K102" s="134" t="str">
        <f>K101</f>
        <v/>
      </c>
      <c r="L102" s="134" t="str">
        <f>L101</f>
        <v/>
      </c>
      <c r="M102" s="134" t="str">
        <f t="shared" si="52"/>
        <v/>
      </c>
      <c r="N102" s="313" t="str">
        <f t="shared" si="75"/>
        <v/>
      </c>
      <c r="O102" s="313" t="str">
        <f t="shared" si="54"/>
        <v/>
      </c>
      <c r="P102" s="313" t="str">
        <f t="shared" si="55"/>
        <v/>
      </c>
    </row>
    <row r="103" spans="1:17" s="54" customFormat="1">
      <c r="A103" s="138" t="str">
        <f>'plasma (Lipid #1)'!A251</f>
        <v>Lipid#1</v>
      </c>
      <c r="B103" s="312" t="s">
        <v>40</v>
      </c>
      <c r="C103" s="889"/>
      <c r="D103" s="889"/>
      <c r="E103" s="889"/>
      <c r="F103" s="889"/>
      <c r="G103" s="889"/>
      <c r="H103" s="117">
        <f t="shared" si="71"/>
        <v>0</v>
      </c>
      <c r="I103" s="134">
        <f t="shared" si="51"/>
        <v>0</v>
      </c>
      <c r="J103" s="134" t="str">
        <f t="shared" si="72"/>
        <v/>
      </c>
      <c r="K103" s="134" t="str">
        <f t="shared" ref="K103:K108" si="76">K102</f>
        <v/>
      </c>
      <c r="L103" s="134" t="str">
        <f t="shared" ref="L103:L108" si="77">L102</f>
        <v/>
      </c>
      <c r="M103" s="134" t="str">
        <f t="shared" si="52"/>
        <v/>
      </c>
      <c r="N103" s="313" t="str">
        <f t="shared" si="75"/>
        <v/>
      </c>
      <c r="O103" s="313" t="str">
        <f t="shared" si="54"/>
        <v/>
      </c>
      <c r="P103" s="313" t="str">
        <f t="shared" si="55"/>
        <v/>
      </c>
    </row>
    <row r="104" spans="1:17" s="54" customFormat="1">
      <c r="A104" s="138" t="str">
        <f>'plasma (Lipid #1)'!A252</f>
        <v>[diet A]</v>
      </c>
      <c r="B104" s="312" t="s">
        <v>133</v>
      </c>
      <c r="C104" s="889"/>
      <c r="D104" s="889"/>
      <c r="E104" s="889"/>
      <c r="F104" s="889"/>
      <c r="G104" s="889"/>
      <c r="H104" s="117">
        <f t="shared" si="71"/>
        <v>0</v>
      </c>
      <c r="I104" s="134">
        <f t="shared" si="51"/>
        <v>0</v>
      </c>
      <c r="J104" s="134" t="str">
        <f t="shared" si="72"/>
        <v/>
      </c>
      <c r="K104" s="134" t="str">
        <f t="shared" si="76"/>
        <v/>
      </c>
      <c r="L104" s="134" t="str">
        <f t="shared" si="77"/>
        <v/>
      </c>
      <c r="M104" s="134" t="str">
        <f t="shared" si="52"/>
        <v/>
      </c>
      <c r="N104" s="313" t="str">
        <f t="shared" si="75"/>
        <v/>
      </c>
      <c r="O104" s="313" t="str">
        <f t="shared" si="54"/>
        <v/>
      </c>
      <c r="P104" s="313" t="str">
        <f t="shared" si="55"/>
        <v/>
      </c>
    </row>
    <row r="105" spans="1:17" s="54" customFormat="1">
      <c r="A105" s="138" t="str">
        <f>'plasma (Lipid #1)'!A253</f>
        <v>[treatment A]</v>
      </c>
      <c r="B105" s="312" t="s">
        <v>134</v>
      </c>
      <c r="C105" s="889"/>
      <c r="D105" s="889"/>
      <c r="E105" s="889"/>
      <c r="F105" s="889"/>
      <c r="G105" s="889"/>
      <c r="H105" s="117">
        <f t="shared" si="71"/>
        <v>0</v>
      </c>
      <c r="I105" s="134">
        <f t="shared" si="51"/>
        <v>0</v>
      </c>
      <c r="J105" s="134" t="str">
        <f t="shared" si="72"/>
        <v/>
      </c>
      <c r="K105" s="134" t="str">
        <f t="shared" si="76"/>
        <v/>
      </c>
      <c r="L105" s="134" t="str">
        <f t="shared" si="77"/>
        <v/>
      </c>
      <c r="M105" s="134" t="str">
        <f t="shared" si="52"/>
        <v/>
      </c>
      <c r="N105" s="313" t="str">
        <f t="shared" si="75"/>
        <v/>
      </c>
      <c r="O105" s="313" t="str">
        <f t="shared" si="54"/>
        <v/>
      </c>
      <c r="P105" s="313" t="str">
        <f t="shared" si="55"/>
        <v/>
      </c>
    </row>
    <row r="106" spans="1:17" s="54" customFormat="1">
      <c r="A106" s="138" t="str">
        <f>'plasma (Lipid #1)'!A254</f>
        <v>[sex]</v>
      </c>
      <c r="B106" s="312" t="s">
        <v>135</v>
      </c>
      <c r="C106" s="889"/>
      <c r="D106" s="889"/>
      <c r="E106" s="889"/>
      <c r="F106" s="889"/>
      <c r="G106" s="889"/>
      <c r="H106" s="117">
        <f t="shared" si="71"/>
        <v>0</v>
      </c>
      <c r="I106" s="134">
        <f t="shared" si="51"/>
        <v>0</v>
      </c>
      <c r="J106" s="134" t="str">
        <f t="shared" si="72"/>
        <v/>
      </c>
      <c r="K106" s="134" t="str">
        <f t="shared" si="76"/>
        <v/>
      </c>
      <c r="L106" s="134" t="str">
        <f t="shared" si="77"/>
        <v/>
      </c>
      <c r="M106" s="134" t="str">
        <f t="shared" si="52"/>
        <v/>
      </c>
      <c r="N106" s="313" t="str">
        <f t="shared" si="75"/>
        <v/>
      </c>
      <c r="O106" s="313" t="str">
        <f t="shared" si="54"/>
        <v/>
      </c>
      <c r="P106" s="313" t="str">
        <f t="shared" si="55"/>
        <v/>
      </c>
    </row>
    <row r="107" spans="1:17" s="54" customFormat="1">
      <c r="A107" s="138"/>
      <c r="B107" s="312" t="s">
        <v>41</v>
      </c>
      <c r="C107" s="889"/>
      <c r="D107" s="889"/>
      <c r="E107" s="889"/>
      <c r="F107" s="889"/>
      <c r="G107" s="889"/>
      <c r="H107" s="117">
        <f t="shared" si="71"/>
        <v>0</v>
      </c>
      <c r="I107" s="134">
        <f t="shared" si="51"/>
        <v>0</v>
      </c>
      <c r="J107" s="134" t="str">
        <f t="shared" si="72"/>
        <v/>
      </c>
      <c r="K107" s="134" t="str">
        <f t="shared" si="76"/>
        <v/>
      </c>
      <c r="L107" s="134" t="str">
        <f t="shared" si="77"/>
        <v/>
      </c>
      <c r="M107" s="134" t="str">
        <f t="shared" si="52"/>
        <v/>
      </c>
      <c r="N107" s="313" t="str">
        <f t="shared" si="75"/>
        <v/>
      </c>
      <c r="O107" s="313" t="str">
        <f t="shared" si="54"/>
        <v/>
      </c>
      <c r="P107" s="313" t="str">
        <f t="shared" si="55"/>
        <v/>
      </c>
    </row>
    <row r="108" spans="1:17" s="54" customFormat="1">
      <c r="A108" s="138"/>
      <c r="B108" s="312" t="s">
        <v>42</v>
      </c>
      <c r="C108" s="889"/>
      <c r="D108" s="889"/>
      <c r="E108" s="889"/>
      <c r="F108" s="889"/>
      <c r="G108" s="889"/>
      <c r="H108" s="117">
        <f t="shared" si="71"/>
        <v>0</v>
      </c>
      <c r="I108" s="134">
        <f t="shared" si="51"/>
        <v>0</v>
      </c>
      <c r="J108" s="134" t="str">
        <f t="shared" si="72"/>
        <v/>
      </c>
      <c r="K108" s="134" t="str">
        <f t="shared" si="76"/>
        <v/>
      </c>
      <c r="L108" s="134" t="str">
        <f t="shared" si="77"/>
        <v/>
      </c>
      <c r="M108" s="134" t="str">
        <f t="shared" si="52"/>
        <v/>
      </c>
      <c r="N108" s="313" t="str">
        <f t="shared" si="75"/>
        <v/>
      </c>
      <c r="O108" s="313" t="str">
        <f t="shared" si="54"/>
        <v/>
      </c>
      <c r="P108" s="313" t="str">
        <f t="shared" si="55"/>
        <v/>
      </c>
    </row>
    <row r="109" spans="1:17" s="54" customFormat="1">
      <c r="A109" s="161"/>
      <c r="B109" s="161"/>
      <c r="C109" s="161"/>
      <c r="I109" s="315"/>
    </row>
    <row r="110" spans="1:17">
      <c r="I110" s="42"/>
    </row>
    <row r="111" spans="1:17">
      <c r="I111" s="42"/>
    </row>
    <row r="112" spans="1:17">
      <c r="I112" s="42"/>
    </row>
    <row r="113" spans="9:9">
      <c r="I113" s="42"/>
    </row>
    <row r="114" spans="9:9">
      <c r="I114" s="42"/>
    </row>
    <row r="115" spans="9:9">
      <c r="I115" s="42"/>
    </row>
    <row r="116" spans="9:9">
      <c r="I116" s="42"/>
    </row>
    <row r="117" spans="9:9">
      <c r="I117" s="42"/>
    </row>
    <row r="118" spans="9:9">
      <c r="I118" s="42"/>
    </row>
    <row r="119" spans="9:9">
      <c r="I119" s="42"/>
    </row>
    <row r="120" spans="9:9">
      <c r="I120" s="42"/>
    </row>
    <row r="121" spans="9:9">
      <c r="I121" s="42"/>
    </row>
    <row r="122" spans="9:9">
      <c r="I122" s="42"/>
    </row>
    <row r="123" spans="9:9">
      <c r="I123" s="42"/>
    </row>
    <row r="124" spans="9:9">
      <c r="I124" s="42"/>
    </row>
    <row r="125" spans="9:9">
      <c r="I125" s="42"/>
    </row>
    <row r="126" spans="9:9">
      <c r="I126" s="42"/>
    </row>
    <row r="127" spans="9:9">
      <c r="I127" s="42"/>
    </row>
    <row r="128" spans="9:9">
      <c r="I128" s="42"/>
    </row>
    <row r="129" spans="9:9">
      <c r="I129" s="42"/>
    </row>
    <row r="130" spans="9:9">
      <c r="I130" s="42"/>
    </row>
    <row r="131" spans="9:9">
      <c r="I131" s="42"/>
    </row>
    <row r="132" spans="9:9">
      <c r="I132" s="42"/>
    </row>
    <row r="133" spans="9:9">
      <c r="I133" s="42"/>
    </row>
    <row r="134" spans="9:9">
      <c r="I134" s="42"/>
    </row>
    <row r="135" spans="9:9">
      <c r="I135" s="42"/>
    </row>
    <row r="136" spans="9:9">
      <c r="I136" s="42"/>
    </row>
    <row r="137" spans="9:9">
      <c r="I137" s="42"/>
    </row>
    <row r="138" spans="9:9">
      <c r="I138" s="42"/>
    </row>
    <row r="139" spans="9:9">
      <c r="I139" s="42"/>
    </row>
    <row r="140" spans="9:9">
      <c r="I140" s="42"/>
    </row>
    <row r="141" spans="9:9">
      <c r="I141" s="42"/>
    </row>
    <row r="142" spans="9:9">
      <c r="I142" s="42"/>
    </row>
    <row r="143" spans="9:9">
      <c r="I143" s="42"/>
    </row>
    <row r="144" spans="9:9">
      <c r="I144" s="42"/>
    </row>
    <row r="145" spans="9:9">
      <c r="I145" s="42"/>
    </row>
    <row r="146" spans="9:9">
      <c r="I146" s="42"/>
    </row>
    <row r="147" spans="9:9">
      <c r="I147" s="42"/>
    </row>
  </sheetData>
  <sheetProtection algorithmName="SHA-512" hashValue="r8IaF0812u9+E8YwydTSCKmEEzL90gsJcNK325Hl2fSlEuFpYHautJzDEUmEjyCUMHLxpxXmQoRQX4k+dltPLw==" saltValue="JT1tyh2fpEo4pz1GKhZ1Aw==" spinCount="100000" sheet="1" objects="1" scenarios="1"/>
  <mergeCells count="1">
    <mergeCell ref="A1:A2"/>
  </mergeCells>
  <phoneticPr fontId="6" type="noConversion"/>
  <pageMargins left="0.75" right="0.75" top="1" bottom="1" header="0.5" footer="0.5"/>
  <pageSetup scale="65" orientation="portrait"/>
  <headerFooter alignWithMargins="0">
    <oddHeader>&amp;CTissue Analysis
2-deoxyglucose datasheet</oddHeader>
  </headerFooter>
  <rowBreaks count="1" manualBreakCount="1">
    <brk id="6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6" tint="-0.249977111117893"/>
  </sheetPr>
  <dimension ref="A1:IN179"/>
  <sheetViews>
    <sheetView topLeftCell="A13" workbookViewId="0">
      <selection activeCell="G37" sqref="G37"/>
    </sheetView>
  </sheetViews>
  <sheetFormatPr baseColWidth="10" defaultColWidth="8.83203125" defaultRowHeight="12" x14ac:dyDescent="0"/>
  <cols>
    <col min="1" max="1" width="11.5" style="79" customWidth="1"/>
    <col min="2" max="2" width="12.5" style="79" customWidth="1"/>
    <col min="3" max="3" width="12.83203125" style="79" customWidth="1"/>
    <col min="4" max="4" width="10.5" style="41" customWidth="1"/>
    <col min="5" max="6" width="8.83203125" style="41"/>
    <col min="7" max="7" width="11.6640625" style="41" customWidth="1"/>
    <col min="8" max="8" width="11.5" style="41" customWidth="1"/>
    <col min="9" max="9" width="12.6640625" style="41" customWidth="1"/>
    <col min="10" max="10" width="13.5" style="41" customWidth="1"/>
    <col min="11" max="12" width="12.33203125" style="41" customWidth="1"/>
    <col min="13" max="13" width="9.6640625" style="41" customWidth="1"/>
    <col min="14" max="14" width="7.5" style="41" customWidth="1"/>
    <col min="15" max="16" width="8.6640625" style="41" customWidth="1"/>
    <col min="17" max="16384" width="8.83203125" style="41"/>
  </cols>
  <sheetData>
    <row r="1" spans="1:248">
      <c r="A1" s="1305" t="str">
        <f>+'plasma (Lipid#2)'!A1:E1</f>
        <v>Average Values</v>
      </c>
      <c r="B1" s="669" t="s">
        <v>52</v>
      </c>
      <c r="C1" s="670"/>
      <c r="D1" s="281" t="s">
        <v>13</v>
      </c>
      <c r="E1" s="281"/>
      <c r="F1" s="282"/>
      <c r="G1" s="283" t="s">
        <v>33</v>
      </c>
      <c r="H1" s="283"/>
      <c r="I1" s="342"/>
    </row>
    <row r="2" spans="1:248">
      <c r="A2" s="1306"/>
      <c r="B2" s="671" t="s">
        <v>37</v>
      </c>
      <c r="C2" s="672" t="s">
        <v>38</v>
      </c>
      <c r="D2" s="286" t="s">
        <v>288</v>
      </c>
      <c r="E2" s="286" t="s">
        <v>290</v>
      </c>
      <c r="F2" s="287"/>
      <c r="G2" s="288" t="s">
        <v>289</v>
      </c>
      <c r="H2" s="288"/>
      <c r="I2" s="343"/>
      <c r="Q2" s="4"/>
    </row>
    <row r="3" spans="1:248">
      <c r="A3" s="668" t="s">
        <v>39</v>
      </c>
      <c r="B3" s="290">
        <f>AVERAGE(N13,N21,N29,N37,N45,N53,N61,N69,N77,N85,N93,N101)</f>
        <v>0.15311580612636513</v>
      </c>
      <c r="C3" s="291">
        <f>STDEV(N13,N21,N29,N37,N45,N53,N61,N69,N77,N85,N93,N101)/SQRT(COUNT(N13,N21,N29,N37,N45,N53,N61,N69,N77,N85,N93,N101)-1)</f>
        <v>2.7783529545849821E-2</v>
      </c>
      <c r="D3" s="286" t="s">
        <v>126</v>
      </c>
      <c r="E3" s="286" t="s">
        <v>291</v>
      </c>
      <c r="F3" s="287"/>
      <c r="G3" s="288" t="s">
        <v>292</v>
      </c>
      <c r="H3" s="288"/>
      <c r="I3" s="343"/>
      <c r="Q3" s="4"/>
    </row>
    <row r="4" spans="1:248">
      <c r="A4" s="668" t="s">
        <v>136</v>
      </c>
      <c r="B4" s="290">
        <f>AVERAGE(N14,N22,N30,N38,N46,N54,N62,N70,N78,N86,N94,N102)</f>
        <v>2.3069019627293876E-2</v>
      </c>
      <c r="C4" s="291">
        <f t="shared" ref="C4:C10" si="0">STDEV(N14,N22,N30,N38,N46,N54,N62,N70,N78,N86,N94,N102)/SQRT(COUNT(N14,N22,N30,N38,N46,N54,N62,N70,N78,N86,N94,N102)-1)</f>
        <v>5.6152257460189217E-3</v>
      </c>
      <c r="D4" s="286" t="s">
        <v>293</v>
      </c>
      <c r="E4" s="286" t="s">
        <v>84</v>
      </c>
      <c r="F4" s="287"/>
      <c r="G4" s="288" t="s">
        <v>294</v>
      </c>
      <c r="H4" s="288"/>
      <c r="I4" s="343"/>
      <c r="Q4" s="4"/>
    </row>
    <row r="5" spans="1:248">
      <c r="A5" s="668" t="s">
        <v>40</v>
      </c>
      <c r="B5" s="290">
        <f t="shared" ref="B5:B10" si="1">AVERAGE(N15,N23,N31,N39,N47,N55,N63,N71,N79,N87,N95,N103)</f>
        <v>2.6956975027862921E-2</v>
      </c>
      <c r="C5" s="291">
        <f t="shared" si="0"/>
        <v>1.6974867376031335E-3</v>
      </c>
      <c r="D5" s="286"/>
      <c r="E5" s="286"/>
      <c r="F5" s="287"/>
      <c r="G5" s="288"/>
      <c r="H5" s="288"/>
      <c r="I5" s="343"/>
      <c r="Q5" s="4"/>
    </row>
    <row r="6" spans="1:248">
      <c r="A6" s="668" t="s">
        <v>133</v>
      </c>
      <c r="B6" s="290">
        <f t="shared" si="1"/>
        <v>1.3178325797132458E-2</v>
      </c>
      <c r="C6" s="291">
        <f t="shared" si="0"/>
        <v>2.3051433002249707E-3</v>
      </c>
      <c r="D6" s="286" t="s">
        <v>100</v>
      </c>
      <c r="E6" s="286" t="s">
        <v>297</v>
      </c>
      <c r="F6" s="287"/>
      <c r="G6" s="288" t="s">
        <v>295</v>
      </c>
      <c r="H6" s="288"/>
      <c r="I6" s="343"/>
      <c r="Q6" s="4"/>
    </row>
    <row r="7" spans="1:248">
      <c r="A7" s="668" t="s">
        <v>134</v>
      </c>
      <c r="B7" s="290">
        <f t="shared" si="1"/>
        <v>2.4314856641468093E-2</v>
      </c>
      <c r="C7" s="291">
        <f t="shared" si="0"/>
        <v>3.1392721080933834E-3</v>
      </c>
      <c r="D7" s="286" t="s">
        <v>221</v>
      </c>
      <c r="E7" s="286" t="s">
        <v>298</v>
      </c>
      <c r="F7" s="287"/>
      <c r="G7" s="288" t="s">
        <v>296</v>
      </c>
      <c r="H7" s="288"/>
      <c r="I7" s="343"/>
      <c r="Q7" s="4"/>
    </row>
    <row r="8" spans="1:248">
      <c r="A8" s="668" t="s">
        <v>135</v>
      </c>
      <c r="B8" s="290">
        <f t="shared" si="1"/>
        <v>0.33124923772642267</v>
      </c>
      <c r="C8" s="291">
        <f t="shared" si="0"/>
        <v>4.3161394635122988E-2</v>
      </c>
      <c r="D8" s="292" t="s">
        <v>299</v>
      </c>
      <c r="E8" s="292"/>
      <c r="F8" s="293"/>
      <c r="G8" s="294"/>
      <c r="H8" s="294"/>
      <c r="I8" s="344"/>
      <c r="Q8" s="4"/>
    </row>
    <row r="9" spans="1:248">
      <c r="A9" s="668" t="s">
        <v>41</v>
      </c>
      <c r="B9" s="290">
        <f t="shared" si="1"/>
        <v>0.43237331131282791</v>
      </c>
      <c r="C9" s="291">
        <f t="shared" si="0"/>
        <v>3.7994588899228104E-2</v>
      </c>
      <c r="D9" s="295" t="s">
        <v>63</v>
      </c>
      <c r="Q9" s="4"/>
    </row>
    <row r="10" spans="1:248">
      <c r="A10" s="668" t="s">
        <v>42</v>
      </c>
      <c r="B10" s="290">
        <f t="shared" si="1"/>
        <v>8.8125584483845873E-2</v>
      </c>
      <c r="C10" s="291">
        <f t="shared" si="0"/>
        <v>7.965586457539765E-3</v>
      </c>
      <c r="D10" s="295" t="s">
        <v>64</v>
      </c>
    </row>
    <row r="11" spans="1:248" s="298" customFormat="1">
      <c r="A11" s="345"/>
      <c r="B11" s="297"/>
      <c r="C11" s="297"/>
      <c r="D11" s="295" t="s">
        <v>62</v>
      </c>
      <c r="M11" s="299"/>
      <c r="N11" s="681" t="s">
        <v>100</v>
      </c>
      <c r="O11" s="681" t="s">
        <v>100</v>
      </c>
      <c r="P11" s="681" t="s">
        <v>221</v>
      </c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</row>
    <row r="12" spans="1:248" s="61" customFormat="1" ht="36">
      <c r="A12" s="673" t="s">
        <v>34</v>
      </c>
      <c r="B12" s="674" t="s">
        <v>35</v>
      </c>
      <c r="C12" s="673" t="s">
        <v>50</v>
      </c>
      <c r="D12" s="675" t="s">
        <v>65</v>
      </c>
      <c r="E12" s="676" t="s">
        <v>66</v>
      </c>
      <c r="F12" s="676" t="s">
        <v>53</v>
      </c>
      <c r="G12" s="676" t="s">
        <v>54</v>
      </c>
      <c r="H12" s="676" t="s">
        <v>51</v>
      </c>
      <c r="I12" s="677" t="s">
        <v>36</v>
      </c>
      <c r="J12" s="678" t="s">
        <v>223</v>
      </c>
      <c r="K12" s="679" t="s">
        <v>224</v>
      </c>
      <c r="L12" s="679" t="s">
        <v>225</v>
      </c>
      <c r="M12" s="679" t="s">
        <v>222</v>
      </c>
      <c r="N12" s="680" t="s">
        <v>49</v>
      </c>
      <c r="O12" s="680" t="s">
        <v>217</v>
      </c>
      <c r="P12" s="680" t="s">
        <v>301</v>
      </c>
    </row>
    <row r="13" spans="1:248" s="61" customFormat="1">
      <c r="A13" s="249" t="str">
        <f>'plasma (Lipid#2)'!A29</f>
        <v>MP-514-20</v>
      </c>
      <c r="B13" s="310" t="s">
        <v>39</v>
      </c>
      <c r="C13" s="894">
        <v>18</v>
      </c>
      <c r="D13" s="879">
        <v>16</v>
      </c>
      <c r="E13" s="879">
        <v>0.2</v>
      </c>
      <c r="F13" s="879">
        <v>3555</v>
      </c>
      <c r="G13" s="879">
        <v>759</v>
      </c>
      <c r="H13" s="116">
        <f>F13-G13</f>
        <v>2796</v>
      </c>
      <c r="I13" s="314">
        <f>H13*(1000+D13+E13)/125*1500/1000</f>
        <v>34095.542399999998</v>
      </c>
      <c r="J13" s="314">
        <f t="shared" ref="J13" si="2">IF(ISERROR(I13/C13),"",I13/C13)</f>
        <v>1894.1967999999999</v>
      </c>
      <c r="K13" s="314">
        <f>IF(ISERROR('plasma (Lipid#2)'!I45),"",'plasma (Lipid#2)'!I45)</f>
        <v>756221.30434782617</v>
      </c>
      <c r="L13" s="314">
        <f>IF(ISERROR('plasma (Lipid#2)'!C47),"",'plasma (Lipid#2)'!C47)</f>
        <v>115.8</v>
      </c>
      <c r="M13" s="314">
        <f>IF(ISERROR(K13/L13/10),"",K13/L13/10)</f>
        <v>653.0408500413007</v>
      </c>
      <c r="N13" s="311">
        <f>IF(ISERROR(J13/M13/23),"",J13/M13/23)</f>
        <v>0.12611214536347479</v>
      </c>
      <c r="O13" s="311">
        <f>IF(ISERROR(N13*100/0.18),"",N13*100/0.18)</f>
        <v>70.062302979708221</v>
      </c>
      <c r="P13" s="311">
        <f>IF(ISERROR(J13*100*1000/(K13*23)),"",J13*100*1000/(K13*23))</f>
        <v>10.890513416534958</v>
      </c>
    </row>
    <row r="14" spans="1:248">
      <c r="A14" s="249">
        <f>'plasma (Lipid#2)'!A30</f>
        <v>20.6</v>
      </c>
      <c r="B14" s="310" t="s">
        <v>136</v>
      </c>
      <c r="C14" s="879">
        <v>56</v>
      </c>
      <c r="D14" s="879">
        <v>6</v>
      </c>
      <c r="E14" s="879">
        <v>0.6</v>
      </c>
      <c r="F14" s="879">
        <v>1749</v>
      </c>
      <c r="G14" s="879">
        <v>914</v>
      </c>
      <c r="H14" s="116">
        <f t="shared" ref="H14:H77" si="3">F14-G14</f>
        <v>835</v>
      </c>
      <c r="I14" s="314">
        <f t="shared" ref="I14:I77" si="4">H14*(1000+D14+E14)/125*1500/1000</f>
        <v>10086.132</v>
      </c>
      <c r="J14" s="314">
        <f t="shared" ref="J14:J77" si="5">IF(ISERROR(I14/C14),"",I14/C14)</f>
        <v>180.1095</v>
      </c>
      <c r="K14" s="314">
        <f>K13</f>
        <v>756221.30434782617</v>
      </c>
      <c r="L14" s="314">
        <f>L13</f>
        <v>115.8</v>
      </c>
      <c r="M14" s="314">
        <f t="shared" ref="M14:M77" si="6">IF(ISERROR(K14/L14/10),"",K14/L14/10)</f>
        <v>653.0408500413007</v>
      </c>
      <c r="N14" s="311">
        <f>IF(ISERROR(J14/M14/23),"",J14/M14/23)</f>
        <v>1.1991359844627951E-2</v>
      </c>
      <c r="O14" s="311">
        <f t="shared" ref="O14:O77" si="7">IF(ISERROR(N14*100/0.18),"",N14*100/0.18)</f>
        <v>6.6618665803488621</v>
      </c>
      <c r="P14" s="311">
        <f t="shared" ref="P14:P77" si="8">IF(ISERROR(J14*100*1000/(K14*23)),"",J14*100*1000/(K14*23))</f>
        <v>1.0355233026449009</v>
      </c>
    </row>
    <row r="15" spans="1:248">
      <c r="A15" s="249" t="str">
        <f>'plasma (Lipid#2)'!A31</f>
        <v>Lipid#2</v>
      </c>
      <c r="B15" s="310" t="s">
        <v>40</v>
      </c>
      <c r="C15" s="879">
        <v>56</v>
      </c>
      <c r="D15" s="879">
        <v>16</v>
      </c>
      <c r="E15" s="879">
        <v>0.8</v>
      </c>
      <c r="F15" s="879">
        <v>2647</v>
      </c>
      <c r="G15" s="879">
        <v>669</v>
      </c>
      <c r="H15" s="116">
        <f t="shared" si="3"/>
        <v>1978</v>
      </c>
      <c r="I15" s="314">
        <f t="shared" si="4"/>
        <v>24134.764800000001</v>
      </c>
      <c r="J15" s="314">
        <f t="shared" si="5"/>
        <v>430.97794285714286</v>
      </c>
      <c r="K15" s="314">
        <f t="shared" ref="K15:L20" si="9">K14</f>
        <v>756221.30434782617</v>
      </c>
      <c r="L15" s="314">
        <f t="shared" si="9"/>
        <v>115.8</v>
      </c>
      <c r="M15" s="314">
        <f t="shared" si="6"/>
        <v>653.0408500413007</v>
      </c>
      <c r="N15" s="311">
        <f t="shared" ref="N15:N76" si="10">IF(ISERROR(J15/M15/23),"",J15/M15/23)</f>
        <v>2.8693720197421582E-2</v>
      </c>
      <c r="O15" s="311">
        <f t="shared" si="7"/>
        <v>15.940955665234211</v>
      </c>
      <c r="P15" s="311">
        <f t="shared" si="8"/>
        <v>2.4778687562540229</v>
      </c>
    </row>
    <row r="16" spans="1:248">
      <c r="A16" s="249" t="str">
        <f>'plasma (Lipid#2)'!A32</f>
        <v>[diet B]</v>
      </c>
      <c r="B16" s="310" t="s">
        <v>133</v>
      </c>
      <c r="C16" s="879">
        <v>40</v>
      </c>
      <c r="D16" s="879">
        <v>16</v>
      </c>
      <c r="E16" s="879"/>
      <c r="F16" s="879">
        <v>1649</v>
      </c>
      <c r="G16" s="879">
        <v>537</v>
      </c>
      <c r="H16" s="116">
        <f t="shared" si="3"/>
        <v>1112</v>
      </c>
      <c r="I16" s="314">
        <f t="shared" si="4"/>
        <v>13557.503999999999</v>
      </c>
      <c r="J16" s="314">
        <f t="shared" si="5"/>
        <v>338.93759999999997</v>
      </c>
      <c r="K16" s="314">
        <f t="shared" si="9"/>
        <v>756221.30434782617</v>
      </c>
      <c r="L16" s="314">
        <f t="shared" si="9"/>
        <v>115.8</v>
      </c>
      <c r="M16" s="314">
        <f t="shared" si="6"/>
        <v>653.0408500413007</v>
      </c>
      <c r="N16" s="311">
        <f>IF(ISERROR(J16/M16/23),"",J16/M16/23)</f>
        <v>2.2565843148054768E-2</v>
      </c>
      <c r="O16" s="311">
        <f t="shared" si="7"/>
        <v>12.536579526697095</v>
      </c>
      <c r="P16" s="311">
        <f t="shared" si="8"/>
        <v>1.9486911181394446</v>
      </c>
    </row>
    <row r="17" spans="1:17">
      <c r="A17" s="249" t="str">
        <f>'plasma (Lipid #1)'!A34</f>
        <v>[sex]</v>
      </c>
      <c r="B17" s="310" t="s">
        <v>134</v>
      </c>
      <c r="C17" s="879">
        <v>62</v>
      </c>
      <c r="D17" s="879">
        <v>16</v>
      </c>
      <c r="E17" s="879">
        <v>0.3</v>
      </c>
      <c r="F17" s="879">
        <v>4565</v>
      </c>
      <c r="G17" s="879">
        <v>1583</v>
      </c>
      <c r="H17" s="116">
        <f t="shared" si="3"/>
        <v>2982</v>
      </c>
      <c r="I17" s="314">
        <f t="shared" si="4"/>
        <v>36367.279200000004</v>
      </c>
      <c r="J17" s="314">
        <f t="shared" si="5"/>
        <v>586.56901935483882</v>
      </c>
      <c r="K17" s="314">
        <f t="shared" si="9"/>
        <v>756221.30434782617</v>
      </c>
      <c r="L17" s="314">
        <f t="shared" si="9"/>
        <v>115.8</v>
      </c>
      <c r="M17" s="314">
        <f t="shared" si="6"/>
        <v>653.0408500413007</v>
      </c>
      <c r="N17" s="311">
        <f t="shared" si="10"/>
        <v>3.9052688418958523E-2</v>
      </c>
      <c r="O17" s="311">
        <f t="shared" si="7"/>
        <v>21.695938010532512</v>
      </c>
      <c r="P17" s="311">
        <f t="shared" si="8"/>
        <v>3.3724255974921005</v>
      </c>
    </row>
    <row r="18" spans="1:17">
      <c r="A18" s="249"/>
      <c r="B18" s="310" t="s">
        <v>135</v>
      </c>
      <c r="C18" s="879">
        <v>33</v>
      </c>
      <c r="D18" s="879">
        <v>16</v>
      </c>
      <c r="E18" s="879">
        <v>0.4</v>
      </c>
      <c r="F18" s="879">
        <v>18601</v>
      </c>
      <c r="G18" s="879">
        <v>3188</v>
      </c>
      <c r="H18" s="116">
        <f t="shared" si="3"/>
        <v>15413</v>
      </c>
      <c r="I18" s="314">
        <f t="shared" si="4"/>
        <v>187989.27840000001</v>
      </c>
      <c r="J18" s="314">
        <f t="shared" si="5"/>
        <v>5696.6448</v>
      </c>
      <c r="K18" s="314">
        <f t="shared" si="9"/>
        <v>756221.30434782617</v>
      </c>
      <c r="L18" s="314">
        <f t="shared" si="9"/>
        <v>115.8</v>
      </c>
      <c r="M18" s="314">
        <f t="shared" si="6"/>
        <v>653.0408500413007</v>
      </c>
      <c r="N18" s="311">
        <f t="shared" si="10"/>
        <v>0.37927215223976873</v>
      </c>
      <c r="O18" s="311">
        <f t="shared" si="7"/>
        <v>210.70675124431597</v>
      </c>
      <c r="P18" s="311">
        <f t="shared" si="8"/>
        <v>32.752344753002482</v>
      </c>
    </row>
    <row r="19" spans="1:17">
      <c r="A19" s="249"/>
      <c r="B19" s="310" t="s">
        <v>41</v>
      </c>
      <c r="C19" s="879">
        <v>40</v>
      </c>
      <c r="D19" s="879">
        <v>16</v>
      </c>
      <c r="E19" s="879">
        <v>0.4</v>
      </c>
      <c r="F19" s="879">
        <v>15328</v>
      </c>
      <c r="G19" s="879">
        <v>2204</v>
      </c>
      <c r="H19" s="116">
        <f t="shared" si="3"/>
        <v>13124</v>
      </c>
      <c r="I19" s="314">
        <f t="shared" si="4"/>
        <v>160070.80319999999</v>
      </c>
      <c r="J19" s="314">
        <f t="shared" si="5"/>
        <v>4001.7700799999998</v>
      </c>
      <c r="K19" s="314">
        <f t="shared" si="9"/>
        <v>756221.30434782617</v>
      </c>
      <c r="L19" s="314">
        <f t="shared" si="9"/>
        <v>115.8</v>
      </c>
      <c r="M19" s="314">
        <f t="shared" si="6"/>
        <v>653.0408500413007</v>
      </c>
      <c r="N19" s="311">
        <f t="shared" si="10"/>
        <v>0.26643050502469651</v>
      </c>
      <c r="O19" s="311">
        <f t="shared" si="7"/>
        <v>148.01694723594252</v>
      </c>
      <c r="P19" s="311">
        <f t="shared" si="8"/>
        <v>23.00781563252993</v>
      </c>
    </row>
    <row r="20" spans="1:17">
      <c r="A20" s="249"/>
      <c r="B20" s="310" t="s">
        <v>42</v>
      </c>
      <c r="C20" s="879">
        <v>50</v>
      </c>
      <c r="D20" s="879">
        <v>16</v>
      </c>
      <c r="E20" s="879">
        <v>0.4</v>
      </c>
      <c r="F20" s="879">
        <v>4820</v>
      </c>
      <c r="G20" s="879">
        <v>632</v>
      </c>
      <c r="H20" s="116">
        <f t="shared" si="3"/>
        <v>4188</v>
      </c>
      <c r="I20" s="314">
        <f t="shared" si="4"/>
        <v>51080.198400000008</v>
      </c>
      <c r="J20" s="314">
        <f t="shared" si="5"/>
        <v>1021.6039680000001</v>
      </c>
      <c r="K20" s="314">
        <f t="shared" si="9"/>
        <v>756221.30434782617</v>
      </c>
      <c r="L20" s="314">
        <f t="shared" si="9"/>
        <v>115.8</v>
      </c>
      <c r="M20" s="314">
        <f t="shared" si="6"/>
        <v>653.0408500413007</v>
      </c>
      <c r="N20" s="311">
        <f t="shared" si="10"/>
        <v>6.8016516613436717E-2</v>
      </c>
      <c r="O20" s="311">
        <f t="shared" si="7"/>
        <v>37.78695367413151</v>
      </c>
      <c r="P20" s="311">
        <f t="shared" si="8"/>
        <v>5.8736197420929814</v>
      </c>
    </row>
    <row r="21" spans="1:17">
      <c r="A21" s="365" t="str">
        <f>'plasma (Lipid#2)'!A49</f>
        <v>MP-517-20</v>
      </c>
      <c r="B21" s="682" t="s">
        <v>39</v>
      </c>
      <c r="C21" s="895">
        <v>18</v>
      </c>
      <c r="D21" s="895">
        <v>16</v>
      </c>
      <c r="E21" s="895">
        <v>0.2</v>
      </c>
      <c r="F21" s="895">
        <v>5736</v>
      </c>
      <c r="G21" s="895">
        <v>710</v>
      </c>
      <c r="H21" s="363">
        <f t="shared" si="3"/>
        <v>5026</v>
      </c>
      <c r="I21" s="362">
        <f>H21*(1000+D21+E21)/125*1500/1000</f>
        <v>61289.054400000001</v>
      </c>
      <c r="J21" s="362">
        <f t="shared" si="5"/>
        <v>3404.9474666666665</v>
      </c>
      <c r="K21" s="362">
        <f>IF(ISERROR('plasma (Lipid#2)'!I65),"",'plasma (Lipid#2)'!I65)</f>
        <v>499490.86956521741</v>
      </c>
      <c r="L21" s="362">
        <f>IF(ISERROR('plasma (Lipid#2)'!C67),"",'plasma (Lipid#2)'!C67)</f>
        <v>93.2</v>
      </c>
      <c r="M21" s="362">
        <f t="shared" si="6"/>
        <v>535.93440940473965</v>
      </c>
      <c r="N21" s="683">
        <f t="shared" si="10"/>
        <v>0.2762300602555588</v>
      </c>
      <c r="O21" s="683">
        <f t="shared" si="7"/>
        <v>153.46114458642157</v>
      </c>
      <c r="P21" s="683">
        <f t="shared" si="8"/>
        <v>29.638418482356087</v>
      </c>
      <c r="Q21" s="1"/>
    </row>
    <row r="22" spans="1:17">
      <c r="A22" s="365">
        <f>'plasma (Lipid#2)'!A50</f>
        <v>22.2</v>
      </c>
      <c r="B22" s="682" t="s">
        <v>136</v>
      </c>
      <c r="C22" s="895">
        <v>48</v>
      </c>
      <c r="D22" s="895">
        <v>16</v>
      </c>
      <c r="E22" s="895">
        <v>0.8</v>
      </c>
      <c r="F22" s="895">
        <v>3147</v>
      </c>
      <c r="G22" s="895">
        <v>592</v>
      </c>
      <c r="H22" s="363">
        <f t="shared" si="3"/>
        <v>2555</v>
      </c>
      <c r="I22" s="362">
        <f t="shared" si="4"/>
        <v>31175.088</v>
      </c>
      <c r="J22" s="362">
        <f t="shared" si="5"/>
        <v>649.48099999999999</v>
      </c>
      <c r="K22" s="362">
        <f>K21</f>
        <v>499490.86956521741</v>
      </c>
      <c r="L22" s="362">
        <f>L21</f>
        <v>93.2</v>
      </c>
      <c r="M22" s="362">
        <f t="shared" si="6"/>
        <v>535.93440940473965</v>
      </c>
      <c r="N22" s="683">
        <f t="shared" si="10"/>
        <v>5.2689851318168335E-2</v>
      </c>
      <c r="O22" s="683">
        <f t="shared" si="7"/>
        <v>29.272139621204634</v>
      </c>
      <c r="P22" s="683">
        <f t="shared" si="8"/>
        <v>5.6534175234086188</v>
      </c>
      <c r="Q22" s="1"/>
    </row>
    <row r="23" spans="1:17">
      <c r="A23" s="365" t="str">
        <f>'plasma (Lipid#2)'!A51</f>
        <v>Lipid#2</v>
      </c>
      <c r="B23" s="682" t="s">
        <v>40</v>
      </c>
      <c r="C23" s="895">
        <v>51</v>
      </c>
      <c r="D23" s="895">
        <v>16</v>
      </c>
      <c r="E23" s="895">
        <v>1.8</v>
      </c>
      <c r="F23" s="895">
        <v>2096</v>
      </c>
      <c r="G23" s="895">
        <v>499</v>
      </c>
      <c r="H23" s="363">
        <f t="shared" si="3"/>
        <v>1597</v>
      </c>
      <c r="I23" s="362">
        <f t="shared" si="4"/>
        <v>19505.119199999994</v>
      </c>
      <c r="J23" s="362">
        <f t="shared" si="5"/>
        <v>382.45331764705873</v>
      </c>
      <c r="K23" s="362">
        <f t="shared" ref="K23:L28" si="11">K22</f>
        <v>499490.86956521741</v>
      </c>
      <c r="L23" s="362">
        <f t="shared" si="11"/>
        <v>93.2</v>
      </c>
      <c r="M23" s="362">
        <f t="shared" si="6"/>
        <v>535.93440940473965</v>
      </c>
      <c r="N23" s="683">
        <f t="shared" si="10"/>
        <v>3.1026940654097234E-2</v>
      </c>
      <c r="O23" s="683">
        <f t="shared" si="7"/>
        <v>17.237189252276242</v>
      </c>
      <c r="P23" s="683">
        <f t="shared" si="8"/>
        <v>3.3290708856327509</v>
      </c>
      <c r="Q23" s="1"/>
    </row>
    <row r="24" spans="1:17">
      <c r="A24" s="365" t="str">
        <f>'plasma (Lipid#2)'!A52</f>
        <v>[diet B]</v>
      </c>
      <c r="B24" s="682" t="s">
        <v>133</v>
      </c>
      <c r="C24" s="895">
        <v>57</v>
      </c>
      <c r="D24" s="895">
        <v>16</v>
      </c>
      <c r="E24" s="895">
        <v>0.1</v>
      </c>
      <c r="F24" s="895">
        <v>610</v>
      </c>
      <c r="G24" s="895">
        <v>294</v>
      </c>
      <c r="H24" s="363">
        <f t="shared" si="3"/>
        <v>316</v>
      </c>
      <c r="I24" s="362">
        <f t="shared" si="4"/>
        <v>3853.0512000000003</v>
      </c>
      <c r="J24" s="362">
        <f t="shared" si="5"/>
        <v>67.597389473684217</v>
      </c>
      <c r="K24" s="362">
        <f t="shared" si="11"/>
        <v>499490.86956521741</v>
      </c>
      <c r="L24" s="362">
        <f t="shared" si="11"/>
        <v>93.2</v>
      </c>
      <c r="M24" s="362">
        <f t="shared" si="6"/>
        <v>535.93440940473965</v>
      </c>
      <c r="N24" s="683">
        <f t="shared" si="10"/>
        <v>5.4839116169137173E-3</v>
      </c>
      <c r="O24" s="683">
        <f t="shared" si="7"/>
        <v>3.046617564952065</v>
      </c>
      <c r="P24" s="683">
        <f t="shared" si="8"/>
        <v>0.58840253400361775</v>
      </c>
      <c r="Q24" s="1"/>
    </row>
    <row r="25" spans="1:17">
      <c r="A25" s="365" t="str">
        <f>'plasma (Lipid #1)'!A54</f>
        <v>[sex]</v>
      </c>
      <c r="B25" s="682" t="s">
        <v>134</v>
      </c>
      <c r="C25" s="895">
        <v>60</v>
      </c>
      <c r="D25" s="895">
        <v>16</v>
      </c>
      <c r="E25" s="895">
        <v>0.1</v>
      </c>
      <c r="F25" s="895">
        <v>2018</v>
      </c>
      <c r="G25" s="895">
        <v>700</v>
      </c>
      <c r="H25" s="363">
        <f t="shared" si="3"/>
        <v>1318</v>
      </c>
      <c r="I25" s="362">
        <f t="shared" si="4"/>
        <v>16070.637600000002</v>
      </c>
      <c r="J25" s="362">
        <f t="shared" si="5"/>
        <v>267.84396000000004</v>
      </c>
      <c r="K25" s="362">
        <f t="shared" si="11"/>
        <v>499490.86956521741</v>
      </c>
      <c r="L25" s="362">
        <f t="shared" si="11"/>
        <v>93.2</v>
      </c>
      <c r="M25" s="362">
        <f t="shared" si="6"/>
        <v>535.93440940473965</v>
      </c>
      <c r="N25" s="683">
        <f t="shared" si="10"/>
        <v>2.1729132074486287E-2</v>
      </c>
      <c r="O25" s="683">
        <f t="shared" si="7"/>
        <v>12.071740041381272</v>
      </c>
      <c r="P25" s="683">
        <f t="shared" si="8"/>
        <v>2.3314519393225628</v>
      </c>
      <c r="Q25" s="1"/>
    </row>
    <row r="26" spans="1:17">
      <c r="A26" s="363"/>
      <c r="B26" s="682" t="s">
        <v>135</v>
      </c>
      <c r="C26" s="895">
        <v>60</v>
      </c>
      <c r="D26" s="895">
        <v>16</v>
      </c>
      <c r="E26" s="895">
        <v>0.5</v>
      </c>
      <c r="F26" s="895">
        <v>20366</v>
      </c>
      <c r="G26" s="895">
        <v>5672</v>
      </c>
      <c r="H26" s="363">
        <f t="shared" si="3"/>
        <v>14694</v>
      </c>
      <c r="I26" s="362">
        <f t="shared" si="4"/>
        <v>179237.41200000001</v>
      </c>
      <c r="J26" s="362">
        <f t="shared" si="5"/>
        <v>2987.2902000000004</v>
      </c>
      <c r="K26" s="362">
        <f t="shared" si="11"/>
        <v>499490.86956521741</v>
      </c>
      <c r="L26" s="362">
        <f t="shared" si="11"/>
        <v>93.2</v>
      </c>
      <c r="M26" s="362">
        <f t="shared" si="6"/>
        <v>535.93440940473965</v>
      </c>
      <c r="N26" s="683">
        <f t="shared" si="10"/>
        <v>0.24234716101351902</v>
      </c>
      <c r="O26" s="683">
        <f t="shared" si="7"/>
        <v>134.63731167417725</v>
      </c>
      <c r="P26" s="683">
        <f t="shared" si="8"/>
        <v>26.002914271836801</v>
      </c>
      <c r="Q26" s="1"/>
    </row>
    <row r="27" spans="1:17">
      <c r="A27" s="363"/>
      <c r="B27" s="682" t="s">
        <v>41</v>
      </c>
      <c r="C27" s="895">
        <v>52</v>
      </c>
      <c r="D27" s="895">
        <v>16</v>
      </c>
      <c r="E27" s="895">
        <v>0.5</v>
      </c>
      <c r="F27" s="895">
        <v>30560</v>
      </c>
      <c r="G27" s="895">
        <v>3485</v>
      </c>
      <c r="H27" s="363">
        <f t="shared" si="3"/>
        <v>27075</v>
      </c>
      <c r="I27" s="362">
        <f t="shared" si="4"/>
        <v>330260.84999999998</v>
      </c>
      <c r="J27" s="362">
        <f t="shared" si="5"/>
        <v>6351.1701923076917</v>
      </c>
      <c r="K27" s="362">
        <f t="shared" si="11"/>
        <v>499490.86956521741</v>
      </c>
      <c r="L27" s="362">
        <f t="shared" si="11"/>
        <v>93.2</v>
      </c>
      <c r="M27" s="362">
        <f t="shared" si="6"/>
        <v>535.93440940473965</v>
      </c>
      <c r="N27" s="683">
        <f t="shared" si="10"/>
        <v>0.51524557782148339</v>
      </c>
      <c r="O27" s="683">
        <f t="shared" si="7"/>
        <v>286.24754323415749</v>
      </c>
      <c r="P27" s="683">
        <f t="shared" si="8"/>
        <v>55.283860281275032</v>
      </c>
      <c r="Q27" s="1"/>
    </row>
    <row r="28" spans="1:17">
      <c r="A28" s="363"/>
      <c r="B28" s="682" t="s">
        <v>42</v>
      </c>
      <c r="C28" s="895">
        <v>58</v>
      </c>
      <c r="D28" s="895">
        <v>16</v>
      </c>
      <c r="E28" s="895">
        <v>0.8</v>
      </c>
      <c r="F28" s="895">
        <v>7409</v>
      </c>
      <c r="G28" s="895">
        <v>930</v>
      </c>
      <c r="H28" s="363">
        <f t="shared" si="3"/>
        <v>6479</v>
      </c>
      <c r="I28" s="362">
        <f t="shared" si="4"/>
        <v>79054.166399999987</v>
      </c>
      <c r="J28" s="362">
        <f t="shared" si="5"/>
        <v>1363.0028689655171</v>
      </c>
      <c r="K28" s="362">
        <f t="shared" si="11"/>
        <v>499490.86956521741</v>
      </c>
      <c r="L28" s="362">
        <f t="shared" si="11"/>
        <v>93.2</v>
      </c>
      <c r="M28" s="362">
        <f t="shared" si="6"/>
        <v>535.93440940473965</v>
      </c>
      <c r="N28" s="683">
        <f t="shared" si="10"/>
        <v>0.1105750876654282</v>
      </c>
      <c r="O28" s="683">
        <f t="shared" si="7"/>
        <v>61.430604258571229</v>
      </c>
      <c r="P28" s="683">
        <f t="shared" si="8"/>
        <v>11.864279792427915</v>
      </c>
      <c r="Q28" s="1"/>
    </row>
    <row r="29" spans="1:17">
      <c r="A29" s="249" t="str">
        <f>'plasma (Lipid#2)'!A69</f>
        <v>MP-520-20</v>
      </c>
      <c r="B29" s="310" t="s">
        <v>39</v>
      </c>
      <c r="C29" s="894">
        <v>12</v>
      </c>
      <c r="D29" s="879">
        <v>15</v>
      </c>
      <c r="E29" s="879">
        <v>1</v>
      </c>
      <c r="F29" s="879">
        <v>2525</v>
      </c>
      <c r="G29" s="879">
        <v>464</v>
      </c>
      <c r="H29" s="116">
        <f t="shared" si="3"/>
        <v>2061</v>
      </c>
      <c r="I29" s="314">
        <f t="shared" si="4"/>
        <v>25127.712</v>
      </c>
      <c r="J29" s="314">
        <f t="shared" si="5"/>
        <v>2093.9760000000001</v>
      </c>
      <c r="K29" s="314">
        <f>IF(ISERROR('plasma (Lipid#2)'!I85),"",'plasma (Lipid#2)'!I85)</f>
        <v>893702.17391304346</v>
      </c>
      <c r="L29" s="314">
        <f>IF(ISERROR('plasma (Lipid#2)'!C87),"",'plasma (Lipid#2)'!C87)</f>
        <v>139.19999999999999</v>
      </c>
      <c r="M29" s="314">
        <f t="shared" si="6"/>
        <v>642.02742378810603</v>
      </c>
      <c r="N29" s="311">
        <f t="shared" si="10"/>
        <v>0.14180458872837221</v>
      </c>
      <c r="O29" s="311">
        <f t="shared" si="7"/>
        <v>78.780327071317899</v>
      </c>
      <c r="P29" s="311">
        <f t="shared" si="8"/>
        <v>10.187111259222142</v>
      </c>
      <c r="Q29" s="1"/>
    </row>
    <row r="30" spans="1:17">
      <c r="A30" s="249">
        <f>'plasma (Lipid#2)'!A70</f>
        <v>21.7</v>
      </c>
      <c r="B30" s="310" t="s">
        <v>136</v>
      </c>
      <c r="C30" s="879">
        <v>64</v>
      </c>
      <c r="D30" s="879">
        <v>15</v>
      </c>
      <c r="E30" s="879">
        <v>0.5</v>
      </c>
      <c r="F30" s="879">
        <v>2765</v>
      </c>
      <c r="G30" s="879">
        <v>816</v>
      </c>
      <c r="H30" s="116">
        <f t="shared" si="3"/>
        <v>1949</v>
      </c>
      <c r="I30" s="314">
        <f t="shared" si="4"/>
        <v>23750.513999999999</v>
      </c>
      <c r="J30" s="314">
        <f t="shared" si="5"/>
        <v>371.10178124999999</v>
      </c>
      <c r="K30" s="314">
        <f>K29</f>
        <v>893702.17391304346</v>
      </c>
      <c r="L30" s="314">
        <f>L29</f>
        <v>139.19999999999999</v>
      </c>
      <c r="M30" s="314">
        <f t="shared" si="6"/>
        <v>642.02742378810603</v>
      </c>
      <c r="N30" s="311">
        <f t="shared" si="10"/>
        <v>2.513110726508928E-2</v>
      </c>
      <c r="O30" s="311">
        <f t="shared" si="7"/>
        <v>13.961726258382933</v>
      </c>
      <c r="P30" s="311">
        <f t="shared" si="8"/>
        <v>1.8053956368598623</v>
      </c>
      <c r="Q30" s="1"/>
    </row>
    <row r="31" spans="1:17">
      <c r="A31" s="249" t="str">
        <f>'plasma (Lipid#2)'!A71</f>
        <v>Lipid#2</v>
      </c>
      <c r="B31" s="310" t="s">
        <v>40</v>
      </c>
      <c r="C31" s="879">
        <v>60</v>
      </c>
      <c r="D31" s="879">
        <v>15</v>
      </c>
      <c r="E31" s="879">
        <v>0.5</v>
      </c>
      <c r="F31" s="879">
        <v>2753</v>
      </c>
      <c r="G31" s="879">
        <v>701</v>
      </c>
      <c r="H31" s="116">
        <f t="shared" si="3"/>
        <v>2052</v>
      </c>
      <c r="I31" s="314">
        <f t="shared" si="4"/>
        <v>25005.671999999999</v>
      </c>
      <c r="J31" s="314">
        <f t="shared" si="5"/>
        <v>416.76119999999997</v>
      </c>
      <c r="K31" s="314">
        <f t="shared" ref="K31:L36" si="12">K30</f>
        <v>893702.17391304346</v>
      </c>
      <c r="L31" s="314">
        <f t="shared" si="12"/>
        <v>139.19999999999999</v>
      </c>
      <c r="M31" s="314">
        <f t="shared" si="6"/>
        <v>642.02742378810603</v>
      </c>
      <c r="N31" s="311">
        <f t="shared" si="10"/>
        <v>2.8223174746961219E-2</v>
      </c>
      <c r="O31" s="311">
        <f t="shared" si="7"/>
        <v>15.679541526089567</v>
      </c>
      <c r="P31" s="311">
        <f t="shared" si="8"/>
        <v>2.027526921477099</v>
      </c>
      <c r="Q31" s="1"/>
    </row>
    <row r="32" spans="1:17">
      <c r="A32" s="249" t="str">
        <f>'plasma (Lipid#2)'!A72</f>
        <v>[diet B]</v>
      </c>
      <c r="B32" s="310" t="s">
        <v>133</v>
      </c>
      <c r="C32" s="879">
        <v>60</v>
      </c>
      <c r="D32" s="879">
        <v>15</v>
      </c>
      <c r="E32" s="879">
        <v>1</v>
      </c>
      <c r="F32" s="879">
        <v>1830</v>
      </c>
      <c r="G32" s="879">
        <v>776</v>
      </c>
      <c r="H32" s="116">
        <f t="shared" si="3"/>
        <v>1054</v>
      </c>
      <c r="I32" s="314">
        <f t="shared" si="4"/>
        <v>12850.368</v>
      </c>
      <c r="J32" s="314">
        <f t="shared" si="5"/>
        <v>214.1728</v>
      </c>
      <c r="K32" s="314">
        <f t="shared" si="12"/>
        <v>893702.17391304346</v>
      </c>
      <c r="L32" s="314">
        <f t="shared" si="12"/>
        <v>139.19999999999999</v>
      </c>
      <c r="M32" s="314">
        <f t="shared" si="6"/>
        <v>642.02742378810603</v>
      </c>
      <c r="N32" s="311">
        <f t="shared" si="10"/>
        <v>1.4503836634614681E-2</v>
      </c>
      <c r="O32" s="311">
        <f t="shared" si="7"/>
        <v>8.0576870192303787</v>
      </c>
      <c r="P32" s="311">
        <f t="shared" si="8"/>
        <v>1.0419422869694457</v>
      </c>
      <c r="Q32" s="1"/>
    </row>
    <row r="33" spans="1:17">
      <c r="A33" s="249" t="str">
        <f>'plasma (Lipid #1)'!A74</f>
        <v>[sex]</v>
      </c>
      <c r="B33" s="310" t="s">
        <v>134</v>
      </c>
      <c r="C33" s="879">
        <v>68</v>
      </c>
      <c r="D33" s="879">
        <v>15</v>
      </c>
      <c r="E33" s="879">
        <v>4</v>
      </c>
      <c r="F33" s="879">
        <v>2703</v>
      </c>
      <c r="G33" s="879">
        <v>958</v>
      </c>
      <c r="H33" s="116">
        <f t="shared" si="3"/>
        <v>1745</v>
      </c>
      <c r="I33" s="314">
        <f t="shared" si="4"/>
        <v>21337.86</v>
      </c>
      <c r="J33" s="314">
        <f t="shared" si="5"/>
        <v>313.79205882352943</v>
      </c>
      <c r="K33" s="314">
        <f t="shared" si="12"/>
        <v>893702.17391304346</v>
      </c>
      <c r="L33" s="314">
        <f t="shared" si="12"/>
        <v>139.19999999999999</v>
      </c>
      <c r="M33" s="314">
        <f t="shared" si="6"/>
        <v>642.02742378810603</v>
      </c>
      <c r="N33" s="311">
        <f t="shared" si="10"/>
        <v>2.1250078247171775E-2</v>
      </c>
      <c r="O33" s="311">
        <f t="shared" si="7"/>
        <v>11.805599026206542</v>
      </c>
      <c r="P33" s="311">
        <f t="shared" si="8"/>
        <v>1.526586080974984</v>
      </c>
      <c r="Q33" s="1"/>
    </row>
    <row r="34" spans="1:17">
      <c r="A34" s="249"/>
      <c r="B34" s="310" t="s">
        <v>135</v>
      </c>
      <c r="C34" s="879">
        <v>42</v>
      </c>
      <c r="D34" s="879">
        <v>15</v>
      </c>
      <c r="E34" s="879">
        <v>1</v>
      </c>
      <c r="F34" s="879">
        <v>30968</v>
      </c>
      <c r="G34" s="879">
        <v>6073</v>
      </c>
      <c r="H34" s="116">
        <f t="shared" si="3"/>
        <v>24895</v>
      </c>
      <c r="I34" s="314">
        <f t="shared" si="4"/>
        <v>303519.84000000003</v>
      </c>
      <c r="J34" s="314">
        <f t="shared" si="5"/>
        <v>7226.6628571428573</v>
      </c>
      <c r="K34" s="314">
        <f t="shared" si="12"/>
        <v>893702.17391304346</v>
      </c>
      <c r="L34" s="314">
        <f t="shared" si="12"/>
        <v>139.19999999999999</v>
      </c>
      <c r="M34" s="314">
        <f t="shared" si="6"/>
        <v>642.02742378810603</v>
      </c>
      <c r="N34" s="311">
        <f t="shared" si="10"/>
        <v>0.4893914516382929</v>
      </c>
      <c r="O34" s="311">
        <f t="shared" si="7"/>
        <v>271.88413979905158</v>
      </c>
      <c r="P34" s="311">
        <f t="shared" si="8"/>
        <v>35.157431870567024</v>
      </c>
      <c r="Q34" s="1"/>
    </row>
    <row r="35" spans="1:17">
      <c r="A35" s="249"/>
      <c r="B35" s="310" t="s">
        <v>41</v>
      </c>
      <c r="C35" s="879">
        <v>59</v>
      </c>
      <c r="D35" s="879">
        <v>15</v>
      </c>
      <c r="E35" s="879">
        <v>1</v>
      </c>
      <c r="F35" s="879">
        <v>44211</v>
      </c>
      <c r="G35" s="879">
        <v>5159</v>
      </c>
      <c r="H35" s="116">
        <f t="shared" si="3"/>
        <v>39052</v>
      </c>
      <c r="I35" s="314">
        <f t="shared" si="4"/>
        <v>476121.984</v>
      </c>
      <c r="J35" s="314">
        <f t="shared" si="5"/>
        <v>8069.8641355932205</v>
      </c>
      <c r="K35" s="314">
        <f t="shared" si="12"/>
        <v>893702.17391304346</v>
      </c>
      <c r="L35" s="314">
        <f t="shared" si="12"/>
        <v>139.19999999999999</v>
      </c>
      <c r="M35" s="314">
        <f t="shared" si="6"/>
        <v>642.02742378810603</v>
      </c>
      <c r="N35" s="311">
        <f t="shared" si="10"/>
        <v>0.54649325724919362</v>
      </c>
      <c r="O35" s="311">
        <f t="shared" si="7"/>
        <v>303.60736513844091</v>
      </c>
      <c r="P35" s="311">
        <f t="shared" si="8"/>
        <v>39.259573078246667</v>
      </c>
      <c r="Q35" s="1"/>
    </row>
    <row r="36" spans="1:17">
      <c r="A36" s="249"/>
      <c r="B36" s="310" t="s">
        <v>42</v>
      </c>
      <c r="C36" s="879">
        <v>62</v>
      </c>
      <c r="D36" s="879">
        <v>15</v>
      </c>
      <c r="E36" s="879">
        <v>1</v>
      </c>
      <c r="F36" s="879">
        <v>9700</v>
      </c>
      <c r="G36" s="879">
        <v>1077</v>
      </c>
      <c r="H36" s="116">
        <f t="shared" si="3"/>
        <v>8623</v>
      </c>
      <c r="I36" s="314">
        <f t="shared" si="4"/>
        <v>105131.61600000001</v>
      </c>
      <c r="J36" s="314">
        <f t="shared" si="5"/>
        <v>1695.6712258064517</v>
      </c>
      <c r="K36" s="314">
        <f t="shared" si="12"/>
        <v>893702.17391304346</v>
      </c>
      <c r="L36" s="314">
        <f t="shared" si="12"/>
        <v>139.19999999999999</v>
      </c>
      <c r="M36" s="314">
        <f t="shared" si="6"/>
        <v>642.02742378810603</v>
      </c>
      <c r="N36" s="311">
        <f t="shared" si="10"/>
        <v>0.11483128784380461</v>
      </c>
      <c r="O36" s="311">
        <f t="shared" si="7"/>
        <v>63.795159913224786</v>
      </c>
      <c r="P36" s="311">
        <f t="shared" si="8"/>
        <v>8.2493741267101033</v>
      </c>
      <c r="Q36" s="1"/>
    </row>
    <row r="37" spans="1:17">
      <c r="A37" s="365" t="str">
        <f>'plasma (Lipid#2)'!A89</f>
        <v>MP-524-20</v>
      </c>
      <c r="B37" s="682" t="s">
        <v>39</v>
      </c>
      <c r="C37" s="895">
        <v>17</v>
      </c>
      <c r="D37" s="895">
        <v>16</v>
      </c>
      <c r="E37" s="895"/>
      <c r="F37" s="895">
        <v>5732</v>
      </c>
      <c r="G37" s="895">
        <v>1045</v>
      </c>
      <c r="H37" s="363">
        <f t="shared" si="3"/>
        <v>4687</v>
      </c>
      <c r="I37" s="362">
        <f t="shared" si="4"/>
        <v>57143.904000000002</v>
      </c>
      <c r="J37" s="362">
        <f t="shared" si="5"/>
        <v>3361.4061176470591</v>
      </c>
      <c r="K37" s="362">
        <f>IF(ISERROR('plasma (Lipid#2)'!I105),"",'plasma (Lipid#2)'!I105)</f>
        <v>802607.82608695654</v>
      </c>
      <c r="L37" s="362">
        <f>IF(ISERROR('plasma (Lipid#2)'!C107),"",'plasma (Lipid#2)'!C107)</f>
        <v>106.8</v>
      </c>
      <c r="M37" s="362">
        <f t="shared" si="6"/>
        <v>751.50545513759982</v>
      </c>
      <c r="N37" s="683">
        <f t="shared" si="10"/>
        <v>0.19447376073251751</v>
      </c>
      <c r="O37" s="683">
        <f t="shared" si="7"/>
        <v>108.04097818473194</v>
      </c>
      <c r="P37" s="683">
        <f t="shared" si="8"/>
        <v>18.209153626640219</v>
      </c>
      <c r="Q37" s="1"/>
    </row>
    <row r="38" spans="1:17">
      <c r="A38" s="365">
        <f>'plasma (Lipid#2)'!A90</f>
        <v>21.3</v>
      </c>
      <c r="B38" s="682" t="s">
        <v>136</v>
      </c>
      <c r="C38" s="895">
        <v>55</v>
      </c>
      <c r="D38" s="895">
        <v>16</v>
      </c>
      <c r="E38" s="895">
        <v>1</v>
      </c>
      <c r="F38" s="895">
        <v>2130</v>
      </c>
      <c r="G38" s="895">
        <v>749</v>
      </c>
      <c r="H38" s="363">
        <f t="shared" si="3"/>
        <v>1381</v>
      </c>
      <c r="I38" s="362">
        <f t="shared" si="4"/>
        <v>16853.723999999998</v>
      </c>
      <c r="J38" s="362">
        <f t="shared" si="5"/>
        <v>306.43134545454541</v>
      </c>
      <c r="K38" s="362">
        <f>K37</f>
        <v>802607.82608695654</v>
      </c>
      <c r="L38" s="362">
        <f>L37</f>
        <v>106.8</v>
      </c>
      <c r="M38" s="362">
        <f t="shared" si="6"/>
        <v>751.50545513759982</v>
      </c>
      <c r="N38" s="683">
        <f t="shared" si="10"/>
        <v>1.7728549919634497E-2</v>
      </c>
      <c r="O38" s="683">
        <f t="shared" si="7"/>
        <v>9.8491943997969429</v>
      </c>
      <c r="P38" s="683">
        <f t="shared" si="8"/>
        <v>1.6599765842354401</v>
      </c>
      <c r="Q38" s="1"/>
    </row>
    <row r="39" spans="1:17">
      <c r="A39" s="365" t="str">
        <f>'plasma (Lipid#2)'!A91</f>
        <v>Lipid#2</v>
      </c>
      <c r="B39" s="682" t="s">
        <v>40</v>
      </c>
      <c r="C39" s="895">
        <v>54</v>
      </c>
      <c r="D39" s="895">
        <v>16</v>
      </c>
      <c r="E39" s="895">
        <v>1.2</v>
      </c>
      <c r="F39" s="895">
        <v>2354</v>
      </c>
      <c r="G39" s="895">
        <v>546</v>
      </c>
      <c r="H39" s="363">
        <f t="shared" si="3"/>
        <v>1808</v>
      </c>
      <c r="I39" s="362">
        <f t="shared" si="4"/>
        <v>22069.171200000001</v>
      </c>
      <c r="J39" s="362">
        <f t="shared" si="5"/>
        <v>408.68835555555557</v>
      </c>
      <c r="K39" s="362">
        <f t="shared" ref="K39:L44" si="13">K38</f>
        <v>802607.82608695654</v>
      </c>
      <c r="L39" s="362">
        <f t="shared" si="13"/>
        <v>106.8</v>
      </c>
      <c r="M39" s="362">
        <f t="shared" si="6"/>
        <v>751.50545513759982</v>
      </c>
      <c r="N39" s="683">
        <f t="shared" si="10"/>
        <v>2.364461736867176E-2</v>
      </c>
      <c r="O39" s="683">
        <f t="shared" si="7"/>
        <v>13.135898538150979</v>
      </c>
      <c r="P39" s="683">
        <f t="shared" si="8"/>
        <v>2.2139154839580302</v>
      </c>
      <c r="Q39" s="1"/>
    </row>
    <row r="40" spans="1:17">
      <c r="A40" s="365" t="str">
        <f>'plasma (Lipid #1)'!A92</f>
        <v>[diet A]</v>
      </c>
      <c r="B40" s="682" t="s">
        <v>133</v>
      </c>
      <c r="C40" s="895">
        <v>55</v>
      </c>
      <c r="D40" s="895">
        <v>16</v>
      </c>
      <c r="E40" s="895">
        <v>0.4</v>
      </c>
      <c r="F40" s="895">
        <v>1506</v>
      </c>
      <c r="G40" s="895">
        <v>650</v>
      </c>
      <c r="H40" s="363">
        <f t="shared" si="3"/>
        <v>856</v>
      </c>
      <c r="I40" s="362">
        <f t="shared" si="4"/>
        <v>10440.460800000001</v>
      </c>
      <c r="J40" s="362">
        <f t="shared" si="5"/>
        <v>189.82656</v>
      </c>
      <c r="K40" s="362">
        <f t="shared" si="13"/>
        <v>802607.82608695654</v>
      </c>
      <c r="L40" s="362">
        <f t="shared" si="13"/>
        <v>106.8</v>
      </c>
      <c r="M40" s="362">
        <f t="shared" si="6"/>
        <v>751.50545513759982</v>
      </c>
      <c r="N40" s="683">
        <f t="shared" si="10"/>
        <v>1.0982393593059147E-2</v>
      </c>
      <c r="O40" s="683">
        <f t="shared" si="7"/>
        <v>6.1013297739217487</v>
      </c>
      <c r="P40" s="683">
        <f t="shared" si="8"/>
        <v>1.0283140068407441</v>
      </c>
      <c r="Q40" s="1"/>
    </row>
    <row r="41" spans="1:17">
      <c r="A41" s="365" t="str">
        <f>'plasma (Lipid #1)'!A94</f>
        <v>[sex]</v>
      </c>
      <c r="B41" s="682" t="s">
        <v>134</v>
      </c>
      <c r="C41" s="895">
        <v>19</v>
      </c>
      <c r="D41" s="895">
        <v>16</v>
      </c>
      <c r="E41" s="895"/>
      <c r="F41" s="895">
        <v>1000</v>
      </c>
      <c r="G41" s="895">
        <v>471</v>
      </c>
      <c r="H41" s="363">
        <f t="shared" si="3"/>
        <v>529</v>
      </c>
      <c r="I41" s="362">
        <f t="shared" si="4"/>
        <v>6449.5680000000011</v>
      </c>
      <c r="J41" s="362">
        <f t="shared" si="5"/>
        <v>339.45094736842111</v>
      </c>
      <c r="K41" s="362">
        <f t="shared" si="13"/>
        <v>802607.82608695654</v>
      </c>
      <c r="L41" s="362">
        <f t="shared" si="13"/>
        <v>106.8</v>
      </c>
      <c r="M41" s="362">
        <f t="shared" si="6"/>
        <v>751.50545513759982</v>
      </c>
      <c r="N41" s="683">
        <f t="shared" si="10"/>
        <v>1.9638895155329187E-2</v>
      </c>
      <c r="O41" s="683">
        <f t="shared" si="7"/>
        <v>10.910497308516216</v>
      </c>
      <c r="P41" s="683">
        <f t="shared" si="8"/>
        <v>1.8388478609858792</v>
      </c>
      <c r="Q41" s="1"/>
    </row>
    <row r="42" spans="1:17">
      <c r="A42" s="363"/>
      <c r="B42" s="682" t="s">
        <v>135</v>
      </c>
      <c r="C42" s="895">
        <v>51</v>
      </c>
      <c r="D42" s="895">
        <v>16</v>
      </c>
      <c r="E42" s="895">
        <v>0.3</v>
      </c>
      <c r="F42" s="895">
        <v>17309</v>
      </c>
      <c r="G42" s="895">
        <v>3809</v>
      </c>
      <c r="H42" s="363">
        <f t="shared" si="3"/>
        <v>13500</v>
      </c>
      <c r="I42" s="362">
        <f t="shared" si="4"/>
        <v>164640.6</v>
      </c>
      <c r="J42" s="362">
        <f t="shared" si="5"/>
        <v>3228.2470588235296</v>
      </c>
      <c r="K42" s="362">
        <f t="shared" si="13"/>
        <v>802607.82608695654</v>
      </c>
      <c r="L42" s="362">
        <f t="shared" si="13"/>
        <v>106.8</v>
      </c>
      <c r="M42" s="362">
        <f t="shared" si="6"/>
        <v>751.50545513759982</v>
      </c>
      <c r="N42" s="683">
        <f t="shared" si="10"/>
        <v>0.1867698588418584</v>
      </c>
      <c r="O42" s="683">
        <f t="shared" si="7"/>
        <v>103.76103268992134</v>
      </c>
      <c r="P42" s="683">
        <f t="shared" si="8"/>
        <v>17.487814498301351</v>
      </c>
      <c r="Q42" s="1"/>
    </row>
    <row r="43" spans="1:17">
      <c r="A43" s="363"/>
      <c r="B43" s="682" t="s">
        <v>41</v>
      </c>
      <c r="C43" s="895">
        <v>50</v>
      </c>
      <c r="D43" s="895">
        <v>16</v>
      </c>
      <c r="E43" s="895">
        <v>0.7</v>
      </c>
      <c r="F43" s="895">
        <v>30559</v>
      </c>
      <c r="G43" s="895">
        <v>4401</v>
      </c>
      <c r="H43" s="363">
        <f t="shared" si="3"/>
        <v>26158</v>
      </c>
      <c r="I43" s="362">
        <f t="shared" si="4"/>
        <v>319138.06320000003</v>
      </c>
      <c r="J43" s="362">
        <f t="shared" si="5"/>
        <v>6382.7612640000007</v>
      </c>
      <c r="K43" s="362">
        <f t="shared" si="13"/>
        <v>802607.82608695654</v>
      </c>
      <c r="L43" s="362">
        <f t="shared" si="13"/>
        <v>106.8</v>
      </c>
      <c r="M43" s="362">
        <f t="shared" si="6"/>
        <v>751.50545513759982</v>
      </c>
      <c r="N43" s="683">
        <f t="shared" si="10"/>
        <v>0.36927391199513765</v>
      </c>
      <c r="O43" s="683">
        <f t="shared" si="7"/>
        <v>205.15217333063202</v>
      </c>
      <c r="P43" s="683">
        <f t="shared" si="8"/>
        <v>34.576208988308771</v>
      </c>
      <c r="Q43" s="1"/>
    </row>
    <row r="44" spans="1:17">
      <c r="A44" s="363"/>
      <c r="B44" s="682" t="s">
        <v>42</v>
      </c>
      <c r="C44" s="895">
        <v>48</v>
      </c>
      <c r="D44" s="895">
        <v>16</v>
      </c>
      <c r="E44" s="895">
        <v>0.6</v>
      </c>
      <c r="F44" s="895">
        <v>6720</v>
      </c>
      <c r="G44" s="895">
        <v>671</v>
      </c>
      <c r="H44" s="363">
        <f t="shared" si="3"/>
        <v>6049</v>
      </c>
      <c r="I44" s="362">
        <f t="shared" si="4"/>
        <v>73792.960800000001</v>
      </c>
      <c r="J44" s="362">
        <f t="shared" si="5"/>
        <v>1537.3533500000001</v>
      </c>
      <c r="K44" s="362">
        <f t="shared" si="13"/>
        <v>802607.82608695654</v>
      </c>
      <c r="L44" s="362">
        <f t="shared" si="13"/>
        <v>106.8</v>
      </c>
      <c r="M44" s="362">
        <f t="shared" si="6"/>
        <v>751.50545513759982</v>
      </c>
      <c r="N44" s="683">
        <f t="shared" si="10"/>
        <v>8.894339960281647E-2</v>
      </c>
      <c r="O44" s="683">
        <f t="shared" si="7"/>
        <v>49.412999779342485</v>
      </c>
      <c r="P44" s="683">
        <f t="shared" si="8"/>
        <v>8.3280336706757012</v>
      </c>
      <c r="Q44" s="1"/>
    </row>
    <row r="45" spans="1:17">
      <c r="A45" s="249" t="str">
        <f>'plasma (Lipid#2)'!A109</f>
        <v>MP-526-20</v>
      </c>
      <c r="B45" s="310" t="s">
        <v>39</v>
      </c>
      <c r="C45" s="894">
        <v>18</v>
      </c>
      <c r="D45" s="879">
        <v>16</v>
      </c>
      <c r="E45" s="879">
        <v>1</v>
      </c>
      <c r="F45" s="879">
        <v>4229</v>
      </c>
      <c r="G45" s="879">
        <v>1420</v>
      </c>
      <c r="H45" s="116">
        <f t="shared" si="3"/>
        <v>2809</v>
      </c>
      <c r="I45" s="314">
        <f t="shared" si="4"/>
        <v>34281.036</v>
      </c>
      <c r="J45" s="314">
        <f t="shared" si="5"/>
        <v>1904.502</v>
      </c>
      <c r="K45" s="314">
        <f>IF(ISERROR('plasma (Lipid#2)'!I125),"",'plasma (Lipid#2)'!I125)</f>
        <v>964967.82608695654</v>
      </c>
      <c r="L45" s="314">
        <f>IF(ISERROR('plasma (Lipid#2)'!C127),"",'plasma (Lipid#2)'!C127)</f>
        <v>153.6</v>
      </c>
      <c r="M45" s="314">
        <f t="shared" si="6"/>
        <v>628.23426177536237</v>
      </c>
      <c r="N45" s="311">
        <f t="shared" si="10"/>
        <v>0.1318050285073708</v>
      </c>
      <c r="O45" s="311">
        <f t="shared" si="7"/>
        <v>73.225015837428217</v>
      </c>
      <c r="P45" s="311">
        <f t="shared" si="8"/>
        <v>8.5810565434486197</v>
      </c>
      <c r="Q45" s="1"/>
    </row>
    <row r="46" spans="1:17">
      <c r="A46" s="249">
        <f>'plasma (Lipid#2)'!A110</f>
        <v>23.7</v>
      </c>
      <c r="B46" s="310" t="s">
        <v>136</v>
      </c>
      <c r="C46" s="879">
        <v>58</v>
      </c>
      <c r="D46" s="879">
        <v>16</v>
      </c>
      <c r="E46" s="879">
        <v>1</v>
      </c>
      <c r="F46" s="879">
        <v>2124</v>
      </c>
      <c r="G46" s="879">
        <v>612</v>
      </c>
      <c r="H46" s="116">
        <f t="shared" si="3"/>
        <v>1512</v>
      </c>
      <c r="I46" s="314">
        <f t="shared" si="4"/>
        <v>18452.448</v>
      </c>
      <c r="J46" s="314">
        <f t="shared" si="5"/>
        <v>318.1456551724138</v>
      </c>
      <c r="K46" s="314">
        <f>K45</f>
        <v>964967.82608695654</v>
      </c>
      <c r="L46" s="314">
        <f>L45</f>
        <v>153.6</v>
      </c>
      <c r="M46" s="314">
        <f t="shared" si="6"/>
        <v>628.23426177536237</v>
      </c>
      <c r="N46" s="311">
        <f t="shared" si="10"/>
        <v>2.2017932850422927E-2</v>
      </c>
      <c r="O46" s="311">
        <f t="shared" si="7"/>
        <v>12.232184916901627</v>
      </c>
      <c r="P46" s="311">
        <f t="shared" si="8"/>
        <v>1.4334591699494093</v>
      </c>
      <c r="Q46" s="1"/>
    </row>
    <row r="47" spans="1:17">
      <c r="A47" s="249" t="str">
        <f>'plasma (Lipid#2)'!A111</f>
        <v>Lipid#2</v>
      </c>
      <c r="B47" s="310" t="s">
        <v>40</v>
      </c>
      <c r="C47" s="879">
        <v>62</v>
      </c>
      <c r="D47" s="879">
        <v>16</v>
      </c>
      <c r="E47" s="879">
        <v>1</v>
      </c>
      <c r="F47" s="879">
        <v>2329</v>
      </c>
      <c r="G47" s="879">
        <v>671</v>
      </c>
      <c r="H47" s="116">
        <f t="shared" si="3"/>
        <v>1658</v>
      </c>
      <c r="I47" s="314">
        <f t="shared" si="4"/>
        <v>20234.232</v>
      </c>
      <c r="J47" s="314">
        <f t="shared" si="5"/>
        <v>326.35858064516128</v>
      </c>
      <c r="K47" s="314">
        <f t="shared" ref="K47:L52" si="14">K46</f>
        <v>964967.82608695654</v>
      </c>
      <c r="L47" s="314">
        <f t="shared" si="14"/>
        <v>153.6</v>
      </c>
      <c r="M47" s="314">
        <f t="shared" si="6"/>
        <v>628.23426177536237</v>
      </c>
      <c r="N47" s="311">
        <f t="shared" si="10"/>
        <v>2.2586325467529339E-2</v>
      </c>
      <c r="O47" s="311">
        <f t="shared" si="7"/>
        <v>12.547958593071856</v>
      </c>
      <c r="P47" s="311">
        <f t="shared" si="8"/>
        <v>1.4704638976256079</v>
      </c>
      <c r="Q47" s="1"/>
    </row>
    <row r="48" spans="1:17">
      <c r="A48" s="249" t="str">
        <f>'plasma (Lipid #1)'!A112</f>
        <v>[diet A]</v>
      </c>
      <c r="B48" s="310" t="s">
        <v>133</v>
      </c>
      <c r="C48" s="879">
        <v>34</v>
      </c>
      <c r="D48" s="879">
        <v>16</v>
      </c>
      <c r="E48" s="879">
        <v>1</v>
      </c>
      <c r="F48" s="879">
        <v>1770</v>
      </c>
      <c r="G48" s="879">
        <v>1075</v>
      </c>
      <c r="H48" s="116">
        <f t="shared" si="3"/>
        <v>695</v>
      </c>
      <c r="I48" s="314">
        <f t="shared" si="4"/>
        <v>8481.7800000000007</v>
      </c>
      <c r="J48" s="314">
        <f t="shared" si="5"/>
        <v>249.46411764705886</v>
      </c>
      <c r="K48" s="314">
        <f t="shared" si="14"/>
        <v>964967.82608695654</v>
      </c>
      <c r="L48" s="314">
        <f t="shared" si="14"/>
        <v>153.6</v>
      </c>
      <c r="M48" s="314">
        <f t="shared" si="6"/>
        <v>628.23426177536237</v>
      </c>
      <c r="N48" s="311">
        <f t="shared" si="10"/>
        <v>1.7264683963596098E-2</v>
      </c>
      <c r="O48" s="311">
        <f t="shared" si="7"/>
        <v>9.5914910908867217</v>
      </c>
      <c r="P48" s="311">
        <f t="shared" si="8"/>
        <v>1.1240028622132878</v>
      </c>
      <c r="Q48" s="1"/>
    </row>
    <row r="49" spans="1:17">
      <c r="A49" s="249" t="str">
        <f>'plasma (Lipid #1)'!A114</f>
        <v>[sex]</v>
      </c>
      <c r="B49" s="310" t="s">
        <v>134</v>
      </c>
      <c r="C49" s="879">
        <v>36</v>
      </c>
      <c r="D49" s="879">
        <v>16</v>
      </c>
      <c r="E49" s="879">
        <v>1</v>
      </c>
      <c r="F49" s="879">
        <v>2109</v>
      </c>
      <c r="G49" s="879">
        <v>855</v>
      </c>
      <c r="H49" s="116">
        <f t="shared" si="3"/>
        <v>1254</v>
      </c>
      <c r="I49" s="314">
        <f t="shared" si="4"/>
        <v>15303.816000000001</v>
      </c>
      <c r="J49" s="314">
        <f t="shared" si="5"/>
        <v>425.10599999999999</v>
      </c>
      <c r="K49" s="314">
        <f t="shared" si="14"/>
        <v>964967.82608695654</v>
      </c>
      <c r="L49" s="314">
        <f t="shared" si="14"/>
        <v>153.6</v>
      </c>
      <c r="M49" s="314">
        <f t="shared" si="6"/>
        <v>628.23426177536237</v>
      </c>
      <c r="N49" s="311">
        <f t="shared" si="10"/>
        <v>2.9420346341801885E-2</v>
      </c>
      <c r="O49" s="311">
        <f t="shared" si="7"/>
        <v>16.344636856556601</v>
      </c>
      <c r="P49" s="311">
        <f t="shared" si="8"/>
        <v>1.9153871316277271</v>
      </c>
      <c r="Q49" s="1"/>
    </row>
    <row r="50" spans="1:17">
      <c r="A50" s="249"/>
      <c r="B50" s="310" t="s">
        <v>135</v>
      </c>
      <c r="C50" s="879">
        <v>33</v>
      </c>
      <c r="D50" s="879">
        <v>16</v>
      </c>
      <c r="E50" s="879">
        <v>1</v>
      </c>
      <c r="F50" s="879">
        <v>16533</v>
      </c>
      <c r="G50" s="879">
        <v>3440</v>
      </c>
      <c r="H50" s="116">
        <f t="shared" si="3"/>
        <v>13093</v>
      </c>
      <c r="I50" s="314">
        <f t="shared" si="4"/>
        <v>159786.97200000001</v>
      </c>
      <c r="J50" s="314">
        <f t="shared" si="5"/>
        <v>4842.0294545454544</v>
      </c>
      <c r="K50" s="314">
        <f t="shared" si="14"/>
        <v>964967.82608695654</v>
      </c>
      <c r="L50" s="314">
        <f t="shared" si="14"/>
        <v>153.6</v>
      </c>
      <c r="M50" s="314">
        <f t="shared" si="6"/>
        <v>628.23426177536237</v>
      </c>
      <c r="N50" s="311">
        <f t="shared" si="10"/>
        <v>0.33510273567047594</v>
      </c>
      <c r="O50" s="311">
        <f t="shared" si="7"/>
        <v>186.16818648359774</v>
      </c>
      <c r="P50" s="311">
        <f t="shared" si="8"/>
        <v>21.816584353546613</v>
      </c>
      <c r="Q50" s="1"/>
    </row>
    <row r="51" spans="1:17">
      <c r="A51" s="249"/>
      <c r="B51" s="310" t="s">
        <v>41</v>
      </c>
      <c r="C51" s="879">
        <v>56</v>
      </c>
      <c r="D51" s="879">
        <v>16</v>
      </c>
      <c r="E51" s="879">
        <v>1</v>
      </c>
      <c r="F51" s="879">
        <v>33479</v>
      </c>
      <c r="G51" s="879">
        <v>4860</v>
      </c>
      <c r="H51" s="116">
        <f t="shared" si="3"/>
        <v>28619</v>
      </c>
      <c r="I51" s="314">
        <f t="shared" si="4"/>
        <v>349266.27600000001</v>
      </c>
      <c r="J51" s="314">
        <f t="shared" si="5"/>
        <v>6236.8977857142863</v>
      </c>
      <c r="K51" s="314">
        <f t="shared" si="14"/>
        <v>964967.82608695654</v>
      </c>
      <c r="L51" s="314">
        <f t="shared" si="14"/>
        <v>153.6</v>
      </c>
      <c r="M51" s="314">
        <f t="shared" si="6"/>
        <v>628.23426177536237</v>
      </c>
      <c r="N51" s="311">
        <f t="shared" si="10"/>
        <v>0.43163750442038362</v>
      </c>
      <c r="O51" s="311">
        <f t="shared" si="7"/>
        <v>239.79861356687979</v>
      </c>
      <c r="P51" s="311">
        <f t="shared" si="8"/>
        <v>28.101400027368726</v>
      </c>
      <c r="Q51" s="1"/>
    </row>
    <row r="52" spans="1:17">
      <c r="A52" s="249"/>
      <c r="B52" s="310" t="s">
        <v>42</v>
      </c>
      <c r="C52" s="879">
        <v>58</v>
      </c>
      <c r="D52" s="879">
        <v>16</v>
      </c>
      <c r="E52" s="879"/>
      <c r="F52" s="879">
        <v>7285</v>
      </c>
      <c r="G52" s="879">
        <v>877</v>
      </c>
      <c r="H52" s="116">
        <f t="shared" si="3"/>
        <v>6408</v>
      </c>
      <c r="I52" s="314">
        <f t="shared" si="4"/>
        <v>78126.335999999996</v>
      </c>
      <c r="J52" s="314">
        <f t="shared" si="5"/>
        <v>1347.0057931034482</v>
      </c>
      <c r="K52" s="314">
        <f t="shared" si="14"/>
        <v>964967.82608695654</v>
      </c>
      <c r="L52" s="314">
        <f t="shared" si="14"/>
        <v>153.6</v>
      </c>
      <c r="M52" s="314">
        <f t="shared" si="6"/>
        <v>628.23426177536237</v>
      </c>
      <c r="N52" s="311">
        <f t="shared" si="10"/>
        <v>9.3222342092365157E-2</v>
      </c>
      <c r="O52" s="311">
        <f t="shared" si="7"/>
        <v>51.790190051313978</v>
      </c>
      <c r="P52" s="311">
        <f t="shared" si="8"/>
        <v>6.0691628966383568</v>
      </c>
      <c r="Q52" s="1"/>
    </row>
    <row r="53" spans="1:17">
      <c r="A53" s="365" t="str">
        <f>'plasma (Lipid#2)'!A129</f>
        <v>MP-530-20</v>
      </c>
      <c r="B53" s="682" t="s">
        <v>39</v>
      </c>
      <c r="C53" s="895">
        <v>14</v>
      </c>
      <c r="D53" s="895">
        <v>16</v>
      </c>
      <c r="E53" s="895">
        <v>0.1</v>
      </c>
      <c r="F53" s="895">
        <v>2755</v>
      </c>
      <c r="G53" s="895">
        <v>381</v>
      </c>
      <c r="H53" s="363">
        <f t="shared" si="3"/>
        <v>2374</v>
      </c>
      <c r="I53" s="362">
        <f t="shared" si="4"/>
        <v>28946.656799999997</v>
      </c>
      <c r="J53" s="362">
        <f t="shared" si="5"/>
        <v>2067.6183428571426</v>
      </c>
      <c r="K53" s="362">
        <f>IF(ISERROR('plasma (Lipid#2)'!I145),"",'plasma (Lipid#2)'!I145)</f>
        <v>715248.69565217383</v>
      </c>
      <c r="L53" s="362">
        <f>IF(ISERROR('plasma (Lipid#2)'!C147),"",'plasma (Lipid#2)'!C147)</f>
        <v>116.2</v>
      </c>
      <c r="M53" s="362">
        <f t="shared" si="6"/>
        <v>615.53244032028726</v>
      </c>
      <c r="N53" s="683">
        <f t="shared" si="10"/>
        <v>0.14604664807376211</v>
      </c>
      <c r="O53" s="683">
        <f t="shared" si="7"/>
        <v>81.137026707645617</v>
      </c>
      <c r="P53" s="683">
        <f t="shared" si="8"/>
        <v>12.56855835402428</v>
      </c>
      <c r="Q53" s="1"/>
    </row>
    <row r="54" spans="1:17">
      <c r="A54" s="365">
        <f>'plasma (Lipid#2)'!A130</f>
        <v>21.1</v>
      </c>
      <c r="B54" s="682" t="s">
        <v>136</v>
      </c>
      <c r="C54" s="895">
        <v>53</v>
      </c>
      <c r="D54" s="895">
        <v>16</v>
      </c>
      <c r="E54" s="895">
        <v>0.6</v>
      </c>
      <c r="F54" s="895">
        <v>1399</v>
      </c>
      <c r="G54" s="895">
        <v>403</v>
      </c>
      <c r="H54" s="363">
        <f t="shared" si="3"/>
        <v>996</v>
      </c>
      <c r="I54" s="362">
        <f t="shared" si="4"/>
        <v>12150.403199999999</v>
      </c>
      <c r="J54" s="362">
        <f t="shared" si="5"/>
        <v>229.25289056603771</v>
      </c>
      <c r="K54" s="362">
        <f>K53</f>
        <v>715248.69565217383</v>
      </c>
      <c r="L54" s="362">
        <f>L53</f>
        <v>116.2</v>
      </c>
      <c r="M54" s="362">
        <f t="shared" si="6"/>
        <v>615.53244032028726</v>
      </c>
      <c r="N54" s="683">
        <f t="shared" si="10"/>
        <v>1.6193325206297102E-2</v>
      </c>
      <c r="O54" s="683">
        <f t="shared" si="7"/>
        <v>8.9962917812761685</v>
      </c>
      <c r="P54" s="683">
        <f t="shared" si="8"/>
        <v>1.3935735977880466</v>
      </c>
      <c r="Q54" s="1"/>
    </row>
    <row r="55" spans="1:17">
      <c r="A55" s="365" t="str">
        <f>'plasma (Lipid#2)'!A131</f>
        <v>Lipid#2</v>
      </c>
      <c r="B55" s="682" t="s">
        <v>40</v>
      </c>
      <c r="C55" s="895">
        <v>57</v>
      </c>
      <c r="D55" s="895">
        <v>16</v>
      </c>
      <c r="E55" s="895">
        <v>0.4</v>
      </c>
      <c r="F55" s="895">
        <v>2935</v>
      </c>
      <c r="G55" s="895">
        <v>793</v>
      </c>
      <c r="H55" s="363">
        <f t="shared" si="3"/>
        <v>2142</v>
      </c>
      <c r="I55" s="362">
        <f t="shared" si="4"/>
        <v>26125.545599999998</v>
      </c>
      <c r="J55" s="362">
        <f t="shared" si="5"/>
        <v>458.34290526315783</v>
      </c>
      <c r="K55" s="362">
        <f t="shared" ref="K55:L60" si="15">K54</f>
        <v>715248.69565217383</v>
      </c>
      <c r="L55" s="362">
        <f t="shared" si="15"/>
        <v>116.2</v>
      </c>
      <c r="M55" s="362">
        <f t="shared" si="6"/>
        <v>615.53244032028726</v>
      </c>
      <c r="N55" s="683">
        <f t="shared" si="10"/>
        <v>3.2375145642001654E-2</v>
      </c>
      <c r="O55" s="683">
        <f t="shared" si="7"/>
        <v>17.986192023334251</v>
      </c>
      <c r="P55" s="683">
        <f t="shared" si="8"/>
        <v>2.7861571120483348</v>
      </c>
      <c r="Q55" s="1"/>
    </row>
    <row r="56" spans="1:17">
      <c r="A56" s="365" t="str">
        <f>'plasma (Lipid #1)'!A132</f>
        <v>[diet A]</v>
      </c>
      <c r="B56" s="682" t="s">
        <v>133</v>
      </c>
      <c r="C56" s="895">
        <v>52</v>
      </c>
      <c r="D56" s="895">
        <v>16</v>
      </c>
      <c r="E56" s="895"/>
      <c r="F56" s="895">
        <v>1493</v>
      </c>
      <c r="G56" s="895">
        <v>720</v>
      </c>
      <c r="H56" s="363">
        <f t="shared" si="3"/>
        <v>773</v>
      </c>
      <c r="I56" s="362">
        <f t="shared" si="4"/>
        <v>9424.4159999999993</v>
      </c>
      <c r="J56" s="362">
        <f t="shared" si="5"/>
        <v>181.23876923076921</v>
      </c>
      <c r="K56" s="362">
        <f t="shared" si="15"/>
        <v>715248.69565217383</v>
      </c>
      <c r="L56" s="362">
        <f t="shared" si="15"/>
        <v>116.2</v>
      </c>
      <c r="M56" s="362">
        <f t="shared" si="6"/>
        <v>615.53244032028726</v>
      </c>
      <c r="N56" s="683">
        <f t="shared" si="10"/>
        <v>1.280183784333779E-2</v>
      </c>
      <c r="O56" s="683">
        <f t="shared" si="7"/>
        <v>7.1121321351876619</v>
      </c>
      <c r="P56" s="683">
        <f t="shared" si="8"/>
        <v>1.1017072154335448</v>
      </c>
      <c r="Q56" s="1"/>
    </row>
    <row r="57" spans="1:17">
      <c r="A57" s="365" t="str">
        <f>'plasma (Lipid #1)'!A134</f>
        <v>[sex]</v>
      </c>
      <c r="B57" s="682" t="s">
        <v>134</v>
      </c>
      <c r="C57" s="895">
        <v>38</v>
      </c>
      <c r="D57" s="895">
        <v>16</v>
      </c>
      <c r="E57" s="895"/>
      <c r="F57" s="895">
        <v>1444</v>
      </c>
      <c r="G57" s="895">
        <v>747</v>
      </c>
      <c r="H57" s="363">
        <f t="shared" si="3"/>
        <v>697</v>
      </c>
      <c r="I57" s="362">
        <f t="shared" si="4"/>
        <v>8497.8240000000005</v>
      </c>
      <c r="J57" s="362">
        <f t="shared" si="5"/>
        <v>223.62694736842107</v>
      </c>
      <c r="K57" s="362">
        <f t="shared" si="15"/>
        <v>715248.69565217383</v>
      </c>
      <c r="L57" s="362">
        <f t="shared" si="15"/>
        <v>116.2</v>
      </c>
      <c r="M57" s="362">
        <f t="shared" si="6"/>
        <v>615.53244032028726</v>
      </c>
      <c r="N57" s="683">
        <f t="shared" si="10"/>
        <v>1.5795935548237727E-2</v>
      </c>
      <c r="O57" s="683">
        <f t="shared" si="7"/>
        <v>8.77551974902096</v>
      </c>
      <c r="P57" s="683">
        <f t="shared" si="8"/>
        <v>1.3593748320342276</v>
      </c>
      <c r="Q57" s="1"/>
    </row>
    <row r="58" spans="1:17">
      <c r="A58" s="363"/>
      <c r="B58" s="682" t="s">
        <v>135</v>
      </c>
      <c r="C58" s="895">
        <v>52</v>
      </c>
      <c r="D58" s="895">
        <v>16</v>
      </c>
      <c r="E58" s="895">
        <v>0.1</v>
      </c>
      <c r="F58" s="895">
        <v>20179</v>
      </c>
      <c r="G58" s="895">
        <v>3887</v>
      </c>
      <c r="H58" s="363">
        <f t="shared" si="3"/>
        <v>16292</v>
      </c>
      <c r="I58" s="362">
        <f t="shared" si="4"/>
        <v>198651.61440000002</v>
      </c>
      <c r="J58" s="362">
        <f t="shared" si="5"/>
        <v>3820.2233538461542</v>
      </c>
      <c r="K58" s="362">
        <f t="shared" si="15"/>
        <v>715248.69565217383</v>
      </c>
      <c r="L58" s="362">
        <f t="shared" si="15"/>
        <v>116.2</v>
      </c>
      <c r="M58" s="362">
        <f t="shared" si="6"/>
        <v>615.53244032028726</v>
      </c>
      <c r="N58" s="683">
        <f t="shared" si="10"/>
        <v>0.26984226448260207</v>
      </c>
      <c r="O58" s="683">
        <f t="shared" si="7"/>
        <v>149.91236915700114</v>
      </c>
      <c r="P58" s="683">
        <f t="shared" si="8"/>
        <v>23.22222585908796</v>
      </c>
      <c r="Q58" s="1"/>
    </row>
    <row r="59" spans="1:17">
      <c r="A59" s="363"/>
      <c r="B59" s="682" t="s">
        <v>41</v>
      </c>
      <c r="C59" s="895">
        <v>56</v>
      </c>
      <c r="D59" s="895">
        <v>16</v>
      </c>
      <c r="E59" s="895">
        <v>0.13</v>
      </c>
      <c r="F59" s="895">
        <v>33147</v>
      </c>
      <c r="G59" s="895">
        <v>4182</v>
      </c>
      <c r="H59" s="363">
        <f t="shared" si="3"/>
        <v>28965</v>
      </c>
      <c r="I59" s="362">
        <f t="shared" si="4"/>
        <v>353186.46539999999</v>
      </c>
      <c r="J59" s="362">
        <f t="shared" si="5"/>
        <v>6306.9011678571424</v>
      </c>
      <c r="K59" s="362">
        <f t="shared" si="15"/>
        <v>715248.69565217383</v>
      </c>
      <c r="L59" s="362">
        <f t="shared" si="15"/>
        <v>116.2</v>
      </c>
      <c r="M59" s="362">
        <f t="shared" si="6"/>
        <v>615.53244032028726</v>
      </c>
      <c r="N59" s="683">
        <f t="shared" si="10"/>
        <v>0.44548926472823075</v>
      </c>
      <c r="O59" s="683">
        <f t="shared" si="7"/>
        <v>247.4940359601282</v>
      </c>
      <c r="P59" s="683">
        <f t="shared" si="8"/>
        <v>38.338146706388194</v>
      </c>
      <c r="Q59" s="1"/>
    </row>
    <row r="60" spans="1:17">
      <c r="A60" s="363"/>
      <c r="B60" s="682" t="s">
        <v>42</v>
      </c>
      <c r="C60" s="895">
        <v>55</v>
      </c>
      <c r="D60" s="895">
        <v>16</v>
      </c>
      <c r="E60" s="895">
        <v>0.03</v>
      </c>
      <c r="F60" s="895">
        <v>5418</v>
      </c>
      <c r="G60" s="895">
        <v>681</v>
      </c>
      <c r="H60" s="363">
        <f t="shared" si="3"/>
        <v>4737</v>
      </c>
      <c r="I60" s="362">
        <f t="shared" si="4"/>
        <v>57755.209320000002</v>
      </c>
      <c r="J60" s="362">
        <f t="shared" si="5"/>
        <v>1050.094714909091</v>
      </c>
      <c r="K60" s="362">
        <f t="shared" si="15"/>
        <v>715248.69565217383</v>
      </c>
      <c r="L60" s="362">
        <f t="shared" si="15"/>
        <v>116.2</v>
      </c>
      <c r="M60" s="362">
        <f t="shared" si="6"/>
        <v>615.53244032028726</v>
      </c>
      <c r="N60" s="683">
        <f t="shared" si="10"/>
        <v>7.4173656759361523E-2</v>
      </c>
      <c r="O60" s="683">
        <f t="shared" si="7"/>
        <v>41.207587088534183</v>
      </c>
      <c r="P60" s="683">
        <f t="shared" si="8"/>
        <v>6.3832751083787889</v>
      </c>
      <c r="Q60" s="1"/>
    </row>
    <row r="61" spans="1:17">
      <c r="A61" s="249" t="str">
        <f>'plasma (Lipid#2)'!A149</f>
        <v>MP-532-20</v>
      </c>
      <c r="B61" s="310" t="s">
        <v>39</v>
      </c>
      <c r="C61" s="894">
        <v>28</v>
      </c>
      <c r="D61" s="879">
        <v>16</v>
      </c>
      <c r="E61" s="879">
        <v>0.1</v>
      </c>
      <c r="F61" s="879">
        <v>1722</v>
      </c>
      <c r="G61" s="879">
        <v>368</v>
      </c>
      <c r="H61" s="116">
        <f t="shared" si="3"/>
        <v>1354</v>
      </c>
      <c r="I61" s="314">
        <f t="shared" si="4"/>
        <v>16509.592800000002</v>
      </c>
      <c r="J61" s="314">
        <f t="shared" si="5"/>
        <v>589.6283142857144</v>
      </c>
      <c r="K61" s="314">
        <f>IF(ISERROR('plasma (Lipid#2)'!I165),"",'plasma (Lipid#2)'!I165)</f>
        <v>521629.5652173913</v>
      </c>
      <c r="L61" s="314">
        <f>IF(ISERROR('plasma (Lipid#2)'!C167),"",'plasma (Lipid#2)'!C167)</f>
        <v>112.6</v>
      </c>
      <c r="M61" s="314">
        <f t="shared" si="6"/>
        <v>463.25893891420191</v>
      </c>
      <c r="N61" s="311">
        <f t="shared" si="10"/>
        <v>5.5338411223499799E-2</v>
      </c>
      <c r="O61" s="311">
        <f t="shared" si="7"/>
        <v>30.743561790833223</v>
      </c>
      <c r="P61" s="311">
        <f t="shared" si="8"/>
        <v>4.9146013519982059</v>
      </c>
      <c r="Q61" s="1"/>
    </row>
    <row r="62" spans="1:17">
      <c r="A62" s="249">
        <f>'plasma (Lipid#2)'!A150</f>
        <v>25.7</v>
      </c>
      <c r="B62" s="310" t="s">
        <v>136</v>
      </c>
      <c r="C62" s="879">
        <v>51</v>
      </c>
      <c r="D62" s="879">
        <v>16</v>
      </c>
      <c r="E62" s="879">
        <v>0.2</v>
      </c>
      <c r="F62" s="879">
        <v>1005</v>
      </c>
      <c r="G62" s="879">
        <v>304</v>
      </c>
      <c r="H62" s="116">
        <f t="shared" si="3"/>
        <v>701</v>
      </c>
      <c r="I62" s="314">
        <f t="shared" si="4"/>
        <v>8548.2744000000002</v>
      </c>
      <c r="J62" s="314">
        <f t="shared" si="5"/>
        <v>167.61322352941178</v>
      </c>
      <c r="K62" s="314">
        <f>K61</f>
        <v>521629.5652173913</v>
      </c>
      <c r="L62" s="314">
        <f>L61</f>
        <v>112.6</v>
      </c>
      <c r="M62" s="314">
        <f t="shared" si="6"/>
        <v>463.25893891420191</v>
      </c>
      <c r="N62" s="311">
        <f t="shared" si="10"/>
        <v>1.5731010986817034E-2</v>
      </c>
      <c r="O62" s="311">
        <f t="shared" si="7"/>
        <v>8.7394505482316873</v>
      </c>
      <c r="P62" s="311">
        <f t="shared" si="8"/>
        <v>1.3970702474970724</v>
      </c>
      <c r="Q62" s="1"/>
    </row>
    <row r="63" spans="1:17">
      <c r="A63" s="249" t="str">
        <f>'plasma (Lipid#2)'!A151</f>
        <v>Lipid#2</v>
      </c>
      <c r="B63" s="310" t="s">
        <v>40</v>
      </c>
      <c r="C63" s="879">
        <v>57</v>
      </c>
      <c r="D63" s="879">
        <v>16</v>
      </c>
      <c r="E63" s="879">
        <v>0.3</v>
      </c>
      <c r="F63" s="879">
        <v>1476</v>
      </c>
      <c r="G63" s="879">
        <v>373</v>
      </c>
      <c r="H63" s="116">
        <f t="shared" si="3"/>
        <v>1103</v>
      </c>
      <c r="I63" s="314">
        <f t="shared" si="4"/>
        <v>13451.746799999999</v>
      </c>
      <c r="J63" s="314">
        <f t="shared" si="5"/>
        <v>235.99555789473683</v>
      </c>
      <c r="K63" s="314">
        <f t="shared" ref="K63:L68" si="16">K62</f>
        <v>521629.5652173913</v>
      </c>
      <c r="L63" s="314">
        <f t="shared" si="16"/>
        <v>112.6</v>
      </c>
      <c r="M63" s="314">
        <f t="shared" si="6"/>
        <v>463.25893891420191</v>
      </c>
      <c r="N63" s="311">
        <f t="shared" si="10"/>
        <v>2.2148901118357659E-2</v>
      </c>
      <c r="O63" s="311">
        <f t="shared" si="7"/>
        <v>12.304945065754255</v>
      </c>
      <c r="P63" s="311">
        <f t="shared" si="8"/>
        <v>1.9670427280957072</v>
      </c>
      <c r="Q63" s="1"/>
    </row>
    <row r="64" spans="1:17">
      <c r="A64" s="249" t="str">
        <f>'plasma (Lipid#2)'!A152</f>
        <v>[diet B]</v>
      </c>
      <c r="B64" s="310" t="s">
        <v>133</v>
      </c>
      <c r="C64" s="879">
        <v>56</v>
      </c>
      <c r="D64" s="879">
        <v>16</v>
      </c>
      <c r="E64" s="879">
        <v>0.3</v>
      </c>
      <c r="F64" s="879">
        <v>799</v>
      </c>
      <c r="G64" s="879">
        <v>376</v>
      </c>
      <c r="H64" s="116">
        <f t="shared" si="3"/>
        <v>423</v>
      </c>
      <c r="I64" s="314">
        <f t="shared" si="4"/>
        <v>5158.7388000000001</v>
      </c>
      <c r="J64" s="314">
        <f t="shared" si="5"/>
        <v>92.120335714285716</v>
      </c>
      <c r="K64" s="314">
        <f t="shared" si="16"/>
        <v>521629.5652173913</v>
      </c>
      <c r="L64" s="314">
        <f t="shared" si="16"/>
        <v>112.6</v>
      </c>
      <c r="M64" s="314">
        <f t="shared" si="6"/>
        <v>463.25893891420191</v>
      </c>
      <c r="N64" s="311">
        <f t="shared" si="10"/>
        <v>8.6457737803510154E-3</v>
      </c>
      <c r="O64" s="311">
        <f t="shared" si="7"/>
        <v>4.8032076557505645</v>
      </c>
      <c r="P64" s="311">
        <f t="shared" si="8"/>
        <v>0.76783070873454862</v>
      </c>
      <c r="Q64" s="1"/>
    </row>
    <row r="65" spans="1:17">
      <c r="A65" s="249" t="str">
        <f>'plasma (Lipid #1)'!A154</f>
        <v>[sex]</v>
      </c>
      <c r="B65" s="310" t="s">
        <v>134</v>
      </c>
      <c r="C65" s="879">
        <v>53</v>
      </c>
      <c r="D65" s="879">
        <v>16</v>
      </c>
      <c r="E65" s="879"/>
      <c r="F65" s="879">
        <v>1805</v>
      </c>
      <c r="G65" s="879">
        <v>725</v>
      </c>
      <c r="H65" s="116">
        <f t="shared" si="3"/>
        <v>1080</v>
      </c>
      <c r="I65" s="314">
        <f t="shared" si="4"/>
        <v>13167.36</v>
      </c>
      <c r="J65" s="314">
        <f t="shared" si="5"/>
        <v>248.44075471698113</v>
      </c>
      <c r="K65" s="314">
        <f t="shared" si="16"/>
        <v>521629.5652173913</v>
      </c>
      <c r="L65" s="314">
        <f t="shared" si="16"/>
        <v>112.6</v>
      </c>
      <c r="M65" s="314">
        <f t="shared" si="6"/>
        <v>463.25893891420191</v>
      </c>
      <c r="N65" s="311">
        <f t="shared" si="10"/>
        <v>2.3316920704291293E-2</v>
      </c>
      <c r="O65" s="311">
        <f t="shared" si="7"/>
        <v>12.953844835717387</v>
      </c>
      <c r="P65" s="311">
        <f t="shared" si="8"/>
        <v>2.0707744852834189</v>
      </c>
      <c r="Q65" s="1"/>
    </row>
    <row r="66" spans="1:17">
      <c r="A66" s="249"/>
      <c r="B66" s="310" t="s">
        <v>135</v>
      </c>
      <c r="C66" s="879">
        <v>48</v>
      </c>
      <c r="D66" s="879">
        <v>16</v>
      </c>
      <c r="E66" s="879">
        <v>0.2</v>
      </c>
      <c r="F66" s="879">
        <v>22591</v>
      </c>
      <c r="G66" s="879">
        <v>5143</v>
      </c>
      <c r="H66" s="116">
        <f t="shared" si="3"/>
        <v>17448</v>
      </c>
      <c r="I66" s="314">
        <f t="shared" si="4"/>
        <v>212767.89120000001</v>
      </c>
      <c r="J66" s="314">
        <f t="shared" si="5"/>
        <v>4432.6644000000006</v>
      </c>
      <c r="K66" s="314">
        <f t="shared" si="16"/>
        <v>521629.5652173913</v>
      </c>
      <c r="L66" s="314">
        <f t="shared" si="16"/>
        <v>112.6</v>
      </c>
      <c r="M66" s="314">
        <f t="shared" si="6"/>
        <v>463.25893891420191</v>
      </c>
      <c r="N66" s="311">
        <f t="shared" si="10"/>
        <v>0.41601904019844171</v>
      </c>
      <c r="O66" s="311">
        <f t="shared" si="7"/>
        <v>231.12168899913428</v>
      </c>
      <c r="P66" s="311">
        <f t="shared" si="8"/>
        <v>36.946628792046333</v>
      </c>
      <c r="Q66" s="2"/>
    </row>
    <row r="67" spans="1:17">
      <c r="A67" s="249"/>
      <c r="B67" s="310" t="s">
        <v>41</v>
      </c>
      <c r="C67" s="879">
        <v>48</v>
      </c>
      <c r="D67" s="879">
        <v>16</v>
      </c>
      <c r="E67" s="879">
        <v>0.3</v>
      </c>
      <c r="F67" s="879">
        <v>21806</v>
      </c>
      <c r="G67" s="879">
        <v>2849</v>
      </c>
      <c r="H67" s="116">
        <f t="shared" si="3"/>
        <v>18957</v>
      </c>
      <c r="I67" s="314">
        <f t="shared" si="4"/>
        <v>231191.98919999995</v>
      </c>
      <c r="J67" s="314">
        <f t="shared" si="5"/>
        <v>4816.4997749999993</v>
      </c>
      <c r="K67" s="314">
        <f t="shared" si="16"/>
        <v>521629.5652173913</v>
      </c>
      <c r="L67" s="314">
        <f t="shared" si="16"/>
        <v>112.6</v>
      </c>
      <c r="M67" s="314">
        <f t="shared" si="6"/>
        <v>463.25893891420191</v>
      </c>
      <c r="N67" s="311">
        <f t="shared" si="10"/>
        <v>0.45204315795066957</v>
      </c>
      <c r="O67" s="311">
        <f t="shared" si="7"/>
        <v>251.13508775037198</v>
      </c>
      <c r="P67" s="311">
        <f t="shared" si="8"/>
        <v>40.145928770041706</v>
      </c>
      <c r="Q67" s="2"/>
    </row>
    <row r="68" spans="1:17">
      <c r="A68" s="249"/>
      <c r="B68" s="310" t="s">
        <v>42</v>
      </c>
      <c r="C68" s="879">
        <v>52</v>
      </c>
      <c r="D68" s="879">
        <v>16</v>
      </c>
      <c r="E68" s="879">
        <v>0.36</v>
      </c>
      <c r="F68" s="879">
        <v>3426</v>
      </c>
      <c r="G68" s="879">
        <v>377</v>
      </c>
      <c r="H68" s="116">
        <f t="shared" si="3"/>
        <v>3049</v>
      </c>
      <c r="I68" s="314">
        <f t="shared" si="4"/>
        <v>37186.579680000003</v>
      </c>
      <c r="J68" s="314">
        <f t="shared" si="5"/>
        <v>715.1265323076924</v>
      </c>
      <c r="K68" s="314">
        <f t="shared" si="16"/>
        <v>521629.5652173913</v>
      </c>
      <c r="L68" s="314">
        <f t="shared" si="16"/>
        <v>112.6</v>
      </c>
      <c r="M68" s="314">
        <f t="shared" si="6"/>
        <v>463.25893891420191</v>
      </c>
      <c r="N68" s="311">
        <f t="shared" si="10"/>
        <v>6.7116800809708499E-2</v>
      </c>
      <c r="O68" s="311">
        <f t="shared" si="7"/>
        <v>37.287111560949171</v>
      </c>
      <c r="P68" s="311">
        <f t="shared" si="8"/>
        <v>5.9606395035265107</v>
      </c>
      <c r="Q68" s="2"/>
    </row>
    <row r="69" spans="1:17">
      <c r="A69" s="365" t="str">
        <f>'plasma (Lipid#2)'!A169</f>
        <v>MP-8</v>
      </c>
      <c r="B69" s="682" t="s">
        <v>39</v>
      </c>
      <c r="C69" s="895"/>
      <c r="D69" s="895"/>
      <c r="E69" s="895"/>
      <c r="F69" s="895"/>
      <c r="G69" s="895"/>
      <c r="H69" s="363">
        <f t="shared" si="3"/>
        <v>0</v>
      </c>
      <c r="I69" s="362">
        <f t="shared" si="4"/>
        <v>0</v>
      </c>
      <c r="J69" s="362" t="str">
        <f t="shared" si="5"/>
        <v/>
      </c>
      <c r="K69" s="362" t="str">
        <f>IF(ISERROR('plasma (Lipid#2)'!I185),"",'plasma (Lipid#2)'!I185)</f>
        <v/>
      </c>
      <c r="L69" s="362" t="str">
        <f>IF(ISERROR('plasma (Lipid#2)'!C187),"",'plasma (Lipid#2)'!C187)</f>
        <v/>
      </c>
      <c r="M69" s="362" t="str">
        <f t="shared" si="6"/>
        <v/>
      </c>
      <c r="N69" s="683" t="str">
        <f t="shared" si="10"/>
        <v/>
      </c>
      <c r="O69" s="683" t="str">
        <f t="shared" si="7"/>
        <v/>
      </c>
      <c r="P69" s="683" t="str">
        <f t="shared" si="8"/>
        <v/>
      </c>
      <c r="Q69" s="2"/>
    </row>
    <row r="70" spans="1:17">
      <c r="A70" s="365" t="str">
        <f>'plasma (Lipid#2)'!A170</f>
        <v>[body weight]</v>
      </c>
      <c r="B70" s="682" t="s">
        <v>136</v>
      </c>
      <c r="C70" s="895"/>
      <c r="D70" s="895"/>
      <c r="E70" s="895"/>
      <c r="F70" s="895"/>
      <c r="G70" s="895"/>
      <c r="H70" s="363">
        <f t="shared" si="3"/>
        <v>0</v>
      </c>
      <c r="I70" s="362">
        <f t="shared" si="4"/>
        <v>0</v>
      </c>
      <c r="J70" s="362" t="str">
        <f t="shared" si="5"/>
        <v/>
      </c>
      <c r="K70" s="362" t="str">
        <f>K69</f>
        <v/>
      </c>
      <c r="L70" s="362" t="str">
        <f>L69</f>
        <v/>
      </c>
      <c r="M70" s="362" t="str">
        <f t="shared" si="6"/>
        <v/>
      </c>
      <c r="N70" s="683" t="str">
        <f t="shared" si="10"/>
        <v/>
      </c>
      <c r="O70" s="683" t="str">
        <f t="shared" si="7"/>
        <v/>
      </c>
      <c r="P70" s="683" t="str">
        <f t="shared" si="8"/>
        <v/>
      </c>
      <c r="Q70" s="2"/>
    </row>
    <row r="71" spans="1:17">
      <c r="A71" s="365" t="str">
        <f>'plasma (Lipid #1)'!A171</f>
        <v>Lipid#1</v>
      </c>
      <c r="B71" s="682" t="s">
        <v>40</v>
      </c>
      <c r="C71" s="895"/>
      <c r="D71" s="895"/>
      <c r="E71" s="895"/>
      <c r="F71" s="895"/>
      <c r="G71" s="895"/>
      <c r="H71" s="363">
        <f t="shared" si="3"/>
        <v>0</v>
      </c>
      <c r="I71" s="362">
        <f t="shared" si="4"/>
        <v>0</v>
      </c>
      <c r="J71" s="362" t="str">
        <f t="shared" si="5"/>
        <v/>
      </c>
      <c r="K71" s="362" t="str">
        <f t="shared" ref="K71:L76" si="17">K70</f>
        <v/>
      </c>
      <c r="L71" s="362" t="str">
        <f t="shared" si="17"/>
        <v/>
      </c>
      <c r="M71" s="362" t="str">
        <f t="shared" si="6"/>
        <v/>
      </c>
      <c r="N71" s="683" t="str">
        <f t="shared" si="10"/>
        <v/>
      </c>
      <c r="O71" s="683" t="str">
        <f t="shared" si="7"/>
        <v/>
      </c>
      <c r="P71" s="683" t="str">
        <f t="shared" si="8"/>
        <v/>
      </c>
      <c r="Q71" s="2"/>
    </row>
    <row r="72" spans="1:17">
      <c r="A72" s="365" t="str">
        <f>'plasma (Lipid #1)'!A172</f>
        <v>[diet A]</v>
      </c>
      <c r="B72" s="682" t="s">
        <v>133</v>
      </c>
      <c r="C72" s="895"/>
      <c r="D72" s="895"/>
      <c r="E72" s="895"/>
      <c r="F72" s="895"/>
      <c r="G72" s="895"/>
      <c r="H72" s="363">
        <f t="shared" si="3"/>
        <v>0</v>
      </c>
      <c r="I72" s="362">
        <f t="shared" si="4"/>
        <v>0</v>
      </c>
      <c r="J72" s="362" t="str">
        <f t="shared" si="5"/>
        <v/>
      </c>
      <c r="K72" s="362" t="str">
        <f t="shared" si="17"/>
        <v/>
      </c>
      <c r="L72" s="362" t="str">
        <f t="shared" si="17"/>
        <v/>
      </c>
      <c r="M72" s="362" t="str">
        <f t="shared" si="6"/>
        <v/>
      </c>
      <c r="N72" s="683" t="str">
        <f t="shared" si="10"/>
        <v/>
      </c>
      <c r="O72" s="683" t="str">
        <f t="shared" si="7"/>
        <v/>
      </c>
      <c r="P72" s="683" t="str">
        <f t="shared" si="8"/>
        <v/>
      </c>
      <c r="Q72" s="2"/>
    </row>
    <row r="73" spans="1:17">
      <c r="A73" s="365" t="str">
        <f>'plasma (Lipid #1)'!A174</f>
        <v>[sex]</v>
      </c>
      <c r="B73" s="682" t="s">
        <v>134</v>
      </c>
      <c r="C73" s="895"/>
      <c r="D73" s="895"/>
      <c r="E73" s="895"/>
      <c r="F73" s="895"/>
      <c r="G73" s="895"/>
      <c r="H73" s="363">
        <f t="shared" si="3"/>
        <v>0</v>
      </c>
      <c r="I73" s="362">
        <f t="shared" si="4"/>
        <v>0</v>
      </c>
      <c r="J73" s="362" t="str">
        <f t="shared" si="5"/>
        <v/>
      </c>
      <c r="K73" s="362" t="str">
        <f t="shared" si="17"/>
        <v/>
      </c>
      <c r="L73" s="362" t="str">
        <f t="shared" si="17"/>
        <v/>
      </c>
      <c r="M73" s="362" t="str">
        <f t="shared" si="6"/>
        <v/>
      </c>
      <c r="N73" s="683" t="str">
        <f t="shared" si="10"/>
        <v/>
      </c>
      <c r="O73" s="683" t="str">
        <f t="shared" si="7"/>
        <v/>
      </c>
      <c r="P73" s="683" t="str">
        <f t="shared" si="8"/>
        <v/>
      </c>
      <c r="Q73" s="2"/>
    </row>
    <row r="74" spans="1:17">
      <c r="A74" s="363"/>
      <c r="B74" s="682" t="s">
        <v>135</v>
      </c>
      <c r="C74" s="895"/>
      <c r="D74" s="895"/>
      <c r="E74" s="895"/>
      <c r="F74" s="895"/>
      <c r="G74" s="895"/>
      <c r="H74" s="363">
        <f t="shared" si="3"/>
        <v>0</v>
      </c>
      <c r="I74" s="362">
        <f t="shared" si="4"/>
        <v>0</v>
      </c>
      <c r="J74" s="362" t="str">
        <f t="shared" si="5"/>
        <v/>
      </c>
      <c r="K74" s="362" t="str">
        <f t="shared" si="17"/>
        <v/>
      </c>
      <c r="L74" s="362" t="str">
        <f t="shared" si="17"/>
        <v/>
      </c>
      <c r="M74" s="362" t="str">
        <f t="shared" si="6"/>
        <v/>
      </c>
      <c r="N74" s="683" t="str">
        <f t="shared" si="10"/>
        <v/>
      </c>
      <c r="O74" s="683" t="str">
        <f t="shared" si="7"/>
        <v/>
      </c>
      <c r="P74" s="683" t="str">
        <f t="shared" si="8"/>
        <v/>
      </c>
      <c r="Q74" s="2"/>
    </row>
    <row r="75" spans="1:17">
      <c r="A75" s="363"/>
      <c r="B75" s="682" t="s">
        <v>41</v>
      </c>
      <c r="C75" s="895"/>
      <c r="D75" s="895"/>
      <c r="E75" s="895"/>
      <c r="F75" s="895"/>
      <c r="G75" s="895"/>
      <c r="H75" s="363">
        <f t="shared" si="3"/>
        <v>0</v>
      </c>
      <c r="I75" s="362">
        <f t="shared" si="4"/>
        <v>0</v>
      </c>
      <c r="J75" s="362" t="str">
        <f t="shared" si="5"/>
        <v/>
      </c>
      <c r="K75" s="362" t="str">
        <f t="shared" si="17"/>
        <v/>
      </c>
      <c r="L75" s="362" t="str">
        <f t="shared" si="17"/>
        <v/>
      </c>
      <c r="M75" s="362" t="str">
        <f t="shared" si="6"/>
        <v/>
      </c>
      <c r="N75" s="683" t="str">
        <f t="shared" si="10"/>
        <v/>
      </c>
      <c r="O75" s="683" t="str">
        <f t="shared" si="7"/>
        <v/>
      </c>
      <c r="P75" s="683" t="str">
        <f t="shared" si="8"/>
        <v/>
      </c>
      <c r="Q75" s="2"/>
    </row>
    <row r="76" spans="1:17">
      <c r="A76" s="363"/>
      <c r="B76" s="682" t="s">
        <v>42</v>
      </c>
      <c r="C76" s="895"/>
      <c r="D76" s="895"/>
      <c r="E76" s="895"/>
      <c r="F76" s="895"/>
      <c r="G76" s="895"/>
      <c r="H76" s="363">
        <f t="shared" si="3"/>
        <v>0</v>
      </c>
      <c r="I76" s="362">
        <f t="shared" si="4"/>
        <v>0</v>
      </c>
      <c r="J76" s="362" t="str">
        <f t="shared" si="5"/>
        <v/>
      </c>
      <c r="K76" s="362" t="str">
        <f t="shared" si="17"/>
        <v/>
      </c>
      <c r="L76" s="362" t="str">
        <f t="shared" si="17"/>
        <v/>
      </c>
      <c r="M76" s="362" t="str">
        <f t="shared" si="6"/>
        <v/>
      </c>
      <c r="N76" s="683" t="str">
        <f t="shared" si="10"/>
        <v/>
      </c>
      <c r="O76" s="683" t="str">
        <f t="shared" si="7"/>
        <v/>
      </c>
      <c r="P76" s="683" t="str">
        <f t="shared" si="8"/>
        <v/>
      </c>
      <c r="Q76" s="2"/>
    </row>
    <row r="77" spans="1:17">
      <c r="A77" s="249" t="str">
        <f>'plasma (Lipid#2)'!A189</f>
        <v>MP-9</v>
      </c>
      <c r="B77" s="310" t="s">
        <v>39</v>
      </c>
      <c r="C77" s="894"/>
      <c r="D77" s="879"/>
      <c r="E77" s="879"/>
      <c r="F77" s="879"/>
      <c r="G77" s="879"/>
      <c r="H77" s="116">
        <f t="shared" si="3"/>
        <v>0</v>
      </c>
      <c r="I77" s="314">
        <f t="shared" si="4"/>
        <v>0</v>
      </c>
      <c r="J77" s="314" t="str">
        <f t="shared" si="5"/>
        <v/>
      </c>
      <c r="K77" s="314" t="str">
        <f>IF(ISERROR('plasma (Lipid#2)'!I205),"",'plasma (Lipid#2)'!I205)</f>
        <v/>
      </c>
      <c r="L77" s="314" t="str">
        <f>IF(ISERROR('plasma (Lipid#2)'!C207),"",'plasma (Lipid#2)'!C207)</f>
        <v/>
      </c>
      <c r="M77" s="314" t="str">
        <f t="shared" si="6"/>
        <v/>
      </c>
      <c r="N77" s="311" t="str">
        <f>IF(ISERROR(J77/M77/23),"",J77/M77/23)</f>
        <v/>
      </c>
      <c r="O77" s="311" t="str">
        <f t="shared" si="7"/>
        <v/>
      </c>
      <c r="P77" s="311" t="str">
        <f t="shared" si="8"/>
        <v/>
      </c>
      <c r="Q77" s="2"/>
    </row>
    <row r="78" spans="1:17">
      <c r="A78" s="249" t="str">
        <f>'plasma (Lipid#2)'!A190</f>
        <v>[body weight]</v>
      </c>
      <c r="B78" s="310" t="s">
        <v>136</v>
      </c>
      <c r="C78" s="879"/>
      <c r="D78" s="879"/>
      <c r="E78" s="879"/>
      <c r="F78" s="879"/>
      <c r="G78" s="879"/>
      <c r="H78" s="116">
        <f t="shared" ref="H78:H92" si="18">F78-G78</f>
        <v>0</v>
      </c>
      <c r="I78" s="314">
        <f t="shared" ref="I78:I108" si="19">H78*(1000+D78+E78)/125*1500/1000</f>
        <v>0</v>
      </c>
      <c r="J78" s="314" t="str">
        <f t="shared" ref="J78:J92" si="20">IF(ISERROR(I78/C78),"",I78/C78)</f>
        <v/>
      </c>
      <c r="K78" s="314" t="str">
        <f>K77</f>
        <v/>
      </c>
      <c r="L78" s="314" t="str">
        <f>L77</f>
        <v/>
      </c>
      <c r="M78" s="314" t="str">
        <f t="shared" ref="M78:M108" si="21">IF(ISERROR(K78/L78/10),"",K78/L78/10)</f>
        <v/>
      </c>
      <c r="N78" s="311" t="str">
        <f t="shared" ref="N78:N93" si="22">IF(ISERROR(J78/M78/23),"",J78/M78/23)</f>
        <v/>
      </c>
      <c r="O78" s="311" t="str">
        <f t="shared" ref="O78:O108" si="23">IF(ISERROR(N78*100/0.18),"",N78*100/0.18)</f>
        <v/>
      </c>
      <c r="P78" s="311" t="str">
        <f t="shared" ref="P78:P107" si="24">IF(ISERROR(J78*100*1000/(K78*23)),"",J78*100*1000/(K78*23))</f>
        <v/>
      </c>
      <c r="Q78" s="2"/>
    </row>
    <row r="79" spans="1:17">
      <c r="A79" s="249" t="str">
        <f>'plasma (Lipid#2)'!A191</f>
        <v>Lipid#2</v>
      </c>
      <c r="B79" s="310" t="s">
        <v>40</v>
      </c>
      <c r="C79" s="879"/>
      <c r="D79" s="879"/>
      <c r="E79" s="879"/>
      <c r="F79" s="879"/>
      <c r="G79" s="879"/>
      <c r="H79" s="116">
        <f t="shared" si="18"/>
        <v>0</v>
      </c>
      <c r="I79" s="314">
        <f t="shared" si="19"/>
        <v>0</v>
      </c>
      <c r="J79" s="314" t="str">
        <f t="shared" si="20"/>
        <v/>
      </c>
      <c r="K79" s="314" t="str">
        <f t="shared" ref="K79:L84" si="25">K78</f>
        <v/>
      </c>
      <c r="L79" s="314" t="str">
        <f t="shared" si="25"/>
        <v/>
      </c>
      <c r="M79" s="314" t="str">
        <f t="shared" si="21"/>
        <v/>
      </c>
      <c r="N79" s="311" t="str">
        <f t="shared" si="22"/>
        <v/>
      </c>
      <c r="O79" s="311" t="str">
        <f t="shared" si="23"/>
        <v/>
      </c>
      <c r="P79" s="311" t="str">
        <f t="shared" si="24"/>
        <v/>
      </c>
      <c r="Q79" s="2"/>
    </row>
    <row r="80" spans="1:17">
      <c r="A80" s="249" t="str">
        <f>'plasma (Lipid#2)'!A192</f>
        <v>[diet B]</v>
      </c>
      <c r="B80" s="310" t="s">
        <v>133</v>
      </c>
      <c r="C80" s="879"/>
      <c r="D80" s="879"/>
      <c r="E80" s="879"/>
      <c r="F80" s="879"/>
      <c r="G80" s="879"/>
      <c r="H80" s="116">
        <f t="shared" si="18"/>
        <v>0</v>
      </c>
      <c r="I80" s="314">
        <f t="shared" si="19"/>
        <v>0</v>
      </c>
      <c r="J80" s="314" t="str">
        <f t="shared" si="20"/>
        <v/>
      </c>
      <c r="K80" s="314" t="str">
        <f t="shared" si="25"/>
        <v/>
      </c>
      <c r="L80" s="314" t="str">
        <f t="shared" si="25"/>
        <v/>
      </c>
      <c r="M80" s="314" t="str">
        <f t="shared" si="21"/>
        <v/>
      </c>
      <c r="N80" s="311" t="str">
        <f t="shared" si="22"/>
        <v/>
      </c>
      <c r="O80" s="311" t="str">
        <f t="shared" si="23"/>
        <v/>
      </c>
      <c r="P80" s="311" t="str">
        <f t="shared" si="24"/>
        <v/>
      </c>
      <c r="Q80" s="2"/>
    </row>
    <row r="81" spans="1:17">
      <c r="A81" s="249" t="str">
        <f>'plasma (Lipid#2)'!A194</f>
        <v>[sex]</v>
      </c>
      <c r="B81" s="310" t="s">
        <v>134</v>
      </c>
      <c r="C81" s="879"/>
      <c r="D81" s="879"/>
      <c r="E81" s="879"/>
      <c r="F81" s="879"/>
      <c r="G81" s="879"/>
      <c r="H81" s="116">
        <f t="shared" si="18"/>
        <v>0</v>
      </c>
      <c r="I81" s="314">
        <f t="shared" si="19"/>
        <v>0</v>
      </c>
      <c r="J81" s="314" t="str">
        <f t="shared" si="20"/>
        <v/>
      </c>
      <c r="K81" s="314" t="str">
        <f t="shared" si="25"/>
        <v/>
      </c>
      <c r="L81" s="314" t="str">
        <f t="shared" si="25"/>
        <v/>
      </c>
      <c r="M81" s="314" t="str">
        <f t="shared" si="21"/>
        <v/>
      </c>
      <c r="N81" s="311" t="str">
        <f t="shared" si="22"/>
        <v/>
      </c>
      <c r="O81" s="311" t="str">
        <f t="shared" si="23"/>
        <v/>
      </c>
      <c r="P81" s="311" t="str">
        <f t="shared" si="24"/>
        <v/>
      </c>
      <c r="Q81" s="2"/>
    </row>
    <row r="82" spans="1:17">
      <c r="A82" s="249"/>
      <c r="B82" s="310" t="s">
        <v>135</v>
      </c>
      <c r="C82" s="879"/>
      <c r="D82" s="879"/>
      <c r="E82" s="879"/>
      <c r="F82" s="879"/>
      <c r="G82" s="879"/>
      <c r="H82" s="116">
        <f t="shared" si="18"/>
        <v>0</v>
      </c>
      <c r="I82" s="314">
        <f t="shared" si="19"/>
        <v>0</v>
      </c>
      <c r="J82" s="314" t="str">
        <f t="shared" si="20"/>
        <v/>
      </c>
      <c r="K82" s="314" t="str">
        <f t="shared" si="25"/>
        <v/>
      </c>
      <c r="L82" s="314" t="str">
        <f t="shared" si="25"/>
        <v/>
      </c>
      <c r="M82" s="314" t="str">
        <f t="shared" si="21"/>
        <v/>
      </c>
      <c r="N82" s="311" t="str">
        <f t="shared" si="22"/>
        <v/>
      </c>
      <c r="O82" s="311" t="str">
        <f t="shared" si="23"/>
        <v/>
      </c>
      <c r="P82" s="311" t="str">
        <f t="shared" si="24"/>
        <v/>
      </c>
      <c r="Q82" s="2"/>
    </row>
    <row r="83" spans="1:17">
      <c r="A83" s="249"/>
      <c r="B83" s="310" t="s">
        <v>41</v>
      </c>
      <c r="C83" s="879"/>
      <c r="D83" s="879"/>
      <c r="E83" s="879"/>
      <c r="F83" s="879"/>
      <c r="G83" s="879"/>
      <c r="H83" s="116">
        <f t="shared" si="18"/>
        <v>0</v>
      </c>
      <c r="I83" s="314">
        <f t="shared" si="19"/>
        <v>0</v>
      </c>
      <c r="J83" s="314" t="str">
        <f t="shared" si="20"/>
        <v/>
      </c>
      <c r="K83" s="314" t="str">
        <f t="shared" si="25"/>
        <v/>
      </c>
      <c r="L83" s="314" t="str">
        <f t="shared" si="25"/>
        <v/>
      </c>
      <c r="M83" s="314" t="str">
        <f t="shared" si="21"/>
        <v/>
      </c>
      <c r="N83" s="311" t="str">
        <f t="shared" si="22"/>
        <v/>
      </c>
      <c r="O83" s="311" t="str">
        <f t="shared" si="23"/>
        <v/>
      </c>
      <c r="P83" s="311" t="str">
        <f t="shared" si="24"/>
        <v/>
      </c>
      <c r="Q83" s="2"/>
    </row>
    <row r="84" spans="1:17">
      <c r="A84" s="249"/>
      <c r="B84" s="310" t="s">
        <v>42</v>
      </c>
      <c r="C84" s="879"/>
      <c r="D84" s="879"/>
      <c r="E84" s="879"/>
      <c r="F84" s="879"/>
      <c r="G84" s="879"/>
      <c r="H84" s="116">
        <f t="shared" si="18"/>
        <v>0</v>
      </c>
      <c r="I84" s="314">
        <f t="shared" si="19"/>
        <v>0</v>
      </c>
      <c r="J84" s="314" t="str">
        <f t="shared" si="20"/>
        <v/>
      </c>
      <c r="K84" s="314" t="str">
        <f t="shared" si="25"/>
        <v/>
      </c>
      <c r="L84" s="314" t="str">
        <f t="shared" si="25"/>
        <v/>
      </c>
      <c r="M84" s="314" t="str">
        <f t="shared" si="21"/>
        <v/>
      </c>
      <c r="N84" s="311" t="str">
        <f t="shared" si="22"/>
        <v/>
      </c>
      <c r="O84" s="311" t="str">
        <f t="shared" si="23"/>
        <v/>
      </c>
      <c r="P84" s="311" t="str">
        <f t="shared" si="24"/>
        <v/>
      </c>
      <c r="Q84" s="2"/>
    </row>
    <row r="85" spans="1:17">
      <c r="A85" s="365" t="str">
        <f>'plasma (Lipid#2)'!A209</f>
        <v>MP-10</v>
      </c>
      <c r="B85" s="682" t="s">
        <v>39</v>
      </c>
      <c r="C85" s="895"/>
      <c r="D85" s="895"/>
      <c r="E85" s="895"/>
      <c r="F85" s="895"/>
      <c r="G85" s="895"/>
      <c r="H85" s="363">
        <f t="shared" si="18"/>
        <v>0</v>
      </c>
      <c r="I85" s="362">
        <f t="shared" si="19"/>
        <v>0</v>
      </c>
      <c r="J85" s="362" t="str">
        <f t="shared" si="20"/>
        <v/>
      </c>
      <c r="K85" s="362" t="str">
        <f>IF(ISERROR('plasma (Lipid#2)'!I225),"",'plasma (Lipid#2)'!I225)</f>
        <v/>
      </c>
      <c r="L85" s="362" t="str">
        <f>IF(ISERROR('plasma (Lipid#2)'!C227),"",'plasma (Lipid#2)'!C227)</f>
        <v/>
      </c>
      <c r="M85" s="362" t="str">
        <f t="shared" si="21"/>
        <v/>
      </c>
      <c r="N85" s="683" t="str">
        <f t="shared" si="22"/>
        <v/>
      </c>
      <c r="O85" s="683" t="str">
        <f t="shared" si="23"/>
        <v/>
      </c>
      <c r="P85" s="683" t="str">
        <f t="shared" si="24"/>
        <v/>
      </c>
      <c r="Q85" s="2"/>
    </row>
    <row r="86" spans="1:17">
      <c r="A86" s="365" t="str">
        <f>'plasma (Lipid#2)'!A210</f>
        <v>[body weight]</v>
      </c>
      <c r="B86" s="682" t="s">
        <v>136</v>
      </c>
      <c r="C86" s="895"/>
      <c r="D86" s="895"/>
      <c r="E86" s="895"/>
      <c r="F86" s="895"/>
      <c r="G86" s="895"/>
      <c r="H86" s="363">
        <f t="shared" si="18"/>
        <v>0</v>
      </c>
      <c r="I86" s="362">
        <f t="shared" si="19"/>
        <v>0</v>
      </c>
      <c r="J86" s="362" t="str">
        <f t="shared" si="20"/>
        <v/>
      </c>
      <c r="K86" s="362" t="str">
        <f>K85</f>
        <v/>
      </c>
      <c r="L86" s="362" t="str">
        <f>L85</f>
        <v/>
      </c>
      <c r="M86" s="362" t="str">
        <f t="shared" si="21"/>
        <v/>
      </c>
      <c r="N86" s="683" t="str">
        <f t="shared" si="22"/>
        <v/>
      </c>
      <c r="O86" s="683" t="str">
        <f t="shared" si="23"/>
        <v/>
      </c>
      <c r="P86" s="683" t="str">
        <f t="shared" si="24"/>
        <v/>
      </c>
      <c r="Q86" s="2"/>
    </row>
    <row r="87" spans="1:17">
      <c r="A87" s="365" t="str">
        <f>'plasma (Lipid#2)'!A211</f>
        <v>Lipid#2</v>
      </c>
      <c r="B87" s="682" t="s">
        <v>40</v>
      </c>
      <c r="C87" s="895"/>
      <c r="D87" s="895"/>
      <c r="E87" s="895"/>
      <c r="F87" s="895"/>
      <c r="G87" s="895"/>
      <c r="H87" s="363">
        <f t="shared" si="18"/>
        <v>0</v>
      </c>
      <c r="I87" s="362">
        <f t="shared" si="19"/>
        <v>0</v>
      </c>
      <c r="J87" s="362" t="str">
        <f t="shared" si="20"/>
        <v/>
      </c>
      <c r="K87" s="362" t="str">
        <f t="shared" ref="K87:L92" si="26">K86</f>
        <v/>
      </c>
      <c r="L87" s="362" t="str">
        <f t="shared" si="26"/>
        <v/>
      </c>
      <c r="M87" s="362" t="str">
        <f t="shared" si="21"/>
        <v/>
      </c>
      <c r="N87" s="683" t="str">
        <f t="shared" si="22"/>
        <v/>
      </c>
      <c r="O87" s="683" t="str">
        <f t="shared" si="23"/>
        <v/>
      </c>
      <c r="P87" s="683" t="str">
        <f t="shared" si="24"/>
        <v/>
      </c>
      <c r="Q87" s="2"/>
    </row>
    <row r="88" spans="1:17">
      <c r="A88" s="365" t="str">
        <f>'plasma (Lipid#2)'!A212</f>
        <v>[diet B]</v>
      </c>
      <c r="B88" s="682" t="s">
        <v>133</v>
      </c>
      <c r="C88" s="895"/>
      <c r="D88" s="895"/>
      <c r="E88" s="895"/>
      <c r="F88" s="895"/>
      <c r="G88" s="895"/>
      <c r="H88" s="363">
        <f t="shared" si="18"/>
        <v>0</v>
      </c>
      <c r="I88" s="362">
        <f t="shared" si="19"/>
        <v>0</v>
      </c>
      <c r="J88" s="362" t="str">
        <f t="shared" si="20"/>
        <v/>
      </c>
      <c r="K88" s="362" t="str">
        <f t="shared" si="26"/>
        <v/>
      </c>
      <c r="L88" s="362" t="str">
        <f t="shared" si="26"/>
        <v/>
      </c>
      <c r="M88" s="362" t="str">
        <f t="shared" si="21"/>
        <v/>
      </c>
      <c r="N88" s="683" t="str">
        <f t="shared" si="22"/>
        <v/>
      </c>
      <c r="O88" s="683" t="str">
        <f t="shared" si="23"/>
        <v/>
      </c>
      <c r="P88" s="683" t="str">
        <f t="shared" si="24"/>
        <v/>
      </c>
      <c r="Q88" s="2"/>
    </row>
    <row r="89" spans="1:17">
      <c r="A89" s="365" t="str">
        <f>'plasma (Lipid#2)'!A214</f>
        <v>[sex]</v>
      </c>
      <c r="B89" s="682" t="s">
        <v>134</v>
      </c>
      <c r="C89" s="895"/>
      <c r="D89" s="895"/>
      <c r="E89" s="895"/>
      <c r="F89" s="895"/>
      <c r="G89" s="895"/>
      <c r="H89" s="363">
        <f t="shared" si="18"/>
        <v>0</v>
      </c>
      <c r="I89" s="362">
        <f t="shared" si="19"/>
        <v>0</v>
      </c>
      <c r="J89" s="362" t="str">
        <f t="shared" si="20"/>
        <v/>
      </c>
      <c r="K89" s="362" t="str">
        <f t="shared" si="26"/>
        <v/>
      </c>
      <c r="L89" s="362" t="str">
        <f t="shared" si="26"/>
        <v/>
      </c>
      <c r="M89" s="362" t="str">
        <f t="shared" si="21"/>
        <v/>
      </c>
      <c r="N89" s="683" t="str">
        <f t="shared" si="22"/>
        <v/>
      </c>
      <c r="O89" s="683" t="str">
        <f t="shared" si="23"/>
        <v/>
      </c>
      <c r="P89" s="683" t="str">
        <f t="shared" si="24"/>
        <v/>
      </c>
      <c r="Q89" s="2"/>
    </row>
    <row r="90" spans="1:17">
      <c r="A90" s="363"/>
      <c r="B90" s="682" t="s">
        <v>135</v>
      </c>
      <c r="C90" s="895"/>
      <c r="D90" s="895"/>
      <c r="E90" s="895"/>
      <c r="F90" s="895"/>
      <c r="G90" s="895"/>
      <c r="H90" s="363">
        <f t="shared" si="18"/>
        <v>0</v>
      </c>
      <c r="I90" s="362">
        <f t="shared" si="19"/>
        <v>0</v>
      </c>
      <c r="J90" s="362" t="str">
        <f t="shared" si="20"/>
        <v/>
      </c>
      <c r="K90" s="362" t="str">
        <f t="shared" si="26"/>
        <v/>
      </c>
      <c r="L90" s="362" t="str">
        <f t="shared" si="26"/>
        <v/>
      </c>
      <c r="M90" s="362" t="str">
        <f t="shared" si="21"/>
        <v/>
      </c>
      <c r="N90" s="683" t="str">
        <f t="shared" si="22"/>
        <v/>
      </c>
      <c r="O90" s="683" t="str">
        <f t="shared" si="23"/>
        <v/>
      </c>
      <c r="P90" s="683" t="str">
        <f t="shared" si="24"/>
        <v/>
      </c>
      <c r="Q90" s="2"/>
    </row>
    <row r="91" spans="1:17">
      <c r="A91" s="363"/>
      <c r="B91" s="682" t="s">
        <v>41</v>
      </c>
      <c r="C91" s="895"/>
      <c r="D91" s="895"/>
      <c r="E91" s="895"/>
      <c r="F91" s="895"/>
      <c r="G91" s="895"/>
      <c r="H91" s="363">
        <f t="shared" si="18"/>
        <v>0</v>
      </c>
      <c r="I91" s="362">
        <f t="shared" si="19"/>
        <v>0</v>
      </c>
      <c r="J91" s="362" t="str">
        <f t="shared" si="20"/>
        <v/>
      </c>
      <c r="K91" s="362" t="str">
        <f t="shared" si="26"/>
        <v/>
      </c>
      <c r="L91" s="362" t="str">
        <f t="shared" si="26"/>
        <v/>
      </c>
      <c r="M91" s="362" t="str">
        <f t="shared" si="21"/>
        <v/>
      </c>
      <c r="N91" s="683" t="str">
        <f t="shared" si="22"/>
        <v/>
      </c>
      <c r="O91" s="683" t="str">
        <f t="shared" si="23"/>
        <v/>
      </c>
      <c r="P91" s="683" t="str">
        <f t="shared" si="24"/>
        <v/>
      </c>
      <c r="Q91" s="2"/>
    </row>
    <row r="92" spans="1:17">
      <c r="A92" s="363"/>
      <c r="B92" s="682" t="s">
        <v>42</v>
      </c>
      <c r="C92" s="895"/>
      <c r="D92" s="895"/>
      <c r="E92" s="895"/>
      <c r="F92" s="895"/>
      <c r="G92" s="895"/>
      <c r="H92" s="363">
        <f t="shared" si="18"/>
        <v>0</v>
      </c>
      <c r="I92" s="362">
        <f t="shared" si="19"/>
        <v>0</v>
      </c>
      <c r="J92" s="362" t="str">
        <f t="shared" si="20"/>
        <v/>
      </c>
      <c r="K92" s="362" t="str">
        <f t="shared" si="26"/>
        <v/>
      </c>
      <c r="L92" s="362" t="str">
        <f t="shared" si="26"/>
        <v/>
      </c>
      <c r="M92" s="362" t="str">
        <f t="shared" si="21"/>
        <v/>
      </c>
      <c r="N92" s="683" t="str">
        <f t="shared" si="22"/>
        <v/>
      </c>
      <c r="O92" s="683" t="str">
        <f t="shared" si="23"/>
        <v/>
      </c>
      <c r="P92" s="683" t="str">
        <f t="shared" si="24"/>
        <v/>
      </c>
      <c r="Q92" s="2"/>
    </row>
    <row r="93" spans="1:17" s="54" customFormat="1">
      <c r="A93" s="249" t="str">
        <f>'plasma (Lipid#2)'!A229</f>
        <v>MP-11</v>
      </c>
      <c r="B93" s="310" t="s">
        <v>39</v>
      </c>
      <c r="C93" s="894"/>
      <c r="D93" s="879"/>
      <c r="E93" s="879"/>
      <c r="F93" s="879"/>
      <c r="G93" s="879"/>
      <c r="H93" s="116">
        <f t="shared" ref="H93:H108" si="27">F93-G93</f>
        <v>0</v>
      </c>
      <c r="I93" s="314">
        <f t="shared" si="19"/>
        <v>0</v>
      </c>
      <c r="J93" s="314" t="str">
        <f t="shared" ref="J93:J108" si="28">IF(ISERROR(I93/C93),"",I93/C93)</f>
        <v/>
      </c>
      <c r="K93" s="314" t="str">
        <f>IF(ISERROR('plasma (Lipid#2)'!I245),"",'plasma (Lipid#2)'!I245)</f>
        <v/>
      </c>
      <c r="L93" s="314" t="str">
        <f>IF(ISERROR('plasma (Lipid#2)'!C247),"",'plasma (Lipid#2)'!C247)</f>
        <v/>
      </c>
      <c r="M93" s="314" t="str">
        <f t="shared" si="21"/>
        <v/>
      </c>
      <c r="N93" s="311" t="str">
        <f t="shared" si="22"/>
        <v/>
      </c>
      <c r="O93" s="311" t="str">
        <f t="shared" si="23"/>
        <v/>
      </c>
      <c r="P93" s="311" t="str">
        <f t="shared" si="24"/>
        <v/>
      </c>
      <c r="Q93" s="4"/>
    </row>
    <row r="94" spans="1:17" s="54" customFormat="1">
      <c r="A94" s="249" t="str">
        <f>'plasma (Lipid#2)'!A230</f>
        <v>[body weight]</v>
      </c>
      <c r="B94" s="310" t="s">
        <v>136</v>
      </c>
      <c r="C94" s="879"/>
      <c r="D94" s="879"/>
      <c r="E94" s="879"/>
      <c r="F94" s="879"/>
      <c r="G94" s="879"/>
      <c r="H94" s="116">
        <f t="shared" si="27"/>
        <v>0</v>
      </c>
      <c r="I94" s="314">
        <f t="shared" si="19"/>
        <v>0</v>
      </c>
      <c r="J94" s="314" t="str">
        <f t="shared" si="28"/>
        <v/>
      </c>
      <c r="K94" s="314" t="str">
        <f>K93</f>
        <v/>
      </c>
      <c r="L94" s="314" t="str">
        <f>L93</f>
        <v/>
      </c>
      <c r="M94" s="314" t="str">
        <f t="shared" si="21"/>
        <v/>
      </c>
      <c r="N94" s="311" t="str">
        <f>IF(ISERROR(J94/M94/23),"",J94/M94/23)</f>
        <v/>
      </c>
      <c r="O94" s="311" t="str">
        <f t="shared" si="23"/>
        <v/>
      </c>
      <c r="P94" s="311" t="str">
        <f t="shared" si="24"/>
        <v/>
      </c>
      <c r="Q94" s="4"/>
    </row>
    <row r="95" spans="1:17" s="54" customFormat="1">
      <c r="A95" s="249" t="str">
        <f>'plasma (Lipid#2)'!A231</f>
        <v>Lipid#2</v>
      </c>
      <c r="B95" s="310" t="s">
        <v>40</v>
      </c>
      <c r="C95" s="879"/>
      <c r="D95" s="879"/>
      <c r="E95" s="879"/>
      <c r="F95" s="879"/>
      <c r="G95" s="879"/>
      <c r="H95" s="116">
        <f t="shared" si="27"/>
        <v>0</v>
      </c>
      <c r="I95" s="314">
        <f t="shared" si="19"/>
        <v>0</v>
      </c>
      <c r="J95" s="314" t="str">
        <f t="shared" si="28"/>
        <v/>
      </c>
      <c r="K95" s="314" t="str">
        <f t="shared" ref="K95:L100" si="29">K94</f>
        <v/>
      </c>
      <c r="L95" s="314" t="str">
        <f t="shared" si="29"/>
        <v/>
      </c>
      <c r="M95" s="314" t="str">
        <f t="shared" si="21"/>
        <v/>
      </c>
      <c r="N95" s="311" t="str">
        <f t="shared" ref="N95:N108" si="30">IF(ISERROR(J95/M95/23),"",J95/M95/23)</f>
        <v/>
      </c>
      <c r="O95" s="311" t="str">
        <f t="shared" si="23"/>
        <v/>
      </c>
      <c r="P95" s="311" t="str">
        <f t="shared" si="24"/>
        <v/>
      </c>
      <c r="Q95" s="4"/>
    </row>
    <row r="96" spans="1:17" s="54" customFormat="1">
      <c r="A96" s="249" t="str">
        <f>'plasma (Lipid#2)'!A232</f>
        <v>[diet B]</v>
      </c>
      <c r="B96" s="310" t="s">
        <v>133</v>
      </c>
      <c r="C96" s="879"/>
      <c r="D96" s="879"/>
      <c r="E96" s="879"/>
      <c r="F96" s="879"/>
      <c r="G96" s="879"/>
      <c r="H96" s="116">
        <f t="shared" si="27"/>
        <v>0</v>
      </c>
      <c r="I96" s="314">
        <f t="shared" si="19"/>
        <v>0</v>
      </c>
      <c r="J96" s="314" t="str">
        <f t="shared" si="28"/>
        <v/>
      </c>
      <c r="K96" s="314" t="str">
        <f t="shared" si="29"/>
        <v/>
      </c>
      <c r="L96" s="314" t="str">
        <f t="shared" si="29"/>
        <v/>
      </c>
      <c r="M96" s="314" t="str">
        <f t="shared" si="21"/>
        <v/>
      </c>
      <c r="N96" s="311" t="str">
        <f t="shared" si="30"/>
        <v/>
      </c>
      <c r="O96" s="311" t="str">
        <f t="shared" si="23"/>
        <v/>
      </c>
      <c r="P96" s="311" t="str">
        <f t="shared" si="24"/>
        <v/>
      </c>
      <c r="Q96" s="4"/>
    </row>
    <row r="97" spans="1:17" s="54" customFormat="1">
      <c r="A97" s="249" t="str">
        <f>'plasma (Lipid#2)'!A234</f>
        <v>[sex]</v>
      </c>
      <c r="B97" s="310" t="s">
        <v>134</v>
      </c>
      <c r="C97" s="879"/>
      <c r="D97" s="879"/>
      <c r="E97" s="879"/>
      <c r="F97" s="879"/>
      <c r="G97" s="879"/>
      <c r="H97" s="116">
        <f t="shared" si="27"/>
        <v>0</v>
      </c>
      <c r="I97" s="314">
        <f t="shared" si="19"/>
        <v>0</v>
      </c>
      <c r="J97" s="314" t="str">
        <f t="shared" si="28"/>
        <v/>
      </c>
      <c r="K97" s="314" t="str">
        <f t="shared" si="29"/>
        <v/>
      </c>
      <c r="L97" s="314" t="str">
        <f t="shared" si="29"/>
        <v/>
      </c>
      <c r="M97" s="314" t="str">
        <f t="shared" si="21"/>
        <v/>
      </c>
      <c r="N97" s="311" t="str">
        <f t="shared" si="30"/>
        <v/>
      </c>
      <c r="O97" s="311" t="str">
        <f t="shared" si="23"/>
        <v/>
      </c>
      <c r="P97" s="311" t="str">
        <f t="shared" si="24"/>
        <v/>
      </c>
      <c r="Q97" s="4"/>
    </row>
    <row r="98" spans="1:17" s="54" customFormat="1">
      <c r="A98" s="249"/>
      <c r="B98" s="310" t="s">
        <v>135</v>
      </c>
      <c r="C98" s="879"/>
      <c r="D98" s="879"/>
      <c r="E98" s="879"/>
      <c r="F98" s="879"/>
      <c r="G98" s="879"/>
      <c r="H98" s="116">
        <f t="shared" si="27"/>
        <v>0</v>
      </c>
      <c r="I98" s="314">
        <f t="shared" si="19"/>
        <v>0</v>
      </c>
      <c r="J98" s="314" t="str">
        <f t="shared" si="28"/>
        <v/>
      </c>
      <c r="K98" s="314" t="str">
        <f t="shared" si="29"/>
        <v/>
      </c>
      <c r="L98" s="314" t="str">
        <f t="shared" si="29"/>
        <v/>
      </c>
      <c r="M98" s="314" t="str">
        <f t="shared" si="21"/>
        <v/>
      </c>
      <c r="N98" s="311" t="str">
        <f t="shared" si="30"/>
        <v/>
      </c>
      <c r="O98" s="311" t="str">
        <f t="shared" si="23"/>
        <v/>
      </c>
      <c r="P98" s="311" t="str">
        <f t="shared" si="24"/>
        <v/>
      </c>
      <c r="Q98" s="4"/>
    </row>
    <row r="99" spans="1:17" s="54" customFormat="1">
      <c r="A99" s="249"/>
      <c r="B99" s="310" t="s">
        <v>41</v>
      </c>
      <c r="C99" s="879"/>
      <c r="D99" s="879"/>
      <c r="E99" s="879"/>
      <c r="F99" s="879"/>
      <c r="G99" s="879"/>
      <c r="H99" s="116">
        <f t="shared" si="27"/>
        <v>0</v>
      </c>
      <c r="I99" s="314">
        <f t="shared" si="19"/>
        <v>0</v>
      </c>
      <c r="J99" s="314" t="str">
        <f t="shared" si="28"/>
        <v/>
      </c>
      <c r="K99" s="314" t="str">
        <f t="shared" si="29"/>
        <v/>
      </c>
      <c r="L99" s="314" t="str">
        <f t="shared" si="29"/>
        <v/>
      </c>
      <c r="M99" s="314" t="str">
        <f t="shared" si="21"/>
        <v/>
      </c>
      <c r="N99" s="311" t="str">
        <f t="shared" si="30"/>
        <v/>
      </c>
      <c r="O99" s="311" t="str">
        <f t="shared" si="23"/>
        <v/>
      </c>
      <c r="P99" s="311" t="str">
        <f t="shared" si="24"/>
        <v/>
      </c>
      <c r="Q99" s="4"/>
    </row>
    <row r="100" spans="1:17" s="54" customFormat="1">
      <c r="A100" s="249"/>
      <c r="B100" s="310" t="s">
        <v>42</v>
      </c>
      <c r="C100" s="879"/>
      <c r="D100" s="879"/>
      <c r="E100" s="879"/>
      <c r="F100" s="879"/>
      <c r="G100" s="879"/>
      <c r="H100" s="116">
        <f t="shared" si="27"/>
        <v>0</v>
      </c>
      <c r="I100" s="314">
        <f t="shared" si="19"/>
        <v>0</v>
      </c>
      <c r="J100" s="314" t="str">
        <f t="shared" si="28"/>
        <v/>
      </c>
      <c r="K100" s="314" t="str">
        <f t="shared" si="29"/>
        <v/>
      </c>
      <c r="L100" s="314" t="str">
        <f t="shared" si="29"/>
        <v/>
      </c>
      <c r="M100" s="314" t="str">
        <f t="shared" si="21"/>
        <v/>
      </c>
      <c r="N100" s="311" t="str">
        <f t="shared" si="30"/>
        <v/>
      </c>
      <c r="O100" s="311" t="str">
        <f t="shared" si="23"/>
        <v/>
      </c>
      <c r="P100" s="311" t="str">
        <f t="shared" si="24"/>
        <v/>
      </c>
      <c r="Q100" s="4"/>
    </row>
    <row r="101" spans="1:17" s="54" customFormat="1">
      <c r="A101" s="365" t="str">
        <f>'plasma (Lipid#2)'!A249</f>
        <v>MP-12</v>
      </c>
      <c r="B101" s="682" t="s">
        <v>39</v>
      </c>
      <c r="C101" s="895"/>
      <c r="D101" s="895"/>
      <c r="E101" s="895"/>
      <c r="F101" s="895"/>
      <c r="G101" s="895"/>
      <c r="H101" s="363">
        <f t="shared" si="27"/>
        <v>0</v>
      </c>
      <c r="I101" s="362">
        <f t="shared" si="19"/>
        <v>0</v>
      </c>
      <c r="J101" s="362" t="str">
        <f t="shared" si="28"/>
        <v/>
      </c>
      <c r="K101" s="362" t="str">
        <f>IF(ISERROR('plasma (Lipid#2)'!I265),"",'plasma (Lipid#2)'!I265)</f>
        <v/>
      </c>
      <c r="L101" s="362" t="str">
        <f>IF(ISERROR('plasma (Lipid#2)'!C267),"",'plasma (Lipid#2)'!C267)</f>
        <v/>
      </c>
      <c r="M101" s="362" t="str">
        <f t="shared" si="21"/>
        <v/>
      </c>
      <c r="N101" s="683" t="str">
        <f t="shared" si="30"/>
        <v/>
      </c>
      <c r="O101" s="683" t="str">
        <f t="shared" si="23"/>
        <v/>
      </c>
      <c r="P101" s="683" t="str">
        <f t="shared" si="24"/>
        <v/>
      </c>
    </row>
    <row r="102" spans="1:17" s="54" customFormat="1">
      <c r="A102" s="365" t="str">
        <f>'plasma (Lipid#2)'!A250</f>
        <v>[body weight]</v>
      </c>
      <c r="B102" s="682" t="s">
        <v>136</v>
      </c>
      <c r="C102" s="895"/>
      <c r="D102" s="895"/>
      <c r="E102" s="895"/>
      <c r="F102" s="895"/>
      <c r="G102" s="895"/>
      <c r="H102" s="363">
        <f t="shared" si="27"/>
        <v>0</v>
      </c>
      <c r="I102" s="362">
        <f t="shared" si="19"/>
        <v>0</v>
      </c>
      <c r="J102" s="362" t="str">
        <f t="shared" si="28"/>
        <v/>
      </c>
      <c r="K102" s="362" t="str">
        <f>K101</f>
        <v/>
      </c>
      <c r="L102" s="362" t="str">
        <f>L101</f>
        <v/>
      </c>
      <c r="M102" s="362" t="str">
        <f t="shared" si="21"/>
        <v/>
      </c>
      <c r="N102" s="683" t="str">
        <f t="shared" si="30"/>
        <v/>
      </c>
      <c r="O102" s="683" t="str">
        <f t="shared" si="23"/>
        <v/>
      </c>
      <c r="P102" s="683" t="str">
        <f t="shared" si="24"/>
        <v/>
      </c>
    </row>
    <row r="103" spans="1:17" s="54" customFormat="1">
      <c r="A103" s="365" t="str">
        <f>'plasma (Lipid#2)'!A251</f>
        <v>Lipid#2</v>
      </c>
      <c r="B103" s="682" t="s">
        <v>40</v>
      </c>
      <c r="C103" s="895"/>
      <c r="D103" s="895"/>
      <c r="E103" s="895"/>
      <c r="F103" s="895"/>
      <c r="G103" s="895"/>
      <c r="H103" s="363">
        <f t="shared" si="27"/>
        <v>0</v>
      </c>
      <c r="I103" s="362">
        <f t="shared" si="19"/>
        <v>0</v>
      </c>
      <c r="J103" s="362" t="str">
        <f t="shared" si="28"/>
        <v/>
      </c>
      <c r="K103" s="362" t="str">
        <f t="shared" ref="K103:L108" si="31">K102</f>
        <v/>
      </c>
      <c r="L103" s="362" t="str">
        <f t="shared" si="31"/>
        <v/>
      </c>
      <c r="M103" s="362" t="str">
        <f t="shared" si="21"/>
        <v/>
      </c>
      <c r="N103" s="683" t="str">
        <f t="shared" si="30"/>
        <v/>
      </c>
      <c r="O103" s="683" t="str">
        <f t="shared" si="23"/>
        <v/>
      </c>
      <c r="P103" s="683" t="str">
        <f t="shared" si="24"/>
        <v/>
      </c>
    </row>
    <row r="104" spans="1:17" s="54" customFormat="1">
      <c r="A104" s="365" t="str">
        <f>'plasma (Lipid#2)'!A252</f>
        <v>[diet B]</v>
      </c>
      <c r="B104" s="682" t="s">
        <v>133</v>
      </c>
      <c r="C104" s="895"/>
      <c r="D104" s="895"/>
      <c r="E104" s="895"/>
      <c r="F104" s="895"/>
      <c r="G104" s="895"/>
      <c r="H104" s="363">
        <f t="shared" si="27"/>
        <v>0</v>
      </c>
      <c r="I104" s="362">
        <f t="shared" si="19"/>
        <v>0</v>
      </c>
      <c r="J104" s="362" t="str">
        <f t="shared" si="28"/>
        <v/>
      </c>
      <c r="K104" s="362" t="str">
        <f t="shared" si="31"/>
        <v/>
      </c>
      <c r="L104" s="362" t="str">
        <f t="shared" si="31"/>
        <v/>
      </c>
      <c r="M104" s="362" t="str">
        <f t="shared" si="21"/>
        <v/>
      </c>
      <c r="N104" s="683" t="str">
        <f t="shared" si="30"/>
        <v/>
      </c>
      <c r="O104" s="683" t="str">
        <f t="shared" si="23"/>
        <v/>
      </c>
      <c r="P104" s="683" t="str">
        <f t="shared" si="24"/>
        <v/>
      </c>
    </row>
    <row r="105" spans="1:17" s="54" customFormat="1">
      <c r="A105" s="365" t="str">
        <f>'plasma (Lipid#2)'!A254</f>
        <v>[sex]</v>
      </c>
      <c r="B105" s="682" t="s">
        <v>134</v>
      </c>
      <c r="C105" s="895"/>
      <c r="D105" s="895"/>
      <c r="E105" s="895"/>
      <c r="F105" s="895"/>
      <c r="G105" s="895"/>
      <c r="H105" s="363">
        <f t="shared" si="27"/>
        <v>0</v>
      </c>
      <c r="I105" s="362">
        <f t="shared" si="19"/>
        <v>0</v>
      </c>
      <c r="J105" s="362" t="str">
        <f t="shared" si="28"/>
        <v/>
      </c>
      <c r="K105" s="362" t="str">
        <f t="shared" si="31"/>
        <v/>
      </c>
      <c r="L105" s="362" t="str">
        <f t="shared" si="31"/>
        <v/>
      </c>
      <c r="M105" s="362" t="str">
        <f t="shared" si="21"/>
        <v/>
      </c>
      <c r="N105" s="683" t="str">
        <f t="shared" si="30"/>
        <v/>
      </c>
      <c r="O105" s="683" t="str">
        <f t="shared" si="23"/>
        <v/>
      </c>
      <c r="P105" s="683" t="str">
        <f t="shared" si="24"/>
        <v/>
      </c>
    </row>
    <row r="106" spans="1:17" s="54" customFormat="1">
      <c r="A106" s="363"/>
      <c r="B106" s="682" t="s">
        <v>135</v>
      </c>
      <c r="C106" s="895"/>
      <c r="D106" s="895"/>
      <c r="E106" s="895"/>
      <c r="F106" s="895"/>
      <c r="G106" s="895"/>
      <c r="H106" s="363">
        <f t="shared" si="27"/>
        <v>0</v>
      </c>
      <c r="I106" s="362">
        <f t="shared" si="19"/>
        <v>0</v>
      </c>
      <c r="J106" s="362" t="str">
        <f t="shared" si="28"/>
        <v/>
      </c>
      <c r="K106" s="362" t="str">
        <f t="shared" si="31"/>
        <v/>
      </c>
      <c r="L106" s="362" t="str">
        <f t="shared" si="31"/>
        <v/>
      </c>
      <c r="M106" s="362" t="str">
        <f t="shared" si="21"/>
        <v/>
      </c>
      <c r="N106" s="683" t="str">
        <f t="shared" si="30"/>
        <v/>
      </c>
      <c r="O106" s="683" t="str">
        <f t="shared" si="23"/>
        <v/>
      </c>
      <c r="P106" s="683" t="str">
        <f t="shared" si="24"/>
        <v/>
      </c>
    </row>
    <row r="107" spans="1:17" s="54" customFormat="1">
      <c r="A107" s="363"/>
      <c r="B107" s="682" t="s">
        <v>41</v>
      </c>
      <c r="C107" s="895"/>
      <c r="D107" s="895"/>
      <c r="E107" s="895"/>
      <c r="F107" s="895"/>
      <c r="G107" s="895"/>
      <c r="H107" s="363">
        <f t="shared" si="27"/>
        <v>0</v>
      </c>
      <c r="I107" s="362">
        <f t="shared" si="19"/>
        <v>0</v>
      </c>
      <c r="J107" s="362" t="str">
        <f t="shared" si="28"/>
        <v/>
      </c>
      <c r="K107" s="362" t="str">
        <f t="shared" si="31"/>
        <v/>
      </c>
      <c r="L107" s="362" t="str">
        <f t="shared" si="31"/>
        <v/>
      </c>
      <c r="M107" s="362" t="str">
        <f t="shared" si="21"/>
        <v/>
      </c>
      <c r="N107" s="683" t="str">
        <f t="shared" si="30"/>
        <v/>
      </c>
      <c r="O107" s="683" t="str">
        <f t="shared" si="23"/>
        <v/>
      </c>
      <c r="P107" s="683" t="str">
        <f t="shared" si="24"/>
        <v/>
      </c>
    </row>
    <row r="108" spans="1:17" s="54" customFormat="1">
      <c r="A108" s="363"/>
      <c r="B108" s="682" t="s">
        <v>42</v>
      </c>
      <c r="C108" s="895"/>
      <c r="D108" s="895"/>
      <c r="E108" s="895"/>
      <c r="F108" s="895"/>
      <c r="G108" s="895"/>
      <c r="H108" s="363">
        <f t="shared" si="27"/>
        <v>0</v>
      </c>
      <c r="I108" s="362">
        <f t="shared" si="19"/>
        <v>0</v>
      </c>
      <c r="J108" s="362" t="str">
        <f t="shared" si="28"/>
        <v/>
      </c>
      <c r="K108" s="362" t="str">
        <f t="shared" si="31"/>
        <v/>
      </c>
      <c r="L108" s="362" t="str">
        <f t="shared" si="31"/>
        <v/>
      </c>
      <c r="M108" s="362" t="str">
        <f t="shared" si="21"/>
        <v/>
      </c>
      <c r="N108" s="683" t="str">
        <f t="shared" si="30"/>
        <v/>
      </c>
      <c r="O108" s="683" t="str">
        <f t="shared" si="23"/>
        <v/>
      </c>
      <c r="P108" s="683" t="str">
        <f>IF(ISERROR(J108*100*1000/(K108*23)),"",J108*100*1000/(K108*23))</f>
        <v/>
      </c>
    </row>
    <row r="109" spans="1:17">
      <c r="I109" s="42"/>
    </row>
    <row r="110" spans="1:17">
      <c r="I110" s="42"/>
    </row>
    <row r="111" spans="1:17">
      <c r="I111" s="42"/>
    </row>
    <row r="112" spans="1:17">
      <c r="I112" s="42"/>
    </row>
    <row r="113" spans="9:9">
      <c r="I113" s="42"/>
    </row>
    <row r="114" spans="9:9">
      <c r="I114" s="42"/>
    </row>
    <row r="115" spans="9:9">
      <c r="I115" s="42"/>
    </row>
    <row r="116" spans="9:9">
      <c r="I116" s="42"/>
    </row>
    <row r="117" spans="9:9">
      <c r="I117" s="42"/>
    </row>
    <row r="118" spans="9:9">
      <c r="I118" s="42"/>
    </row>
    <row r="119" spans="9:9">
      <c r="I119" s="42"/>
    </row>
    <row r="120" spans="9:9">
      <c r="I120" s="42"/>
    </row>
    <row r="121" spans="9:9">
      <c r="I121" s="42"/>
    </row>
    <row r="122" spans="9:9">
      <c r="I122" s="42"/>
    </row>
    <row r="123" spans="9:9">
      <c r="I123" s="42"/>
    </row>
    <row r="124" spans="9:9">
      <c r="I124" s="42"/>
    </row>
    <row r="125" spans="9:9">
      <c r="I125" s="42"/>
    </row>
    <row r="126" spans="9:9">
      <c r="I126" s="42"/>
    </row>
    <row r="127" spans="9:9">
      <c r="I127" s="42"/>
    </row>
    <row r="128" spans="9:9">
      <c r="I128" s="42"/>
    </row>
    <row r="129" spans="9:9">
      <c r="I129" s="42"/>
    </row>
    <row r="130" spans="9:9">
      <c r="I130" s="42"/>
    </row>
    <row r="131" spans="9:9">
      <c r="I131" s="42"/>
    </row>
    <row r="132" spans="9:9">
      <c r="I132" s="42"/>
    </row>
    <row r="133" spans="9:9">
      <c r="I133" s="42"/>
    </row>
    <row r="134" spans="9:9">
      <c r="I134" s="42"/>
    </row>
    <row r="135" spans="9:9">
      <c r="I135" s="42"/>
    </row>
    <row r="136" spans="9:9">
      <c r="I136" s="42"/>
    </row>
    <row r="137" spans="9:9">
      <c r="I137" s="42"/>
    </row>
    <row r="138" spans="9:9">
      <c r="I138" s="42"/>
    </row>
    <row r="139" spans="9:9">
      <c r="I139" s="42"/>
    </row>
    <row r="140" spans="9:9">
      <c r="I140" s="42"/>
    </row>
    <row r="141" spans="9:9">
      <c r="I141" s="42"/>
    </row>
    <row r="142" spans="9:9">
      <c r="I142" s="42"/>
    </row>
    <row r="143" spans="9:9">
      <c r="I143" s="42"/>
    </row>
    <row r="144" spans="9:9">
      <c r="I144" s="42"/>
    </row>
    <row r="145" spans="9:9">
      <c r="I145" s="42"/>
    </row>
    <row r="146" spans="9:9">
      <c r="I146" s="42"/>
    </row>
    <row r="147" spans="9:9">
      <c r="I147" s="42"/>
    </row>
    <row r="148" spans="9:9">
      <c r="I148" s="42"/>
    </row>
    <row r="149" spans="9:9">
      <c r="I149" s="42"/>
    </row>
    <row r="150" spans="9:9">
      <c r="I150" s="42"/>
    </row>
    <row r="151" spans="9:9">
      <c r="I151" s="42"/>
    </row>
    <row r="152" spans="9:9">
      <c r="I152" s="42"/>
    </row>
    <row r="153" spans="9:9">
      <c r="I153" s="42"/>
    </row>
    <row r="154" spans="9:9">
      <c r="I154" s="42"/>
    </row>
    <row r="155" spans="9:9">
      <c r="I155" s="42"/>
    </row>
    <row r="156" spans="9:9">
      <c r="I156" s="42"/>
    </row>
    <row r="157" spans="9:9">
      <c r="I157" s="42"/>
    </row>
    <row r="158" spans="9:9">
      <c r="I158" s="42"/>
    </row>
    <row r="159" spans="9:9">
      <c r="I159" s="42"/>
    </row>
    <row r="160" spans="9:9">
      <c r="I160" s="42"/>
    </row>
    <row r="161" spans="9:9">
      <c r="I161" s="42"/>
    </row>
    <row r="162" spans="9:9">
      <c r="I162" s="42"/>
    </row>
    <row r="163" spans="9:9">
      <c r="I163" s="42"/>
    </row>
    <row r="164" spans="9:9">
      <c r="I164" s="42"/>
    </row>
    <row r="165" spans="9:9">
      <c r="I165" s="42"/>
    </row>
    <row r="166" spans="9:9">
      <c r="I166" s="42"/>
    </row>
    <row r="167" spans="9:9">
      <c r="I167" s="42"/>
    </row>
    <row r="168" spans="9:9">
      <c r="I168" s="42"/>
    </row>
    <row r="169" spans="9:9">
      <c r="I169" s="42"/>
    </row>
    <row r="170" spans="9:9">
      <c r="I170" s="42"/>
    </row>
    <row r="171" spans="9:9">
      <c r="I171" s="42"/>
    </row>
    <row r="172" spans="9:9">
      <c r="I172" s="42"/>
    </row>
    <row r="173" spans="9:9">
      <c r="I173" s="42"/>
    </row>
    <row r="174" spans="9:9">
      <c r="I174" s="42"/>
    </row>
    <row r="175" spans="9:9">
      <c r="I175" s="42"/>
    </row>
    <row r="176" spans="9:9">
      <c r="I176" s="42"/>
    </row>
    <row r="177" spans="9:9">
      <c r="I177" s="42"/>
    </row>
    <row r="178" spans="9:9">
      <c r="I178" s="42"/>
    </row>
    <row r="179" spans="9:9">
      <c r="I179" s="42"/>
    </row>
  </sheetData>
  <sheetProtection algorithmName="SHA-512" hashValue="WIpoet5AxDbvJJaujqp6eFozSdDFGIYsOezMmHia44+y1PaVqumZMOCSvDY2cAaowj5S3KLSVA91ppXYqWtmNQ==" saltValue="0PfbnLwYUli4yltTL2lPww==" spinCount="100000" sheet="1" objects="1" scenarios="1"/>
  <mergeCells count="1">
    <mergeCell ref="A1:A2"/>
  </mergeCells>
  <phoneticPr fontId="6" type="noConversion"/>
  <pageMargins left="0.75" right="0.75" top="1" bottom="1" header="0.5" footer="0.5"/>
  <pageSetup scale="65" orientation="portrait"/>
  <headerFooter alignWithMargins="0">
    <oddHeader>&amp;CTissue Analysis
2-deoxyglucose datasheet</oddHeader>
  </headerFooter>
  <rowBreaks count="1" manualBreakCount="1">
    <brk id="6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theme="5" tint="-0.249977111117893"/>
  </sheetPr>
  <dimension ref="A1:IM118"/>
  <sheetViews>
    <sheetView topLeftCell="A13" workbookViewId="0">
      <selection activeCell="G29" sqref="G29"/>
    </sheetView>
  </sheetViews>
  <sheetFormatPr baseColWidth="10" defaultColWidth="8.83203125" defaultRowHeight="12" x14ac:dyDescent="0"/>
  <cols>
    <col min="1" max="1" width="11.5" style="79" customWidth="1"/>
    <col min="2" max="2" width="12.5" style="79" customWidth="1"/>
    <col min="3" max="3" width="12.83203125" style="79" customWidth="1"/>
    <col min="4" max="4" width="10.5" style="41" customWidth="1"/>
    <col min="5" max="6" width="8.83203125" style="41"/>
    <col min="7" max="7" width="11.6640625" style="41" customWidth="1"/>
    <col min="8" max="8" width="11.5" style="41" customWidth="1"/>
    <col min="9" max="9" width="12.6640625" style="42" customWidth="1"/>
    <col min="10" max="10" width="13.5" style="41" customWidth="1"/>
    <col min="11" max="12" width="12.33203125" style="41" customWidth="1"/>
    <col min="13" max="13" width="9.6640625" style="41" customWidth="1"/>
    <col min="14" max="14" width="7.5" style="41" customWidth="1"/>
    <col min="15" max="16" width="8.6640625" style="41" customWidth="1"/>
    <col min="17" max="16384" width="8.83203125" style="41"/>
  </cols>
  <sheetData>
    <row r="1" spans="1:247">
      <c r="A1" s="1307" t="str">
        <f>+'plasma (Lipid#3)'!A1:E1</f>
        <v>Average Values</v>
      </c>
      <c r="B1" s="685" t="s">
        <v>52</v>
      </c>
      <c r="C1" s="686"/>
      <c r="D1" s="281" t="s">
        <v>13</v>
      </c>
      <c r="E1" s="281"/>
      <c r="F1" s="282"/>
      <c r="G1" s="283" t="s">
        <v>33</v>
      </c>
      <c r="H1" s="283"/>
      <c r="I1" s="342"/>
    </row>
    <row r="2" spans="1:247">
      <c r="A2" s="1308"/>
      <c r="B2" s="687" t="s">
        <v>37</v>
      </c>
      <c r="C2" s="688" t="s">
        <v>38</v>
      </c>
      <c r="D2" s="286" t="s">
        <v>288</v>
      </c>
      <c r="E2" s="286" t="s">
        <v>290</v>
      </c>
      <c r="F2" s="287"/>
      <c r="G2" s="288" t="s">
        <v>289</v>
      </c>
      <c r="H2" s="288"/>
      <c r="I2" s="343"/>
      <c r="Q2" s="4"/>
    </row>
    <row r="3" spans="1:247">
      <c r="A3" s="684" t="s">
        <v>39</v>
      </c>
      <c r="B3" s="290">
        <f>AVERAGE(N13,N21,N29,N37,N45,N53,N61,N69,N77,N85,N93,N101)</f>
        <v>0.13340013718413216</v>
      </c>
      <c r="C3" s="291">
        <f>STDEV(N13,N21,N29,N37,N45,N53,N61,N69,N77,N85,N93,N101)/SQRT(COUNT(N13,N21,N29,N37,N45,N53,N61,N69,N77,N85,N93,N101)-1)</f>
        <v>3.0305458027721912E-2</v>
      </c>
      <c r="D3" s="286" t="s">
        <v>126</v>
      </c>
      <c r="E3" s="286" t="s">
        <v>291</v>
      </c>
      <c r="F3" s="287"/>
      <c r="G3" s="288" t="s">
        <v>292</v>
      </c>
      <c r="H3" s="288"/>
      <c r="I3" s="343"/>
      <c r="Q3" s="4"/>
    </row>
    <row r="4" spans="1:247">
      <c r="A4" s="684" t="s">
        <v>136</v>
      </c>
      <c r="B4" s="290">
        <f>AVERAGE(N14,N22,N30,N38,N46,N54,N62,N70,N78,N86,N94,N102)</f>
        <v>1.8083036655050611E-2</v>
      </c>
      <c r="C4" s="291">
        <f t="shared" ref="C4:C10" si="0">STDEV(N14,N22,N30,N38,N46,N54,N62,N70,N78,N86,N94,N102)/SQRT(COUNT(N14,N22,N30,N38,N46,N54,N62,N70,N78,N86,N94,N102)-1)</f>
        <v>2.6441858827765904E-3</v>
      </c>
      <c r="D4" s="286" t="s">
        <v>293</v>
      </c>
      <c r="E4" s="286" t="s">
        <v>84</v>
      </c>
      <c r="F4" s="287"/>
      <c r="G4" s="288" t="s">
        <v>294</v>
      </c>
      <c r="H4" s="288"/>
      <c r="I4" s="343"/>
      <c r="Q4" s="4"/>
    </row>
    <row r="5" spans="1:247">
      <c r="A5" s="684" t="s">
        <v>40</v>
      </c>
      <c r="B5" s="290">
        <f t="shared" ref="B5:B10" si="1">AVERAGE(N15,N23,N31,N39,N47,N55,N63,N71,N79,N87,N95,N103)</f>
        <v>2.0056162123948847E-2</v>
      </c>
      <c r="C5" s="291">
        <f t="shared" si="0"/>
        <v>3.6885692596774879E-3</v>
      </c>
      <c r="D5" s="286"/>
      <c r="E5" s="286"/>
      <c r="F5" s="287"/>
      <c r="G5" s="288"/>
      <c r="H5" s="288"/>
      <c r="I5" s="343"/>
      <c r="Q5" s="4"/>
    </row>
    <row r="6" spans="1:247">
      <c r="A6" s="684" t="s">
        <v>133</v>
      </c>
      <c r="B6" s="290">
        <f t="shared" si="1"/>
        <v>1.5525702703901986E-2</v>
      </c>
      <c r="C6" s="291">
        <f t="shared" si="0"/>
        <v>3.1358809000710175E-3</v>
      </c>
      <c r="D6" s="286" t="s">
        <v>100</v>
      </c>
      <c r="E6" s="286" t="s">
        <v>297</v>
      </c>
      <c r="F6" s="287"/>
      <c r="G6" s="288" t="s">
        <v>295</v>
      </c>
      <c r="H6" s="288"/>
      <c r="I6" s="343"/>
      <c r="Q6" s="4"/>
    </row>
    <row r="7" spans="1:247">
      <c r="A7" s="684" t="s">
        <v>134</v>
      </c>
      <c r="B7" s="290">
        <f t="shared" si="1"/>
        <v>2.6401561779304528E-2</v>
      </c>
      <c r="C7" s="291">
        <f t="shared" si="0"/>
        <v>5.7999965502768301E-3</v>
      </c>
      <c r="D7" s="286" t="s">
        <v>221</v>
      </c>
      <c r="E7" s="286" t="s">
        <v>298</v>
      </c>
      <c r="F7" s="287"/>
      <c r="G7" s="288" t="s">
        <v>296</v>
      </c>
      <c r="H7" s="288"/>
      <c r="I7" s="343"/>
      <c r="Q7" s="4"/>
    </row>
    <row r="8" spans="1:247">
      <c r="A8" s="684" t="s">
        <v>135</v>
      </c>
      <c r="B8" s="290">
        <f t="shared" si="1"/>
        <v>0.39070926906666781</v>
      </c>
      <c r="C8" s="291">
        <f t="shared" si="0"/>
        <v>0.10259922370456412</v>
      </c>
      <c r="D8" s="292" t="s">
        <v>299</v>
      </c>
      <c r="E8" s="292"/>
      <c r="F8" s="293"/>
      <c r="G8" s="294"/>
      <c r="H8" s="294"/>
      <c r="I8" s="344"/>
      <c r="Q8" s="4"/>
    </row>
    <row r="9" spans="1:247">
      <c r="A9" s="684" t="s">
        <v>41</v>
      </c>
      <c r="B9" s="290">
        <f t="shared" si="1"/>
        <v>0.57804412920696424</v>
      </c>
      <c r="C9" s="291">
        <f t="shared" si="0"/>
        <v>3.825577899633481E-2</v>
      </c>
      <c r="D9" s="295" t="s">
        <v>63</v>
      </c>
      <c r="Q9" s="4"/>
    </row>
    <row r="10" spans="1:247">
      <c r="A10" s="684" t="s">
        <v>42</v>
      </c>
      <c r="B10" s="290">
        <f t="shared" si="1"/>
        <v>7.9595477569446363E-2</v>
      </c>
      <c r="C10" s="291">
        <f t="shared" si="0"/>
        <v>7.3203691947110912E-3</v>
      </c>
      <c r="D10" s="295" t="s">
        <v>64</v>
      </c>
    </row>
    <row r="11" spans="1:247" s="298" customFormat="1">
      <c r="A11" s="345"/>
      <c r="B11" s="297"/>
      <c r="C11" s="297"/>
      <c r="D11" s="295" t="s">
        <v>62</v>
      </c>
      <c r="I11" s="346"/>
      <c r="M11" s="299"/>
      <c r="N11" s="697" t="s">
        <v>100</v>
      </c>
      <c r="O11" s="697" t="s">
        <v>100</v>
      </c>
      <c r="P11" s="697" t="s">
        <v>221</v>
      </c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</row>
    <row r="12" spans="1:247" s="61" customFormat="1" ht="36">
      <c r="A12" s="689" t="s">
        <v>34</v>
      </c>
      <c r="B12" s="690" t="s">
        <v>35</v>
      </c>
      <c r="C12" s="689" t="s">
        <v>50</v>
      </c>
      <c r="D12" s="691" t="s">
        <v>65</v>
      </c>
      <c r="E12" s="692" t="s">
        <v>66</v>
      </c>
      <c r="F12" s="692" t="s">
        <v>53</v>
      </c>
      <c r="G12" s="692" t="s">
        <v>54</v>
      </c>
      <c r="H12" s="692" t="s">
        <v>51</v>
      </c>
      <c r="I12" s="693" t="s">
        <v>36</v>
      </c>
      <c r="J12" s="694" t="s">
        <v>223</v>
      </c>
      <c r="K12" s="695" t="s">
        <v>224</v>
      </c>
      <c r="L12" s="695" t="s">
        <v>225</v>
      </c>
      <c r="M12" s="695" t="s">
        <v>222</v>
      </c>
      <c r="N12" s="696" t="s">
        <v>49</v>
      </c>
      <c r="O12" s="696" t="s">
        <v>217</v>
      </c>
      <c r="P12" s="696" t="s">
        <v>301</v>
      </c>
    </row>
    <row r="13" spans="1:247" s="61" customFormat="1">
      <c r="A13" s="251" t="str">
        <f>'plasma (Lipid#3)'!A29</f>
        <v>MP-515-20</v>
      </c>
      <c r="B13" s="310" t="s">
        <v>39</v>
      </c>
      <c r="C13" s="890">
        <v>18</v>
      </c>
      <c r="D13" s="891">
        <v>16</v>
      </c>
      <c r="E13" s="891">
        <v>0.2</v>
      </c>
      <c r="F13" s="891">
        <v>1854</v>
      </c>
      <c r="G13" s="891">
        <v>362</v>
      </c>
      <c r="H13" s="245">
        <f>F13-G13</f>
        <v>1492</v>
      </c>
      <c r="I13" s="247">
        <f>H13*(1000+D13+E13)/125*1500/1000</f>
        <v>18194.0448</v>
      </c>
      <c r="J13" s="247">
        <f>IF(ISERROR(I13/C13),"",I13/C13)</f>
        <v>1010.7802666666666</v>
      </c>
      <c r="K13" s="247">
        <f>IF(ISERROR('plasma (Lipid#3)'!I45),"",'plasma (Lipid#3)'!I45)</f>
        <v>644848.69565217383</v>
      </c>
      <c r="L13" s="247">
        <f>IF(ISERROR('plasma (Lipid#3)'!C47),"",'plasma (Lipid#3)'!C47)</f>
        <v>102.4</v>
      </c>
      <c r="M13" s="247">
        <f>IF(ISERROR(K13/L13/10),"",K13/L13/10)</f>
        <v>629.73505434782601</v>
      </c>
      <c r="N13" s="347">
        <f>IF(ISERROR(J13/M13/23),"",J13/M13/23)</f>
        <v>6.9786440841307348E-2</v>
      </c>
      <c r="O13" s="347">
        <f>IF(ISERROR(N13*100/0.18),"",N13*100/0.18)</f>
        <v>38.770244911837416</v>
      </c>
      <c r="P13" s="347">
        <f>IF(ISERROR(J13*100*1000/(K13*23)),"",J13*100*1000/(K13*23))</f>
        <v>6.8150821134089217</v>
      </c>
    </row>
    <row r="14" spans="1:247">
      <c r="A14" s="251">
        <f>'plasma (Lipid#3)'!A30</f>
        <v>22.7</v>
      </c>
      <c r="B14" s="310" t="s">
        <v>136</v>
      </c>
      <c r="C14" s="891">
        <v>41</v>
      </c>
      <c r="D14" s="891">
        <v>16</v>
      </c>
      <c r="E14" s="891">
        <v>0.5</v>
      </c>
      <c r="F14" s="891">
        <v>1127</v>
      </c>
      <c r="G14" s="891">
        <v>329</v>
      </c>
      <c r="H14" s="245">
        <f t="shared" ref="H14:H77" si="2">F14-G14</f>
        <v>798</v>
      </c>
      <c r="I14" s="247">
        <f t="shared" ref="I14:I77" si="3">H14*(1000+D14+E14)/125*1500/1000</f>
        <v>9734.0040000000008</v>
      </c>
      <c r="J14" s="247">
        <f t="shared" ref="J14:J77" si="4">IF(ISERROR(I14/C14),"",I14/C14)</f>
        <v>237.41473170731709</v>
      </c>
      <c r="K14" s="247">
        <f>K13</f>
        <v>644848.69565217383</v>
      </c>
      <c r="L14" s="247">
        <f>L13</f>
        <v>102.4</v>
      </c>
      <c r="M14" s="247">
        <f t="shared" ref="M14:M77" si="5">IF(ISERROR(K14/L14/10),"",K14/L14/10)</f>
        <v>629.73505434782601</v>
      </c>
      <c r="N14" s="347">
        <f>IF(ISERROR(J14/M14/23),"",J14/M14/23)</f>
        <v>1.6391623061445672E-2</v>
      </c>
      <c r="O14" s="347">
        <f t="shared" ref="O14:O77" si="6">IF(ISERROR(N14*100/0.18),"",N14*100/0.18)</f>
        <v>9.1064572563587074</v>
      </c>
      <c r="P14" s="347">
        <f t="shared" ref="P14:P77" si="7">IF(ISERROR(J14*100*1000/(K14*23)),"",J14*100*1000/(K14*23))</f>
        <v>1.600744439594304</v>
      </c>
    </row>
    <row r="15" spans="1:247">
      <c r="A15" s="251" t="str">
        <f>'plasma (Lipid#3)'!A31</f>
        <v>Lipid#3</v>
      </c>
      <c r="B15" s="310" t="s">
        <v>40</v>
      </c>
      <c r="C15" s="891">
        <v>43</v>
      </c>
      <c r="D15" s="891">
        <v>16</v>
      </c>
      <c r="E15" s="891">
        <v>0.6</v>
      </c>
      <c r="F15" s="891">
        <v>1669</v>
      </c>
      <c r="G15" s="891">
        <v>501</v>
      </c>
      <c r="H15" s="245">
        <f t="shared" si="2"/>
        <v>1168</v>
      </c>
      <c r="I15" s="247">
        <f t="shared" si="3"/>
        <v>14248.6656</v>
      </c>
      <c r="J15" s="247">
        <f t="shared" si="4"/>
        <v>331.36431627906978</v>
      </c>
      <c r="K15" s="247">
        <f t="shared" ref="K15:L20" si="8">K14</f>
        <v>644848.69565217383</v>
      </c>
      <c r="L15" s="247">
        <f t="shared" si="8"/>
        <v>102.4</v>
      </c>
      <c r="M15" s="247">
        <f t="shared" si="5"/>
        <v>629.73505434782601</v>
      </c>
      <c r="N15" s="347">
        <f t="shared" ref="N15:N76" si="9">IF(ISERROR(J15/M15/23),"",J15/M15/23)</f>
        <v>2.287810419092362E-2</v>
      </c>
      <c r="O15" s="347">
        <f t="shared" si="6"/>
        <v>12.710057883846456</v>
      </c>
      <c r="P15" s="347">
        <f t="shared" si="7"/>
        <v>2.2341898623948846</v>
      </c>
    </row>
    <row r="16" spans="1:247">
      <c r="A16" s="251" t="str">
        <f>'plasma (Lipid#3)'!A32</f>
        <v>[diet C]</v>
      </c>
      <c r="B16" s="310" t="s">
        <v>133</v>
      </c>
      <c r="C16" s="891">
        <v>22</v>
      </c>
      <c r="D16" s="891">
        <v>16</v>
      </c>
      <c r="E16" s="891"/>
      <c r="F16" s="891">
        <v>873</v>
      </c>
      <c r="G16" s="891">
        <v>272</v>
      </c>
      <c r="H16" s="245">
        <f t="shared" si="2"/>
        <v>601</v>
      </c>
      <c r="I16" s="247">
        <f t="shared" si="3"/>
        <v>7327.3919999999998</v>
      </c>
      <c r="J16" s="247">
        <f t="shared" si="4"/>
        <v>333.0632727272727</v>
      </c>
      <c r="K16" s="247">
        <f t="shared" si="8"/>
        <v>644848.69565217383</v>
      </c>
      <c r="L16" s="247">
        <f t="shared" si="8"/>
        <v>102.4</v>
      </c>
      <c r="M16" s="247">
        <f t="shared" si="5"/>
        <v>629.73505434782601</v>
      </c>
      <c r="N16" s="347">
        <f>IF(ISERROR(J16/M16/23),"",J16/M16/23)</f>
        <v>2.299540379359144E-2</v>
      </c>
      <c r="O16" s="347">
        <f t="shared" si="6"/>
        <v>12.775224329773023</v>
      </c>
      <c r="P16" s="347">
        <f t="shared" si="7"/>
        <v>2.2456449017179141</v>
      </c>
    </row>
    <row r="17" spans="1:17">
      <c r="A17" s="251" t="str">
        <f>'plasma (Lipid #1)'!A34</f>
        <v>[sex]</v>
      </c>
      <c r="B17" s="310" t="s">
        <v>134</v>
      </c>
      <c r="C17" s="891">
        <v>59</v>
      </c>
      <c r="D17" s="891">
        <v>16</v>
      </c>
      <c r="E17" s="891"/>
      <c r="F17" s="891">
        <v>1051</v>
      </c>
      <c r="G17" s="891">
        <v>436</v>
      </c>
      <c r="H17" s="245">
        <f t="shared" si="2"/>
        <v>615</v>
      </c>
      <c r="I17" s="247">
        <f t="shared" si="3"/>
        <v>7498.08</v>
      </c>
      <c r="J17" s="247">
        <f t="shared" si="4"/>
        <v>127.08610169491526</v>
      </c>
      <c r="K17" s="247">
        <f t="shared" si="8"/>
        <v>644848.69565217383</v>
      </c>
      <c r="L17" s="247">
        <f t="shared" si="8"/>
        <v>102.4</v>
      </c>
      <c r="M17" s="247">
        <f t="shared" si="5"/>
        <v>629.73505434782601</v>
      </c>
      <c r="N17" s="347">
        <f t="shared" si="9"/>
        <v>8.774297451346405E-3</v>
      </c>
      <c r="O17" s="347">
        <f t="shared" si="6"/>
        <v>4.8746096951924471</v>
      </c>
      <c r="P17" s="347">
        <f t="shared" si="7"/>
        <v>0.85686498548304746</v>
      </c>
    </row>
    <row r="18" spans="1:17">
      <c r="A18" s="251"/>
      <c r="B18" s="310" t="s">
        <v>135</v>
      </c>
      <c r="C18" s="891">
        <v>54</v>
      </c>
      <c r="D18" s="891">
        <v>16</v>
      </c>
      <c r="E18" s="891">
        <v>0.3</v>
      </c>
      <c r="F18" s="891">
        <v>18963</v>
      </c>
      <c r="G18" s="891">
        <v>4434</v>
      </c>
      <c r="H18" s="245">
        <f t="shared" si="2"/>
        <v>14529</v>
      </c>
      <c r="I18" s="247">
        <f t="shared" si="3"/>
        <v>177189.87239999996</v>
      </c>
      <c r="J18" s="247">
        <f t="shared" si="4"/>
        <v>3281.2939333333325</v>
      </c>
      <c r="K18" s="247">
        <f t="shared" si="8"/>
        <v>644848.69565217383</v>
      </c>
      <c r="L18" s="247">
        <f t="shared" si="8"/>
        <v>102.4</v>
      </c>
      <c r="M18" s="247">
        <f t="shared" si="5"/>
        <v>629.73505434782601</v>
      </c>
      <c r="N18" s="347">
        <f t="shared" si="9"/>
        <v>0.2265475816189664</v>
      </c>
      <c r="O18" s="347">
        <f t="shared" si="6"/>
        <v>125.85976756609246</v>
      </c>
      <c r="P18" s="347">
        <f t="shared" si="7"/>
        <v>22.123787267477191</v>
      </c>
    </row>
    <row r="19" spans="1:17">
      <c r="A19" s="251"/>
      <c r="B19" s="310" t="s">
        <v>41</v>
      </c>
      <c r="C19" s="891">
        <v>49</v>
      </c>
      <c r="D19" s="891">
        <v>16</v>
      </c>
      <c r="E19" s="891">
        <v>0.4</v>
      </c>
      <c r="F19" s="891">
        <v>49293</v>
      </c>
      <c r="G19" s="891">
        <v>5544</v>
      </c>
      <c r="H19" s="245">
        <f t="shared" si="2"/>
        <v>43749</v>
      </c>
      <c r="I19" s="247">
        <f t="shared" si="3"/>
        <v>533597.80319999997</v>
      </c>
      <c r="J19" s="247">
        <f t="shared" si="4"/>
        <v>10889.751085714284</v>
      </c>
      <c r="K19" s="247">
        <f t="shared" si="8"/>
        <v>644848.69565217383</v>
      </c>
      <c r="L19" s="247">
        <f t="shared" si="8"/>
        <v>102.4</v>
      </c>
      <c r="M19" s="247">
        <f t="shared" si="5"/>
        <v>629.73505434782601</v>
      </c>
      <c r="N19" s="347">
        <f t="shared" si="9"/>
        <v>0.75185180694705789</v>
      </c>
      <c r="O19" s="347">
        <f t="shared" si="6"/>
        <v>417.69544830392107</v>
      </c>
      <c r="P19" s="347">
        <f t="shared" si="7"/>
        <v>73.423028022173611</v>
      </c>
    </row>
    <row r="20" spans="1:17">
      <c r="A20" s="251"/>
      <c r="B20" s="310" t="s">
        <v>42</v>
      </c>
      <c r="C20" s="891">
        <v>57</v>
      </c>
      <c r="D20" s="891">
        <v>16</v>
      </c>
      <c r="E20" s="891">
        <v>0.6</v>
      </c>
      <c r="F20" s="891">
        <v>5008</v>
      </c>
      <c r="G20" s="891">
        <v>521</v>
      </c>
      <c r="H20" s="245">
        <f t="shared" si="2"/>
        <v>4487</v>
      </c>
      <c r="I20" s="247">
        <f t="shared" si="3"/>
        <v>54737.810400000002</v>
      </c>
      <c r="J20" s="247">
        <f t="shared" si="4"/>
        <v>960.31246315789474</v>
      </c>
      <c r="K20" s="247">
        <f t="shared" si="8"/>
        <v>644848.69565217383</v>
      </c>
      <c r="L20" s="247">
        <f t="shared" si="8"/>
        <v>102.4</v>
      </c>
      <c r="M20" s="247">
        <f t="shared" si="5"/>
        <v>629.73505434782601</v>
      </c>
      <c r="N20" s="347">
        <f t="shared" si="9"/>
        <v>6.6302035278493654E-2</v>
      </c>
      <c r="O20" s="347">
        <f t="shared" si="6"/>
        <v>36.834464043607589</v>
      </c>
      <c r="P20" s="347">
        <f t="shared" si="7"/>
        <v>6.4748081326653963</v>
      </c>
    </row>
    <row r="21" spans="1:17">
      <c r="A21" s="576" t="str">
        <f>'plasma (Lipid#3)'!A49</f>
        <v>MP-518-20</v>
      </c>
      <c r="B21" s="698" t="s">
        <v>39</v>
      </c>
      <c r="C21" s="893">
        <v>22</v>
      </c>
      <c r="D21" s="893">
        <v>16</v>
      </c>
      <c r="E21" s="893">
        <v>1</v>
      </c>
      <c r="F21" s="893">
        <v>3846</v>
      </c>
      <c r="G21" s="893">
        <v>698</v>
      </c>
      <c r="H21" s="564">
        <f t="shared" si="2"/>
        <v>3148</v>
      </c>
      <c r="I21" s="569">
        <f>H21*(1000+D21+E21)/125*1500/1000</f>
        <v>38418.192000000003</v>
      </c>
      <c r="J21" s="569">
        <f t="shared" si="4"/>
        <v>1746.2814545454546</v>
      </c>
      <c r="K21" s="569">
        <f>IF(ISERROR('plasma (Lipid#3)'!I65),"",'plasma (Lipid#3)'!I65)</f>
        <v>794769.13043478259</v>
      </c>
      <c r="L21" s="569">
        <f>IF(ISERROR('plasma (Lipid#3)'!C67),"",'plasma (Lipid#3)'!C67)</f>
        <v>131.6</v>
      </c>
      <c r="M21" s="569">
        <f t="shared" si="5"/>
        <v>603.92791066472842</v>
      </c>
      <c r="N21" s="699">
        <f t="shared" si="9"/>
        <v>0.12571911198613425</v>
      </c>
      <c r="O21" s="699">
        <f t="shared" si="6"/>
        <v>69.843951103407917</v>
      </c>
      <c r="P21" s="699">
        <f t="shared" si="7"/>
        <v>9.5531240111044244</v>
      </c>
      <c r="Q21" s="1"/>
    </row>
    <row r="22" spans="1:17">
      <c r="A22" s="576">
        <f>'plasma (Lipid#3)'!A50</f>
        <v>21.2</v>
      </c>
      <c r="B22" s="698" t="s">
        <v>136</v>
      </c>
      <c r="C22" s="893">
        <v>50</v>
      </c>
      <c r="D22" s="893">
        <v>16</v>
      </c>
      <c r="E22" s="893">
        <v>1</v>
      </c>
      <c r="F22" s="893">
        <v>2146</v>
      </c>
      <c r="G22" s="893">
        <v>577</v>
      </c>
      <c r="H22" s="564">
        <f t="shared" si="2"/>
        <v>1569</v>
      </c>
      <c r="I22" s="569">
        <f t="shared" si="3"/>
        <v>19148.076000000001</v>
      </c>
      <c r="J22" s="569">
        <f t="shared" si="4"/>
        <v>382.96152000000001</v>
      </c>
      <c r="K22" s="569">
        <f>K21</f>
        <v>794769.13043478259</v>
      </c>
      <c r="L22" s="569">
        <f>L21</f>
        <v>131.6</v>
      </c>
      <c r="M22" s="569">
        <f t="shared" si="5"/>
        <v>603.92791066472842</v>
      </c>
      <c r="N22" s="699">
        <f t="shared" si="9"/>
        <v>2.7570345028827076E-2</v>
      </c>
      <c r="O22" s="699">
        <f t="shared" si="6"/>
        <v>15.316858349348376</v>
      </c>
      <c r="P22" s="699">
        <f t="shared" si="7"/>
        <v>2.0950110204275894</v>
      </c>
      <c r="Q22" s="1"/>
    </row>
    <row r="23" spans="1:17">
      <c r="A23" s="576" t="str">
        <f>'plasma (Lipid#3)'!A51</f>
        <v>Lipid#3</v>
      </c>
      <c r="B23" s="698" t="s">
        <v>40</v>
      </c>
      <c r="C23" s="893">
        <v>60</v>
      </c>
      <c r="D23" s="893">
        <v>16</v>
      </c>
      <c r="E23" s="893">
        <v>2</v>
      </c>
      <c r="F23" s="893">
        <v>2252</v>
      </c>
      <c r="G23" s="893">
        <v>629</v>
      </c>
      <c r="H23" s="564">
        <f t="shared" si="2"/>
        <v>1623</v>
      </c>
      <c r="I23" s="569">
        <f t="shared" si="3"/>
        <v>19826.567999999999</v>
      </c>
      <c r="J23" s="569">
        <f t="shared" si="4"/>
        <v>330.44279999999998</v>
      </c>
      <c r="K23" s="569">
        <f t="shared" ref="K23:L28" si="10">K22</f>
        <v>794769.13043478259</v>
      </c>
      <c r="L23" s="569">
        <f t="shared" si="10"/>
        <v>131.6</v>
      </c>
      <c r="M23" s="569">
        <f t="shared" si="5"/>
        <v>603.92791066472842</v>
      </c>
      <c r="N23" s="699">
        <f t="shared" si="9"/>
        <v>2.3789392752284092E-2</v>
      </c>
      <c r="O23" s="699">
        <f t="shared" si="6"/>
        <v>13.216329306824496</v>
      </c>
      <c r="P23" s="699">
        <f t="shared" si="7"/>
        <v>1.8077046164349615</v>
      </c>
      <c r="Q23" s="1"/>
    </row>
    <row r="24" spans="1:17">
      <c r="A24" s="576" t="str">
        <f>'plasma (Lipid#3)'!A52</f>
        <v>[diet C]</v>
      </c>
      <c r="B24" s="698" t="s">
        <v>133</v>
      </c>
      <c r="C24" s="893"/>
      <c r="D24" s="893"/>
      <c r="E24" s="893"/>
      <c r="F24" s="893"/>
      <c r="G24" s="893"/>
      <c r="H24" s="564">
        <f t="shared" si="2"/>
        <v>0</v>
      </c>
      <c r="I24" s="569">
        <f t="shared" si="3"/>
        <v>0</v>
      </c>
      <c r="J24" s="569" t="str">
        <f t="shared" si="4"/>
        <v/>
      </c>
      <c r="K24" s="569">
        <f t="shared" si="10"/>
        <v>794769.13043478259</v>
      </c>
      <c r="L24" s="569">
        <f t="shared" si="10"/>
        <v>131.6</v>
      </c>
      <c r="M24" s="569">
        <f t="shared" si="5"/>
        <v>603.92791066472842</v>
      </c>
      <c r="N24" s="699" t="str">
        <f t="shared" si="9"/>
        <v/>
      </c>
      <c r="O24" s="699" t="str">
        <f t="shared" si="6"/>
        <v/>
      </c>
      <c r="P24" s="699" t="str">
        <f t="shared" si="7"/>
        <v/>
      </c>
      <c r="Q24" s="1"/>
    </row>
    <row r="25" spans="1:17">
      <c r="A25" s="576" t="str">
        <f>'plasma (Lipid #1)'!A54</f>
        <v>[sex]</v>
      </c>
      <c r="B25" s="698" t="s">
        <v>134</v>
      </c>
      <c r="C25" s="893">
        <v>17</v>
      </c>
      <c r="D25" s="893">
        <v>16</v>
      </c>
      <c r="E25" s="893">
        <v>2</v>
      </c>
      <c r="F25" s="893">
        <v>1414</v>
      </c>
      <c r="G25" s="893">
        <v>416</v>
      </c>
      <c r="H25" s="564">
        <f t="shared" si="2"/>
        <v>998</v>
      </c>
      <c r="I25" s="569">
        <f t="shared" si="3"/>
        <v>12191.567999999999</v>
      </c>
      <c r="J25" s="569">
        <f t="shared" si="4"/>
        <v>717.15105882352941</v>
      </c>
      <c r="K25" s="569">
        <f t="shared" si="10"/>
        <v>794769.13043478259</v>
      </c>
      <c r="L25" s="569">
        <f t="shared" si="10"/>
        <v>131.6</v>
      </c>
      <c r="M25" s="569">
        <f t="shared" si="5"/>
        <v>603.92791066472842</v>
      </c>
      <c r="N25" s="699">
        <f t="shared" si="9"/>
        <v>5.1629474756506526E-2</v>
      </c>
      <c r="O25" s="699">
        <f t="shared" si="6"/>
        <v>28.683041531392512</v>
      </c>
      <c r="P25" s="699">
        <f t="shared" si="7"/>
        <v>3.9232123675156934</v>
      </c>
      <c r="Q25" s="1"/>
    </row>
    <row r="26" spans="1:17">
      <c r="A26" s="564"/>
      <c r="B26" s="698" t="s">
        <v>135</v>
      </c>
      <c r="C26" s="893">
        <v>52</v>
      </c>
      <c r="D26" s="893">
        <v>16</v>
      </c>
      <c r="E26" s="893">
        <v>2</v>
      </c>
      <c r="F26" s="893">
        <v>14746</v>
      </c>
      <c r="G26" s="893">
        <v>4426</v>
      </c>
      <c r="H26" s="564">
        <f t="shared" si="2"/>
        <v>10320</v>
      </c>
      <c r="I26" s="569">
        <f t="shared" si="3"/>
        <v>126069.12</v>
      </c>
      <c r="J26" s="569">
        <f t="shared" si="4"/>
        <v>2424.4061538461538</v>
      </c>
      <c r="K26" s="569">
        <f t="shared" si="10"/>
        <v>794769.13043478259</v>
      </c>
      <c r="L26" s="569">
        <f t="shared" si="10"/>
        <v>131.6</v>
      </c>
      <c r="M26" s="569">
        <f t="shared" si="5"/>
        <v>603.92791066472842</v>
      </c>
      <c r="N26" s="699">
        <f t="shared" si="9"/>
        <v>0.17453898279793248</v>
      </c>
      <c r="O26" s="699">
        <f t="shared" si="6"/>
        <v>96.966101554406933</v>
      </c>
      <c r="P26" s="699">
        <f t="shared" si="7"/>
        <v>13.262840638140766</v>
      </c>
      <c r="Q26" s="1"/>
    </row>
    <row r="27" spans="1:17">
      <c r="A27" s="564"/>
      <c r="B27" s="698" t="s">
        <v>41</v>
      </c>
      <c r="C27" s="893">
        <v>55</v>
      </c>
      <c r="D27" s="893">
        <v>16</v>
      </c>
      <c r="E27" s="893">
        <v>2</v>
      </c>
      <c r="F27" s="893">
        <v>35937</v>
      </c>
      <c r="G27" s="893">
        <v>5205</v>
      </c>
      <c r="H27" s="564">
        <f t="shared" si="2"/>
        <v>30732</v>
      </c>
      <c r="I27" s="569">
        <f t="shared" si="3"/>
        <v>375422.11200000002</v>
      </c>
      <c r="J27" s="569">
        <f t="shared" si="4"/>
        <v>6825.8565818181823</v>
      </c>
      <c r="K27" s="569">
        <f t="shared" si="10"/>
        <v>794769.13043478259</v>
      </c>
      <c r="L27" s="569">
        <f t="shared" si="10"/>
        <v>131.6</v>
      </c>
      <c r="M27" s="569">
        <f t="shared" si="5"/>
        <v>603.92791066472842</v>
      </c>
      <c r="N27" s="699">
        <f t="shared" si="9"/>
        <v>0.49141026251937137</v>
      </c>
      <c r="O27" s="699">
        <f t="shared" si="6"/>
        <v>273.00570139965077</v>
      </c>
      <c r="P27" s="699">
        <f t="shared" si="7"/>
        <v>37.34120535861485</v>
      </c>
      <c r="Q27" s="1"/>
    </row>
    <row r="28" spans="1:17">
      <c r="A28" s="564"/>
      <c r="B28" s="698" t="s">
        <v>42</v>
      </c>
      <c r="C28" s="893">
        <v>67</v>
      </c>
      <c r="D28" s="893">
        <v>16</v>
      </c>
      <c r="E28" s="893">
        <v>2</v>
      </c>
      <c r="F28" s="893">
        <v>7098</v>
      </c>
      <c r="G28" s="893">
        <v>914</v>
      </c>
      <c r="H28" s="564">
        <f t="shared" si="2"/>
        <v>6184</v>
      </c>
      <c r="I28" s="569">
        <f t="shared" si="3"/>
        <v>75543.744000000006</v>
      </c>
      <c r="J28" s="569">
        <f t="shared" si="4"/>
        <v>1127.5185671641791</v>
      </c>
      <c r="K28" s="569">
        <f t="shared" si="10"/>
        <v>794769.13043478259</v>
      </c>
      <c r="L28" s="569">
        <f t="shared" si="10"/>
        <v>131.6</v>
      </c>
      <c r="M28" s="569">
        <f t="shared" si="5"/>
        <v>603.92791066472842</v>
      </c>
      <c r="N28" s="699">
        <f t="shared" si="9"/>
        <v>8.1172844527891877E-2</v>
      </c>
      <c r="O28" s="699">
        <f t="shared" si="6"/>
        <v>45.096024737717705</v>
      </c>
      <c r="P28" s="699">
        <f t="shared" si="7"/>
        <v>6.1681492802349442</v>
      </c>
      <c r="Q28" s="1"/>
    </row>
    <row r="29" spans="1:17">
      <c r="A29" s="251" t="str">
        <f>'plasma (Lipid#3)'!A69</f>
        <v>MP-522-20</v>
      </c>
      <c r="B29" s="310" t="s">
        <v>39</v>
      </c>
      <c r="C29" s="890">
        <v>16</v>
      </c>
      <c r="D29" s="891">
        <v>16</v>
      </c>
      <c r="E29" s="891"/>
      <c r="F29" s="891">
        <v>3548</v>
      </c>
      <c r="G29" s="891">
        <v>564</v>
      </c>
      <c r="H29" s="245">
        <f t="shared" si="2"/>
        <v>2984</v>
      </c>
      <c r="I29" s="247">
        <f t="shared" si="3"/>
        <v>36380.928</v>
      </c>
      <c r="J29" s="247">
        <f t="shared" si="4"/>
        <v>2273.808</v>
      </c>
      <c r="K29" s="247">
        <f>IF(ISERROR('plasma (Lipid#3)'!I85),"",'plasma (Lipid#3)'!I85)</f>
        <v>936071.30434782605</v>
      </c>
      <c r="L29" s="247">
        <f>IF(ISERROR('plasma (Lipid#3)'!C87),"",'plasma (Lipid#3)'!C87)</f>
        <v>115.8</v>
      </c>
      <c r="M29" s="247">
        <f t="shared" si="5"/>
        <v>808.35173087031615</v>
      </c>
      <c r="N29" s="347">
        <f t="shared" si="9"/>
        <v>0.12229975345616555</v>
      </c>
      <c r="O29" s="347">
        <f t="shared" si="6"/>
        <v>67.944307475647534</v>
      </c>
      <c r="P29" s="347">
        <f t="shared" si="7"/>
        <v>10.561291317458165</v>
      </c>
      <c r="Q29" s="1"/>
    </row>
    <row r="30" spans="1:17">
      <c r="A30" s="251">
        <f>'plasma (Lipid#3)'!A70</f>
        <v>22.5</v>
      </c>
      <c r="B30" s="310" t="s">
        <v>136</v>
      </c>
      <c r="C30" s="891">
        <v>69</v>
      </c>
      <c r="D30" s="891">
        <v>16</v>
      </c>
      <c r="E30" s="891">
        <v>1.03</v>
      </c>
      <c r="F30" s="891">
        <v>1977</v>
      </c>
      <c r="G30" s="891">
        <v>619</v>
      </c>
      <c r="H30" s="245">
        <f t="shared" si="2"/>
        <v>1358</v>
      </c>
      <c r="I30" s="247">
        <f t="shared" si="3"/>
        <v>16573.52088</v>
      </c>
      <c r="J30" s="247">
        <f t="shared" si="4"/>
        <v>240.19595478260871</v>
      </c>
      <c r="K30" s="247">
        <f>K29</f>
        <v>936071.30434782605</v>
      </c>
      <c r="L30" s="247">
        <f>L29</f>
        <v>115.8</v>
      </c>
      <c r="M30" s="247">
        <f t="shared" si="5"/>
        <v>808.35173087031615</v>
      </c>
      <c r="N30" s="347">
        <f t="shared" si="9"/>
        <v>1.2919255298196387E-2</v>
      </c>
      <c r="O30" s="347">
        <f t="shared" si="6"/>
        <v>7.1773640545535482</v>
      </c>
      <c r="P30" s="347">
        <f t="shared" si="7"/>
        <v>1.1156524437129869</v>
      </c>
      <c r="Q30" s="1"/>
    </row>
    <row r="31" spans="1:17">
      <c r="A31" s="251" t="str">
        <f>'plasma (Lipid#3)'!A71</f>
        <v>Lipid#3</v>
      </c>
      <c r="B31" s="310" t="s">
        <v>40</v>
      </c>
      <c r="C31" s="891">
        <v>64</v>
      </c>
      <c r="D31" s="891">
        <v>16</v>
      </c>
      <c r="E31" s="891">
        <v>1</v>
      </c>
      <c r="F31" s="891">
        <v>2245</v>
      </c>
      <c r="G31" s="891">
        <v>665</v>
      </c>
      <c r="H31" s="245">
        <f t="shared" si="2"/>
        <v>1580</v>
      </c>
      <c r="I31" s="247">
        <f t="shared" si="3"/>
        <v>19282.32</v>
      </c>
      <c r="J31" s="247">
        <f t="shared" si="4"/>
        <v>301.28625</v>
      </c>
      <c r="K31" s="247">
        <f t="shared" ref="K31:L36" si="11">K30</f>
        <v>936071.30434782605</v>
      </c>
      <c r="L31" s="247">
        <f t="shared" si="11"/>
        <v>115.8</v>
      </c>
      <c r="M31" s="247">
        <f t="shared" si="5"/>
        <v>808.35173087031615</v>
      </c>
      <c r="N31" s="347">
        <f t="shared" si="9"/>
        <v>1.6205077163389633E-2</v>
      </c>
      <c r="O31" s="347">
        <f t="shared" si="6"/>
        <v>9.0028206463275744</v>
      </c>
      <c r="P31" s="347">
        <f t="shared" si="7"/>
        <v>1.3994021730042863</v>
      </c>
      <c r="Q31" s="1"/>
    </row>
    <row r="32" spans="1:17">
      <c r="A32" s="251" t="str">
        <f>'plasma (Lipid#3)'!A72</f>
        <v>[diet C]</v>
      </c>
      <c r="B32" s="310" t="s">
        <v>133</v>
      </c>
      <c r="C32" s="891">
        <v>60</v>
      </c>
      <c r="D32" s="891">
        <v>16</v>
      </c>
      <c r="E32" s="891"/>
      <c r="F32" s="891">
        <v>1655</v>
      </c>
      <c r="G32" s="891">
        <v>879</v>
      </c>
      <c r="H32" s="245">
        <f t="shared" si="2"/>
        <v>776</v>
      </c>
      <c r="I32" s="247">
        <f t="shared" si="3"/>
        <v>9460.9920000000002</v>
      </c>
      <c r="J32" s="247">
        <f t="shared" si="4"/>
        <v>157.6832</v>
      </c>
      <c r="K32" s="247">
        <f t="shared" si="11"/>
        <v>936071.30434782605</v>
      </c>
      <c r="L32" s="247">
        <f t="shared" si="11"/>
        <v>115.8</v>
      </c>
      <c r="M32" s="247">
        <f t="shared" si="5"/>
        <v>808.35173087031615</v>
      </c>
      <c r="N32" s="347">
        <f t="shared" si="9"/>
        <v>8.4811982736357882E-3</v>
      </c>
      <c r="O32" s="347">
        <f t="shared" si="6"/>
        <v>4.7117768186865492</v>
      </c>
      <c r="P32" s="347">
        <f t="shared" si="7"/>
        <v>0.73240054176474856</v>
      </c>
      <c r="Q32" s="1"/>
    </row>
    <row r="33" spans="1:17">
      <c r="A33" s="251" t="str">
        <f>'plasma (Lipid #1)'!A74</f>
        <v>[sex]</v>
      </c>
      <c r="B33" s="310" t="s">
        <v>134</v>
      </c>
      <c r="C33" s="891">
        <v>65</v>
      </c>
      <c r="D33" s="891">
        <v>16</v>
      </c>
      <c r="E33" s="891"/>
      <c r="F33" s="891">
        <v>3060</v>
      </c>
      <c r="G33" s="891">
        <v>1216</v>
      </c>
      <c r="H33" s="245">
        <f t="shared" si="2"/>
        <v>1844</v>
      </c>
      <c r="I33" s="247">
        <f t="shared" si="3"/>
        <v>22482.047999999999</v>
      </c>
      <c r="J33" s="247">
        <f t="shared" si="4"/>
        <v>345.8776615384615</v>
      </c>
      <c r="K33" s="247">
        <f t="shared" si="11"/>
        <v>936071.30434782605</v>
      </c>
      <c r="L33" s="247">
        <f t="shared" si="11"/>
        <v>115.8</v>
      </c>
      <c r="M33" s="247">
        <f t="shared" si="5"/>
        <v>808.35173087031615</v>
      </c>
      <c r="N33" s="347">
        <f t="shared" si="9"/>
        <v>1.8603484873018706E-2</v>
      </c>
      <c r="O33" s="347">
        <f t="shared" si="6"/>
        <v>10.335269373899282</v>
      </c>
      <c r="P33" s="347">
        <f t="shared" si="7"/>
        <v>1.6065185555283852</v>
      </c>
      <c r="Q33" s="1"/>
    </row>
    <row r="34" spans="1:17">
      <c r="A34" s="251"/>
      <c r="B34" s="310" t="s">
        <v>135</v>
      </c>
      <c r="C34" s="891">
        <v>44</v>
      </c>
      <c r="D34" s="891">
        <v>16</v>
      </c>
      <c r="E34" s="891"/>
      <c r="F34" s="891">
        <v>32750</v>
      </c>
      <c r="G34" s="891">
        <v>5584</v>
      </c>
      <c r="H34" s="245">
        <f t="shared" si="2"/>
        <v>27166</v>
      </c>
      <c r="I34" s="247">
        <f t="shared" si="3"/>
        <v>331207.87199999997</v>
      </c>
      <c r="J34" s="247">
        <f t="shared" si="4"/>
        <v>7527.4516363636358</v>
      </c>
      <c r="K34" s="247">
        <f t="shared" si="11"/>
        <v>936071.30434782605</v>
      </c>
      <c r="L34" s="247">
        <f t="shared" si="11"/>
        <v>115.8</v>
      </c>
      <c r="M34" s="247">
        <f t="shared" si="5"/>
        <v>808.35173087031615</v>
      </c>
      <c r="N34" s="347">
        <f t="shared" si="9"/>
        <v>0.4048738852534966</v>
      </c>
      <c r="O34" s="347">
        <f t="shared" si="6"/>
        <v>224.92993625194256</v>
      </c>
      <c r="P34" s="347">
        <f t="shared" si="7"/>
        <v>34.96320252620869</v>
      </c>
      <c r="Q34" s="1"/>
    </row>
    <row r="35" spans="1:17">
      <c r="A35" s="251"/>
      <c r="B35" s="310" t="s">
        <v>41</v>
      </c>
      <c r="C35" s="891">
        <v>51</v>
      </c>
      <c r="D35" s="891">
        <v>16</v>
      </c>
      <c r="E35" s="891"/>
      <c r="F35" s="891">
        <v>56774</v>
      </c>
      <c r="G35" s="891">
        <v>7616</v>
      </c>
      <c r="H35" s="245">
        <f t="shared" si="2"/>
        <v>49158</v>
      </c>
      <c r="I35" s="247">
        <f t="shared" si="3"/>
        <v>599334.33600000001</v>
      </c>
      <c r="J35" s="247">
        <f t="shared" si="4"/>
        <v>11751.653647058823</v>
      </c>
      <c r="K35" s="247">
        <f t="shared" si="11"/>
        <v>936071.30434782605</v>
      </c>
      <c r="L35" s="247">
        <f t="shared" si="11"/>
        <v>115.8</v>
      </c>
      <c r="M35" s="247">
        <f t="shared" si="5"/>
        <v>808.35173087031615</v>
      </c>
      <c r="N35" s="347">
        <f t="shared" si="9"/>
        <v>0.6320781454447969</v>
      </c>
      <c r="O35" s="347">
        <f t="shared" si="6"/>
        <v>351.1545252471094</v>
      </c>
      <c r="P35" s="347">
        <f t="shared" si="7"/>
        <v>54.583604960690579</v>
      </c>
      <c r="Q35" s="1"/>
    </row>
    <row r="36" spans="1:17">
      <c r="A36" s="251"/>
      <c r="B36" s="310" t="s">
        <v>42</v>
      </c>
      <c r="C36" s="891">
        <v>82</v>
      </c>
      <c r="D36" s="891">
        <v>16</v>
      </c>
      <c r="E36" s="891">
        <v>1</v>
      </c>
      <c r="F36" s="891">
        <v>8672</v>
      </c>
      <c r="G36" s="891">
        <v>1334</v>
      </c>
      <c r="H36" s="245">
        <f t="shared" si="2"/>
        <v>7338</v>
      </c>
      <c r="I36" s="247">
        <f t="shared" si="3"/>
        <v>89552.952000000005</v>
      </c>
      <c r="J36" s="247">
        <f t="shared" si="4"/>
        <v>1092.1091707317073</v>
      </c>
      <c r="K36" s="247">
        <f t="shared" si="11"/>
        <v>936071.30434782605</v>
      </c>
      <c r="L36" s="247">
        <f t="shared" si="11"/>
        <v>115.8</v>
      </c>
      <c r="M36" s="247">
        <f t="shared" si="5"/>
        <v>808.35173087031615</v>
      </c>
      <c r="N36" s="347">
        <f t="shared" si="9"/>
        <v>5.8740527928349807E-2</v>
      </c>
      <c r="O36" s="347">
        <f t="shared" si="6"/>
        <v>32.633626626861002</v>
      </c>
      <c r="P36" s="347">
        <f t="shared" si="7"/>
        <v>5.0725844497711394</v>
      </c>
      <c r="Q36" s="1"/>
    </row>
    <row r="37" spans="1:17">
      <c r="A37" s="576" t="str">
        <f>'plasma (Lipid#3)'!A89</f>
        <v>MP-525-20</v>
      </c>
      <c r="B37" s="698" t="s">
        <v>39</v>
      </c>
      <c r="C37" s="893">
        <v>18</v>
      </c>
      <c r="D37" s="893">
        <v>15</v>
      </c>
      <c r="E37" s="893"/>
      <c r="F37" s="893">
        <v>3951</v>
      </c>
      <c r="G37" s="893">
        <v>620</v>
      </c>
      <c r="H37" s="564">
        <f t="shared" si="2"/>
        <v>3331</v>
      </c>
      <c r="I37" s="569">
        <f t="shared" si="3"/>
        <v>40571.58</v>
      </c>
      <c r="J37" s="569">
        <f t="shared" si="4"/>
        <v>2253.9766666666669</v>
      </c>
      <c r="K37" s="569">
        <f>IF(ISERROR('plasma (Lipid#3)'!I105),"",'plasma (Lipid#3)'!I105)</f>
        <v>975575.65217391308</v>
      </c>
      <c r="L37" s="569">
        <f>IF(ISERROR('plasma (Lipid#3)'!C107),"",'plasma (Lipid#3)'!C107)</f>
        <v>132.19999999999999</v>
      </c>
      <c r="M37" s="569">
        <f t="shared" si="5"/>
        <v>737.95435111491156</v>
      </c>
      <c r="N37" s="699">
        <f t="shared" si="9"/>
        <v>0.13279816747362244</v>
      </c>
      <c r="O37" s="699">
        <f t="shared" si="6"/>
        <v>73.776759707568019</v>
      </c>
      <c r="P37" s="699">
        <f t="shared" si="7"/>
        <v>10.045247161393526</v>
      </c>
      <c r="Q37" s="1"/>
    </row>
    <row r="38" spans="1:17">
      <c r="A38" s="576">
        <f>'plasma (Lipid#3)'!A90</f>
        <v>19.899999999999999</v>
      </c>
      <c r="B38" s="698" t="s">
        <v>136</v>
      </c>
      <c r="C38" s="893">
        <v>62</v>
      </c>
      <c r="D38" s="893">
        <v>15</v>
      </c>
      <c r="E38" s="893">
        <v>0.5</v>
      </c>
      <c r="F38" s="893">
        <v>3140</v>
      </c>
      <c r="G38" s="893">
        <v>801</v>
      </c>
      <c r="H38" s="564">
        <f t="shared" si="2"/>
        <v>2339</v>
      </c>
      <c r="I38" s="569">
        <f t="shared" si="3"/>
        <v>28503.054</v>
      </c>
      <c r="J38" s="569">
        <f t="shared" si="4"/>
        <v>459.72667741935481</v>
      </c>
      <c r="K38" s="569">
        <f>K37</f>
        <v>975575.65217391308</v>
      </c>
      <c r="L38" s="569">
        <f>L37</f>
        <v>132.19999999999999</v>
      </c>
      <c r="M38" s="569">
        <f t="shared" si="5"/>
        <v>737.95435111491156</v>
      </c>
      <c r="N38" s="699">
        <f t="shared" si="9"/>
        <v>2.7085843967636813E-2</v>
      </c>
      <c r="O38" s="699">
        <f t="shared" si="6"/>
        <v>15.047691093131562</v>
      </c>
      <c r="P38" s="699">
        <f t="shared" si="7"/>
        <v>2.0488535527713174</v>
      </c>
      <c r="Q38" s="1"/>
    </row>
    <row r="39" spans="1:17">
      <c r="A39" s="576" t="str">
        <f>'plasma (Lipid #1)'!A91</f>
        <v>Lipid#1</v>
      </c>
      <c r="B39" s="698" t="s">
        <v>40</v>
      </c>
      <c r="C39" s="893">
        <v>63</v>
      </c>
      <c r="D39" s="893">
        <v>15</v>
      </c>
      <c r="E39" s="893">
        <v>0.5</v>
      </c>
      <c r="F39" s="893">
        <v>3089</v>
      </c>
      <c r="G39" s="893">
        <v>772</v>
      </c>
      <c r="H39" s="564">
        <f t="shared" si="2"/>
        <v>2317</v>
      </c>
      <c r="I39" s="569">
        <f t="shared" si="3"/>
        <v>28234.962</v>
      </c>
      <c r="J39" s="569">
        <f t="shared" si="4"/>
        <v>448.17399999999998</v>
      </c>
      <c r="K39" s="569">
        <f t="shared" ref="K39:L44" si="12">K38</f>
        <v>975575.65217391308</v>
      </c>
      <c r="L39" s="569">
        <f t="shared" si="12"/>
        <v>132.19999999999999</v>
      </c>
      <c r="M39" s="569">
        <f t="shared" si="5"/>
        <v>737.95435111491156</v>
      </c>
      <c r="N39" s="699">
        <f t="shared" si="9"/>
        <v>2.6405191672787164E-2</v>
      </c>
      <c r="O39" s="699">
        <f t="shared" si="6"/>
        <v>14.669550929326203</v>
      </c>
      <c r="P39" s="699">
        <f t="shared" si="7"/>
        <v>1.9973669949158219</v>
      </c>
      <c r="Q39" s="1"/>
    </row>
    <row r="40" spans="1:17">
      <c r="A40" s="576" t="str">
        <f>'plasma (Lipid #1)'!A92</f>
        <v>[diet A]</v>
      </c>
      <c r="B40" s="698" t="s">
        <v>133</v>
      </c>
      <c r="C40" s="893">
        <v>48</v>
      </c>
      <c r="D40" s="893">
        <v>15</v>
      </c>
      <c r="E40" s="893">
        <v>0.5</v>
      </c>
      <c r="F40" s="893">
        <v>1966</v>
      </c>
      <c r="G40" s="893">
        <v>893</v>
      </c>
      <c r="H40" s="564">
        <f t="shared" si="2"/>
        <v>1073</v>
      </c>
      <c r="I40" s="569">
        <f t="shared" si="3"/>
        <v>13075.578</v>
      </c>
      <c r="J40" s="569">
        <f t="shared" si="4"/>
        <v>272.40787499999999</v>
      </c>
      <c r="K40" s="569">
        <f t="shared" si="12"/>
        <v>975575.65217391308</v>
      </c>
      <c r="L40" s="569">
        <f t="shared" si="12"/>
        <v>132.19999999999999</v>
      </c>
      <c r="M40" s="569">
        <f t="shared" si="5"/>
        <v>737.95435111491156</v>
      </c>
      <c r="N40" s="699">
        <f t="shared" si="9"/>
        <v>1.6049530210479966E-2</v>
      </c>
      <c r="O40" s="699">
        <f t="shared" si="6"/>
        <v>8.9164056724888692</v>
      </c>
      <c r="P40" s="699">
        <f t="shared" si="7"/>
        <v>1.2140340552556708</v>
      </c>
      <c r="Q40" s="1"/>
    </row>
    <row r="41" spans="1:17">
      <c r="A41" s="576" t="str">
        <f>'plasma (Lipid #1)'!A94</f>
        <v>[sex]</v>
      </c>
      <c r="B41" s="698" t="s">
        <v>134</v>
      </c>
      <c r="C41" s="893">
        <v>47</v>
      </c>
      <c r="D41" s="893">
        <v>15</v>
      </c>
      <c r="E41" s="893">
        <v>0.5</v>
      </c>
      <c r="F41" s="893">
        <v>1984</v>
      </c>
      <c r="G41" s="893">
        <v>895</v>
      </c>
      <c r="H41" s="564">
        <f t="shared" si="2"/>
        <v>1089</v>
      </c>
      <c r="I41" s="569">
        <f t="shared" si="3"/>
        <v>13270.554</v>
      </c>
      <c r="J41" s="569">
        <f t="shared" si="4"/>
        <v>282.35221276595746</v>
      </c>
      <c r="K41" s="569">
        <f t="shared" si="12"/>
        <v>975575.65217391308</v>
      </c>
      <c r="L41" s="569">
        <f t="shared" si="12"/>
        <v>132.19999999999999</v>
      </c>
      <c r="M41" s="569">
        <f t="shared" si="5"/>
        <v>737.95435111491156</v>
      </c>
      <c r="N41" s="699">
        <f t="shared" si="9"/>
        <v>1.6635423512565858E-2</v>
      </c>
      <c r="O41" s="699">
        <f t="shared" si="6"/>
        <v>9.2419019514254757</v>
      </c>
      <c r="P41" s="699">
        <f t="shared" si="7"/>
        <v>1.2583527619187487</v>
      </c>
      <c r="Q41" s="1"/>
    </row>
    <row r="42" spans="1:17">
      <c r="A42" s="564"/>
      <c r="B42" s="698" t="s">
        <v>135</v>
      </c>
      <c r="C42" s="893">
        <v>39</v>
      </c>
      <c r="D42" s="893">
        <v>15</v>
      </c>
      <c r="E42" s="893">
        <v>0.5</v>
      </c>
      <c r="F42" s="893">
        <v>15735</v>
      </c>
      <c r="G42" s="893">
        <v>3331</v>
      </c>
      <c r="H42" s="564">
        <f t="shared" si="2"/>
        <v>12404</v>
      </c>
      <c r="I42" s="569">
        <f t="shared" si="3"/>
        <v>151155.144</v>
      </c>
      <c r="J42" s="569">
        <f t="shared" si="4"/>
        <v>3875.7729230769232</v>
      </c>
      <c r="K42" s="569">
        <f t="shared" si="12"/>
        <v>975575.65217391308</v>
      </c>
      <c r="L42" s="569">
        <f t="shared" si="12"/>
        <v>132.19999999999999</v>
      </c>
      <c r="M42" s="569">
        <f t="shared" si="5"/>
        <v>737.95435111491156</v>
      </c>
      <c r="N42" s="699">
        <f t="shared" si="9"/>
        <v>0.22834998664368025</v>
      </c>
      <c r="O42" s="699">
        <f t="shared" si="6"/>
        <v>126.86110369093348</v>
      </c>
      <c r="P42" s="699">
        <f t="shared" si="7"/>
        <v>17.273070094075663</v>
      </c>
      <c r="Q42" s="1"/>
    </row>
    <row r="43" spans="1:17">
      <c r="A43" s="564"/>
      <c r="B43" s="698" t="s">
        <v>41</v>
      </c>
      <c r="C43" s="893">
        <v>57</v>
      </c>
      <c r="D43" s="893">
        <v>15</v>
      </c>
      <c r="E43" s="893">
        <v>1</v>
      </c>
      <c r="F43" s="893">
        <v>47481</v>
      </c>
      <c r="G43" s="893">
        <v>6022</v>
      </c>
      <c r="H43" s="564">
        <f t="shared" si="2"/>
        <v>41459</v>
      </c>
      <c r="I43" s="569">
        <f t="shared" si="3"/>
        <v>505468.12799999997</v>
      </c>
      <c r="J43" s="569">
        <f t="shared" si="4"/>
        <v>8867.8618947368414</v>
      </c>
      <c r="K43" s="569">
        <f t="shared" si="12"/>
        <v>975575.65217391308</v>
      </c>
      <c r="L43" s="569">
        <f t="shared" si="12"/>
        <v>132.19999999999999</v>
      </c>
      <c r="M43" s="569">
        <f t="shared" si="5"/>
        <v>737.95435111491156</v>
      </c>
      <c r="N43" s="699">
        <f t="shared" si="9"/>
        <v>0.52247027506801347</v>
      </c>
      <c r="O43" s="699">
        <f t="shared" si="6"/>
        <v>290.26126392667413</v>
      </c>
      <c r="P43" s="699">
        <f t="shared" si="7"/>
        <v>39.521200837217364</v>
      </c>
      <c r="Q43" s="1"/>
    </row>
    <row r="44" spans="1:17">
      <c r="A44" s="564"/>
      <c r="B44" s="698" t="s">
        <v>42</v>
      </c>
      <c r="C44" s="893">
        <v>55</v>
      </c>
      <c r="D44" s="893">
        <v>15</v>
      </c>
      <c r="E44" s="893">
        <v>0.5</v>
      </c>
      <c r="F44" s="893">
        <v>5715</v>
      </c>
      <c r="G44" s="893">
        <v>564</v>
      </c>
      <c r="H44" s="564">
        <f t="shared" si="2"/>
        <v>5151</v>
      </c>
      <c r="I44" s="569">
        <f t="shared" si="3"/>
        <v>62770.086000000003</v>
      </c>
      <c r="J44" s="569">
        <f t="shared" si="4"/>
        <v>1141.274290909091</v>
      </c>
      <c r="K44" s="569">
        <f t="shared" si="12"/>
        <v>975575.65217391308</v>
      </c>
      <c r="L44" s="569">
        <f t="shared" si="12"/>
        <v>132.19999999999999</v>
      </c>
      <c r="M44" s="569">
        <f t="shared" si="5"/>
        <v>737.95435111491156</v>
      </c>
      <c r="N44" s="699">
        <f t="shared" si="9"/>
        <v>6.7240773455574873E-2</v>
      </c>
      <c r="O44" s="699">
        <f t="shared" si="6"/>
        <v>37.355985253097153</v>
      </c>
      <c r="P44" s="699">
        <f t="shared" si="7"/>
        <v>5.0862914868059654</v>
      </c>
      <c r="Q44" s="1"/>
    </row>
    <row r="45" spans="1:17">
      <c r="A45" s="251" t="str">
        <f>'plasma (Lipid#3)'!A109</f>
        <v>MP-527-20</v>
      </c>
      <c r="B45" s="310" t="s">
        <v>39</v>
      </c>
      <c r="C45" s="890">
        <v>16</v>
      </c>
      <c r="D45" s="891">
        <v>16</v>
      </c>
      <c r="E45" s="891">
        <v>1</v>
      </c>
      <c r="F45" s="891">
        <v>3797</v>
      </c>
      <c r="G45" s="891">
        <v>1113</v>
      </c>
      <c r="H45" s="245">
        <f t="shared" si="2"/>
        <v>2684</v>
      </c>
      <c r="I45" s="247">
        <f t="shared" si="3"/>
        <v>32755.536000000004</v>
      </c>
      <c r="J45" s="247">
        <f t="shared" si="4"/>
        <v>2047.2210000000002</v>
      </c>
      <c r="K45" s="247">
        <f>IF(ISERROR('plasma (Lipid#3)'!I125),"",'plasma (Lipid#3)'!I125)</f>
        <v>795577.3913043479</v>
      </c>
      <c r="L45" s="247">
        <f>IF(ISERROR('plasma (Lipid#3)'!C127),"",'plasma (Lipid#3)'!C127)</f>
        <v>103.8</v>
      </c>
      <c r="M45" s="247">
        <f t="shared" si="5"/>
        <v>766.45220742230049</v>
      </c>
      <c r="N45" s="347">
        <f t="shared" si="9"/>
        <v>0.11613197513646091</v>
      </c>
      <c r="O45" s="347">
        <f t="shared" si="6"/>
        <v>64.517763964700507</v>
      </c>
      <c r="P45" s="347">
        <f t="shared" si="7"/>
        <v>11.188051554572343</v>
      </c>
      <c r="Q45" s="1"/>
    </row>
    <row r="46" spans="1:17">
      <c r="A46" s="251">
        <f>'plasma (Lipid#3)'!A110</f>
        <v>19.899999999999999</v>
      </c>
      <c r="B46" s="310" t="s">
        <v>136</v>
      </c>
      <c r="C46" s="891">
        <v>62</v>
      </c>
      <c r="D46" s="891">
        <v>16</v>
      </c>
      <c r="E46" s="891">
        <v>1</v>
      </c>
      <c r="F46" s="891">
        <v>2360</v>
      </c>
      <c r="G46" s="891">
        <v>928</v>
      </c>
      <c r="H46" s="245">
        <f t="shared" si="2"/>
        <v>1432</v>
      </c>
      <c r="I46" s="247">
        <f t="shared" si="3"/>
        <v>17476.128000000001</v>
      </c>
      <c r="J46" s="247">
        <f t="shared" si="4"/>
        <v>281.87303225806454</v>
      </c>
      <c r="K46" s="247">
        <f>K45</f>
        <v>795577.3913043479</v>
      </c>
      <c r="L46" s="247">
        <f>L45</f>
        <v>103.8</v>
      </c>
      <c r="M46" s="247">
        <f t="shared" si="5"/>
        <v>766.45220742230049</v>
      </c>
      <c r="N46" s="347">
        <f t="shared" si="9"/>
        <v>1.598971091730321E-2</v>
      </c>
      <c r="O46" s="347">
        <f t="shared" si="6"/>
        <v>8.883172731835117</v>
      </c>
      <c r="P46" s="347">
        <f t="shared" si="7"/>
        <v>1.5404345777748758</v>
      </c>
      <c r="Q46" s="1"/>
    </row>
    <row r="47" spans="1:17">
      <c r="A47" s="251" t="str">
        <f>'plasma (Lipid #1)'!A111</f>
        <v>Lipid#1</v>
      </c>
      <c r="B47" s="310" t="s">
        <v>40</v>
      </c>
      <c r="C47" s="891">
        <v>55</v>
      </c>
      <c r="D47" s="891">
        <v>16</v>
      </c>
      <c r="E47" s="891">
        <v>1</v>
      </c>
      <c r="F47" s="891">
        <v>1148</v>
      </c>
      <c r="G47" s="891">
        <v>571</v>
      </c>
      <c r="H47" s="245">
        <f t="shared" si="2"/>
        <v>577</v>
      </c>
      <c r="I47" s="247">
        <f t="shared" si="3"/>
        <v>7041.7079999999996</v>
      </c>
      <c r="J47" s="247">
        <f t="shared" si="4"/>
        <v>128.03105454545454</v>
      </c>
      <c r="K47" s="247">
        <f t="shared" ref="K47:L52" si="13">K46</f>
        <v>795577.3913043479</v>
      </c>
      <c r="L47" s="247">
        <f t="shared" si="13"/>
        <v>103.8</v>
      </c>
      <c r="M47" s="247">
        <f t="shared" si="5"/>
        <v>766.45220742230049</v>
      </c>
      <c r="N47" s="347">
        <f t="shared" si="9"/>
        <v>7.2627719445861475E-3</v>
      </c>
      <c r="O47" s="347">
        <f t="shared" si="6"/>
        <v>4.0348733025478598</v>
      </c>
      <c r="P47" s="347">
        <f t="shared" si="7"/>
        <v>0.69968901200251898</v>
      </c>
      <c r="Q47" s="1"/>
    </row>
    <row r="48" spans="1:17">
      <c r="A48" s="251" t="str">
        <f>'plasma (Lipid #1)'!A112</f>
        <v>[diet A]</v>
      </c>
      <c r="B48" s="310" t="s">
        <v>133</v>
      </c>
      <c r="C48" s="891">
        <v>59</v>
      </c>
      <c r="D48" s="891">
        <v>16</v>
      </c>
      <c r="E48" s="891">
        <v>1</v>
      </c>
      <c r="F48" s="891">
        <v>1912</v>
      </c>
      <c r="G48" s="891">
        <v>863</v>
      </c>
      <c r="H48" s="245">
        <f t="shared" si="2"/>
        <v>1049</v>
      </c>
      <c r="I48" s="247">
        <f t="shared" si="3"/>
        <v>12801.996000000001</v>
      </c>
      <c r="J48" s="247">
        <f t="shared" si="4"/>
        <v>216.98298305084748</v>
      </c>
      <c r="K48" s="247">
        <f t="shared" si="13"/>
        <v>795577.3913043479</v>
      </c>
      <c r="L48" s="247">
        <f t="shared" si="13"/>
        <v>103.8</v>
      </c>
      <c r="M48" s="247">
        <f t="shared" si="5"/>
        <v>766.45220742230049</v>
      </c>
      <c r="N48" s="347">
        <f t="shared" si="9"/>
        <v>1.2308716251296824E-2</v>
      </c>
      <c r="O48" s="347">
        <f t="shared" si="6"/>
        <v>6.8381756951649031</v>
      </c>
      <c r="P48" s="347">
        <f t="shared" si="7"/>
        <v>1.1858108141904455</v>
      </c>
      <c r="Q48" s="1"/>
    </row>
    <row r="49" spans="1:17">
      <c r="A49" s="251" t="str">
        <f>'plasma (Lipid #1)'!A114</f>
        <v>[sex]</v>
      </c>
      <c r="B49" s="310" t="s">
        <v>134</v>
      </c>
      <c r="C49" s="891">
        <v>40</v>
      </c>
      <c r="D49" s="891">
        <v>16</v>
      </c>
      <c r="E49" s="891">
        <v>1</v>
      </c>
      <c r="F49" s="891">
        <v>2451</v>
      </c>
      <c r="G49" s="891">
        <v>787</v>
      </c>
      <c r="H49" s="245">
        <f t="shared" si="2"/>
        <v>1664</v>
      </c>
      <c r="I49" s="247">
        <f t="shared" si="3"/>
        <v>20307.455999999998</v>
      </c>
      <c r="J49" s="247">
        <f t="shared" si="4"/>
        <v>507.68639999999994</v>
      </c>
      <c r="K49" s="247">
        <f t="shared" si="13"/>
        <v>795577.3913043479</v>
      </c>
      <c r="L49" s="247">
        <f t="shared" si="13"/>
        <v>103.8</v>
      </c>
      <c r="M49" s="247">
        <f t="shared" si="5"/>
        <v>766.45220742230049</v>
      </c>
      <c r="N49" s="347">
        <f t="shared" si="9"/>
        <v>2.8799345249936055E-2</v>
      </c>
      <c r="O49" s="347">
        <f t="shared" si="6"/>
        <v>15.999636249964475</v>
      </c>
      <c r="P49" s="347">
        <f t="shared" si="7"/>
        <v>2.7745033959475967</v>
      </c>
      <c r="Q49" s="1"/>
    </row>
    <row r="50" spans="1:17">
      <c r="A50" s="251"/>
      <c r="B50" s="310" t="s">
        <v>135</v>
      </c>
      <c r="C50" s="891">
        <v>57</v>
      </c>
      <c r="D50" s="891">
        <v>16</v>
      </c>
      <c r="E50" s="891">
        <v>1</v>
      </c>
      <c r="F50" s="891">
        <v>35265</v>
      </c>
      <c r="G50" s="891">
        <v>6849</v>
      </c>
      <c r="H50" s="245">
        <f t="shared" si="2"/>
        <v>28416</v>
      </c>
      <c r="I50" s="247">
        <f t="shared" si="3"/>
        <v>346788.864</v>
      </c>
      <c r="J50" s="247">
        <f t="shared" si="4"/>
        <v>6084.0151578947371</v>
      </c>
      <c r="K50" s="247">
        <f t="shared" si="13"/>
        <v>795577.3913043479</v>
      </c>
      <c r="L50" s="247">
        <f t="shared" si="13"/>
        <v>103.8</v>
      </c>
      <c r="M50" s="247">
        <f t="shared" si="5"/>
        <v>766.45220742230049</v>
      </c>
      <c r="N50" s="347">
        <f t="shared" si="9"/>
        <v>0.34512575684133895</v>
      </c>
      <c r="O50" s="347">
        <f t="shared" si="6"/>
        <v>191.73653157852164</v>
      </c>
      <c r="P50" s="347">
        <f t="shared" si="7"/>
        <v>33.249109522286993</v>
      </c>
      <c r="Q50" s="1"/>
    </row>
    <row r="51" spans="1:17">
      <c r="A51" s="251"/>
      <c r="B51" s="310" t="s">
        <v>41</v>
      </c>
      <c r="C51" s="891">
        <v>53</v>
      </c>
      <c r="D51" s="891">
        <v>16</v>
      </c>
      <c r="E51" s="891">
        <v>1</v>
      </c>
      <c r="F51" s="891">
        <v>52805</v>
      </c>
      <c r="G51" s="891">
        <v>6574</v>
      </c>
      <c r="H51" s="245">
        <f t="shared" si="2"/>
        <v>46231</v>
      </c>
      <c r="I51" s="247">
        <f t="shared" si="3"/>
        <v>564203.12399999995</v>
      </c>
      <c r="J51" s="247">
        <f t="shared" si="4"/>
        <v>10645.34196226415</v>
      </c>
      <c r="K51" s="247">
        <f t="shared" si="13"/>
        <v>795577.3913043479</v>
      </c>
      <c r="L51" s="247">
        <f t="shared" si="13"/>
        <v>103.8</v>
      </c>
      <c r="M51" s="247">
        <f t="shared" si="5"/>
        <v>766.45220742230049</v>
      </c>
      <c r="N51" s="347">
        <f t="shared" si="9"/>
        <v>0.60387451480850596</v>
      </c>
      <c r="O51" s="347">
        <f t="shared" si="6"/>
        <v>335.48584156028107</v>
      </c>
      <c r="P51" s="347">
        <f t="shared" si="7"/>
        <v>58.176735530684581</v>
      </c>
      <c r="Q51" s="1"/>
    </row>
    <row r="52" spans="1:17">
      <c r="A52" s="251"/>
      <c r="B52" s="310" t="s">
        <v>42</v>
      </c>
      <c r="C52" s="891">
        <v>69</v>
      </c>
      <c r="D52" s="891">
        <v>16</v>
      </c>
      <c r="E52" s="891">
        <v>1</v>
      </c>
      <c r="F52" s="891">
        <v>8868</v>
      </c>
      <c r="G52" s="891">
        <v>1145</v>
      </c>
      <c r="H52" s="245">
        <f t="shared" si="2"/>
        <v>7723</v>
      </c>
      <c r="I52" s="247">
        <f t="shared" si="3"/>
        <v>94251.491999999998</v>
      </c>
      <c r="J52" s="247">
        <f t="shared" si="4"/>
        <v>1365.963652173913</v>
      </c>
      <c r="K52" s="247">
        <f t="shared" si="13"/>
        <v>795577.3913043479</v>
      </c>
      <c r="L52" s="247">
        <f t="shared" si="13"/>
        <v>103.8</v>
      </c>
      <c r="M52" s="247">
        <f t="shared" si="5"/>
        <v>766.45220742230049</v>
      </c>
      <c r="N52" s="347">
        <f t="shared" si="9"/>
        <v>7.7486532666268176E-2</v>
      </c>
      <c r="O52" s="347">
        <f t="shared" si="6"/>
        <v>43.048073703482324</v>
      </c>
      <c r="P52" s="347">
        <f t="shared" si="7"/>
        <v>7.4649838792165886</v>
      </c>
      <c r="Q52" s="1"/>
    </row>
    <row r="53" spans="1:17">
      <c r="A53" s="576" t="str">
        <f>'plasma (Lipid#3)'!A129</f>
        <v>MP-528-20</v>
      </c>
      <c r="B53" s="698" t="s">
        <v>39</v>
      </c>
      <c r="C53" s="893">
        <v>27</v>
      </c>
      <c r="D53" s="893">
        <v>16</v>
      </c>
      <c r="E53" s="893">
        <v>0</v>
      </c>
      <c r="F53" s="893">
        <v>2800</v>
      </c>
      <c r="G53" s="893">
        <v>484</v>
      </c>
      <c r="H53" s="564">
        <f t="shared" si="2"/>
        <v>2316</v>
      </c>
      <c r="I53" s="569">
        <f t="shared" si="3"/>
        <v>28236.671999999999</v>
      </c>
      <c r="J53" s="569">
        <f t="shared" si="4"/>
        <v>1045.8026666666667</v>
      </c>
      <c r="K53" s="569">
        <f>IF(ISERROR('plasma (Lipid#3)'!I145),"",'plasma (Lipid#3)'!I145)</f>
        <v>681612.6086956521</v>
      </c>
      <c r="L53" s="569">
        <f>IF(ISERROR('plasma (Lipid#3)'!C147),"",'plasma (Lipid#3)'!C147)</f>
        <v>112.6</v>
      </c>
      <c r="M53" s="569">
        <f t="shared" si="5"/>
        <v>605.33979457873193</v>
      </c>
      <c r="N53" s="699">
        <f t="shared" si="9"/>
        <v>7.5114310287602279E-2</v>
      </c>
      <c r="O53" s="699">
        <f t="shared" si="6"/>
        <v>41.730172382001271</v>
      </c>
      <c r="P53" s="699">
        <f t="shared" si="7"/>
        <v>6.6708978941032226</v>
      </c>
      <c r="Q53" s="1"/>
    </row>
    <row r="54" spans="1:17">
      <c r="A54" s="576">
        <f>'plasma (Lipid#3)'!A130</f>
        <v>21.5</v>
      </c>
      <c r="B54" s="698" t="s">
        <v>136</v>
      </c>
      <c r="C54" s="893">
        <v>55</v>
      </c>
      <c r="D54" s="893">
        <v>16</v>
      </c>
      <c r="E54" s="893">
        <v>1.2</v>
      </c>
      <c r="F54" s="893">
        <v>1286</v>
      </c>
      <c r="G54" s="893">
        <v>402</v>
      </c>
      <c r="H54" s="564">
        <f t="shared" si="2"/>
        <v>884</v>
      </c>
      <c r="I54" s="569">
        <f t="shared" si="3"/>
        <v>10790.457600000002</v>
      </c>
      <c r="J54" s="569">
        <f t="shared" si="4"/>
        <v>196.19013818181821</v>
      </c>
      <c r="K54" s="569">
        <f>K53</f>
        <v>681612.6086956521</v>
      </c>
      <c r="L54" s="569">
        <f>L53</f>
        <v>112.6</v>
      </c>
      <c r="M54" s="569">
        <f t="shared" si="5"/>
        <v>605.33979457873193</v>
      </c>
      <c r="N54" s="699">
        <f t="shared" si="9"/>
        <v>1.4091269208298691E-2</v>
      </c>
      <c r="O54" s="699">
        <f t="shared" si="6"/>
        <v>7.828482893499273</v>
      </c>
      <c r="P54" s="699">
        <f t="shared" si="7"/>
        <v>1.2514448675220862</v>
      </c>
      <c r="Q54" s="1"/>
    </row>
    <row r="55" spans="1:17">
      <c r="A55" s="576" t="str">
        <f>'plasma (Lipid #1)'!A131</f>
        <v>Lipid#1</v>
      </c>
      <c r="B55" s="698" t="s">
        <v>40</v>
      </c>
      <c r="C55" s="893">
        <v>52</v>
      </c>
      <c r="D55" s="893">
        <v>16</v>
      </c>
      <c r="E55" s="893">
        <v>1.1000000000000001</v>
      </c>
      <c r="F55" s="893">
        <v>998</v>
      </c>
      <c r="G55" s="893">
        <v>350</v>
      </c>
      <c r="H55" s="564">
        <f t="shared" si="2"/>
        <v>648</v>
      </c>
      <c r="I55" s="569">
        <f t="shared" si="3"/>
        <v>7908.9696000000004</v>
      </c>
      <c r="J55" s="569">
        <f t="shared" si="4"/>
        <v>152.09556923076923</v>
      </c>
      <c r="K55" s="569">
        <f t="shared" ref="K55:L60" si="14">K54</f>
        <v>681612.6086956521</v>
      </c>
      <c r="L55" s="569">
        <f t="shared" si="14"/>
        <v>112.6</v>
      </c>
      <c r="M55" s="569">
        <f t="shared" si="5"/>
        <v>605.33979457873193</v>
      </c>
      <c r="N55" s="699">
        <f t="shared" si="9"/>
        <v>1.0924196451882726E-2</v>
      </c>
      <c r="O55" s="699">
        <f t="shared" si="6"/>
        <v>6.0689980288237368</v>
      </c>
      <c r="P55" s="699">
        <f t="shared" si="7"/>
        <v>0.97017730478532216</v>
      </c>
      <c r="Q55" s="1"/>
    </row>
    <row r="56" spans="1:17">
      <c r="A56" s="576" t="str">
        <f>'plasma (Lipid #1)'!A132</f>
        <v>[diet A]</v>
      </c>
      <c r="B56" s="698" t="s">
        <v>133</v>
      </c>
      <c r="C56" s="893">
        <v>48</v>
      </c>
      <c r="D56" s="893">
        <v>16</v>
      </c>
      <c r="E56" s="893"/>
      <c r="F56" s="893">
        <v>1028</v>
      </c>
      <c r="G56" s="893">
        <v>552</v>
      </c>
      <c r="H56" s="564">
        <f t="shared" si="2"/>
        <v>476</v>
      </c>
      <c r="I56" s="569">
        <f t="shared" si="3"/>
        <v>5803.3919999999998</v>
      </c>
      <c r="J56" s="569">
        <f t="shared" si="4"/>
        <v>120.904</v>
      </c>
      <c r="K56" s="569">
        <f t="shared" si="14"/>
        <v>681612.6086956521</v>
      </c>
      <c r="L56" s="569">
        <f t="shared" si="14"/>
        <v>112.6</v>
      </c>
      <c r="M56" s="569">
        <f t="shared" si="5"/>
        <v>605.33979457873193</v>
      </c>
      <c r="N56" s="699">
        <f t="shared" si="9"/>
        <v>8.6838758978866615E-3</v>
      </c>
      <c r="O56" s="699">
        <f t="shared" si="6"/>
        <v>4.8243754988259235</v>
      </c>
      <c r="P56" s="699">
        <f t="shared" si="7"/>
        <v>0.77121455576258102</v>
      </c>
      <c r="Q56" s="1"/>
    </row>
    <row r="57" spans="1:17">
      <c r="A57" s="576" t="str">
        <f>'plasma (Lipid #1)'!A134</f>
        <v>[sex]</v>
      </c>
      <c r="B57" s="698" t="s">
        <v>134</v>
      </c>
      <c r="C57" s="893">
        <v>36</v>
      </c>
      <c r="D57" s="893">
        <v>16</v>
      </c>
      <c r="E57" s="893"/>
      <c r="F57" s="893">
        <v>1637</v>
      </c>
      <c r="G57" s="893">
        <v>645</v>
      </c>
      <c r="H57" s="564">
        <f t="shared" si="2"/>
        <v>992</v>
      </c>
      <c r="I57" s="569">
        <f t="shared" si="3"/>
        <v>12094.464</v>
      </c>
      <c r="J57" s="569">
        <f t="shared" si="4"/>
        <v>335.95733333333334</v>
      </c>
      <c r="K57" s="569">
        <f t="shared" si="14"/>
        <v>681612.6086956521</v>
      </c>
      <c r="L57" s="569">
        <f t="shared" si="14"/>
        <v>112.6</v>
      </c>
      <c r="M57" s="569">
        <f t="shared" si="5"/>
        <v>605.33979457873193</v>
      </c>
      <c r="N57" s="699">
        <f t="shared" si="9"/>
        <v>2.412998568824529E-2</v>
      </c>
      <c r="O57" s="699">
        <f t="shared" si="6"/>
        <v>13.405547604580718</v>
      </c>
      <c r="P57" s="699">
        <f t="shared" si="7"/>
        <v>2.1429827431834187</v>
      </c>
      <c r="Q57" s="1"/>
    </row>
    <row r="58" spans="1:17">
      <c r="A58" s="564"/>
      <c r="B58" s="698" t="s">
        <v>135</v>
      </c>
      <c r="C58" s="893">
        <v>49</v>
      </c>
      <c r="D58" s="893">
        <v>16</v>
      </c>
      <c r="E58" s="893"/>
      <c r="F58" s="893">
        <v>30329</v>
      </c>
      <c r="G58" s="893">
        <v>5636</v>
      </c>
      <c r="H58" s="564">
        <f t="shared" si="2"/>
        <v>24693</v>
      </c>
      <c r="I58" s="569">
        <f t="shared" si="3"/>
        <v>301057.05599999998</v>
      </c>
      <c r="J58" s="569">
        <f t="shared" si="4"/>
        <v>6144.021551020408</v>
      </c>
      <c r="K58" s="569">
        <f t="shared" si="14"/>
        <v>681612.6086956521</v>
      </c>
      <c r="L58" s="569">
        <f t="shared" si="14"/>
        <v>112.6</v>
      </c>
      <c r="M58" s="569">
        <f t="shared" si="5"/>
        <v>605.33979457873193</v>
      </c>
      <c r="N58" s="699">
        <f t="shared" si="9"/>
        <v>0.44129160873918433</v>
      </c>
      <c r="O58" s="699">
        <f t="shared" si="6"/>
        <v>245.1620048551024</v>
      </c>
      <c r="P58" s="699">
        <f t="shared" si="7"/>
        <v>39.191084257476419</v>
      </c>
      <c r="Q58" s="1"/>
    </row>
    <row r="59" spans="1:17">
      <c r="A59" s="564"/>
      <c r="B59" s="698" t="s">
        <v>41</v>
      </c>
      <c r="C59" s="893">
        <v>58</v>
      </c>
      <c r="D59" s="893">
        <v>16</v>
      </c>
      <c r="E59" s="893">
        <v>0.3</v>
      </c>
      <c r="F59" s="893">
        <v>42054</v>
      </c>
      <c r="G59" s="893">
        <v>5332</v>
      </c>
      <c r="H59" s="564">
        <f t="shared" si="2"/>
        <v>36722</v>
      </c>
      <c r="I59" s="569">
        <f t="shared" si="3"/>
        <v>447846.82319999998</v>
      </c>
      <c r="J59" s="569">
        <f t="shared" si="4"/>
        <v>7721.4969517241379</v>
      </c>
      <c r="K59" s="569">
        <f t="shared" si="14"/>
        <v>681612.6086956521</v>
      </c>
      <c r="L59" s="569">
        <f t="shared" si="14"/>
        <v>112.6</v>
      </c>
      <c r="M59" s="569">
        <f t="shared" si="5"/>
        <v>605.33979457873193</v>
      </c>
      <c r="N59" s="699">
        <f t="shared" si="9"/>
        <v>0.55459307611561715</v>
      </c>
      <c r="O59" s="699">
        <f t="shared" si="6"/>
        <v>308.10726450867617</v>
      </c>
      <c r="P59" s="699">
        <f t="shared" si="7"/>
        <v>49.253381537799036</v>
      </c>
      <c r="Q59" s="1"/>
    </row>
    <row r="60" spans="1:17">
      <c r="A60" s="564"/>
      <c r="B60" s="698" t="s">
        <v>42</v>
      </c>
      <c r="C60" s="893">
        <v>48</v>
      </c>
      <c r="D60" s="893">
        <v>16</v>
      </c>
      <c r="E60" s="893">
        <v>0.2</v>
      </c>
      <c r="F60" s="893">
        <v>6037</v>
      </c>
      <c r="G60" s="893">
        <v>665</v>
      </c>
      <c r="H60" s="564">
        <f t="shared" si="2"/>
        <v>5372</v>
      </c>
      <c r="I60" s="569">
        <f t="shared" si="3"/>
        <v>65508.316800000008</v>
      </c>
      <c r="J60" s="569">
        <f t="shared" si="4"/>
        <v>1364.7566000000002</v>
      </c>
      <c r="K60" s="569">
        <f t="shared" si="14"/>
        <v>681612.6086956521</v>
      </c>
      <c r="L60" s="569">
        <f t="shared" si="14"/>
        <v>112.6</v>
      </c>
      <c r="M60" s="569">
        <f t="shared" si="5"/>
        <v>605.33979457873193</v>
      </c>
      <c r="N60" s="699">
        <f t="shared" si="9"/>
        <v>9.8023034351400695E-2</v>
      </c>
      <c r="O60" s="699">
        <f t="shared" si="6"/>
        <v>54.457241306333721</v>
      </c>
      <c r="P60" s="699">
        <f t="shared" si="7"/>
        <v>8.7054204574956202</v>
      </c>
      <c r="Q60" s="1"/>
    </row>
    <row r="61" spans="1:17">
      <c r="A61" s="251" t="str">
        <f>'plasma (Lipid#3)'!A149</f>
        <v>MP-534-20</v>
      </c>
      <c r="B61" s="310" t="s">
        <v>39</v>
      </c>
      <c r="C61" s="890">
        <v>18</v>
      </c>
      <c r="D61" s="891">
        <v>16</v>
      </c>
      <c r="E61" s="891"/>
      <c r="F61" s="891">
        <v>5445</v>
      </c>
      <c r="G61" s="891">
        <v>865</v>
      </c>
      <c r="H61" s="245">
        <f t="shared" si="2"/>
        <v>4580</v>
      </c>
      <c r="I61" s="247">
        <f t="shared" si="3"/>
        <v>55839.360000000001</v>
      </c>
      <c r="J61" s="247">
        <f t="shared" si="4"/>
        <v>3102.1866666666665</v>
      </c>
      <c r="K61" s="247">
        <f>IF(ISERROR('plasma (Lipid#3)'!I165),"",'plasma (Lipid#3)'!I165)</f>
        <v>512805.65217391303</v>
      </c>
      <c r="L61" s="247">
        <f>IF(ISERROR('plasma (Lipid#3)'!C167),"",'plasma (Lipid#3)'!C167)</f>
        <v>111</v>
      </c>
      <c r="M61" s="247">
        <f t="shared" si="5"/>
        <v>461.98707403055221</v>
      </c>
      <c r="N61" s="347">
        <f t="shared" si="9"/>
        <v>0.29195120110763212</v>
      </c>
      <c r="O61" s="347">
        <f t="shared" si="6"/>
        <v>162.1951117264623</v>
      </c>
      <c r="P61" s="347">
        <f t="shared" si="7"/>
        <v>26.301910009696581</v>
      </c>
      <c r="Q61" s="1"/>
    </row>
    <row r="62" spans="1:17">
      <c r="A62" s="251">
        <f>'plasma (Lipid#3)'!A150</f>
        <v>23</v>
      </c>
      <c r="B62" s="310" t="s">
        <v>136</v>
      </c>
      <c r="C62" s="891">
        <v>52</v>
      </c>
      <c r="D62" s="891">
        <v>16</v>
      </c>
      <c r="E62" s="891"/>
      <c r="F62" s="891">
        <v>893</v>
      </c>
      <c r="G62" s="891">
        <v>325</v>
      </c>
      <c r="H62" s="245">
        <f t="shared" si="2"/>
        <v>568</v>
      </c>
      <c r="I62" s="247">
        <f t="shared" si="3"/>
        <v>6925.0559999999996</v>
      </c>
      <c r="J62" s="247">
        <f t="shared" si="4"/>
        <v>133.17415384615384</v>
      </c>
      <c r="K62" s="247">
        <f>K61</f>
        <v>512805.65217391303</v>
      </c>
      <c r="L62" s="247">
        <f>L61</f>
        <v>111</v>
      </c>
      <c r="M62" s="247">
        <f t="shared" si="5"/>
        <v>461.98707403055221</v>
      </c>
      <c r="N62" s="347">
        <f t="shared" si="9"/>
        <v>1.253320910364642E-2</v>
      </c>
      <c r="O62" s="347">
        <f t="shared" si="6"/>
        <v>6.9628939464702331</v>
      </c>
      <c r="P62" s="347">
        <f t="shared" si="7"/>
        <v>1.129117937265443</v>
      </c>
      <c r="Q62" s="1"/>
    </row>
    <row r="63" spans="1:17">
      <c r="A63" s="251" t="str">
        <f>'plasma (Lipid #1)'!A151</f>
        <v>Lipid#1</v>
      </c>
      <c r="B63" s="310" t="s">
        <v>40</v>
      </c>
      <c r="C63" s="891">
        <v>53</v>
      </c>
      <c r="D63" s="891">
        <v>16</v>
      </c>
      <c r="E63" s="891"/>
      <c r="F63" s="891">
        <v>1908</v>
      </c>
      <c r="G63" s="891">
        <v>387</v>
      </c>
      <c r="H63" s="245">
        <f t="shared" si="2"/>
        <v>1521</v>
      </c>
      <c r="I63" s="247">
        <f t="shared" si="3"/>
        <v>18544.031999999999</v>
      </c>
      <c r="J63" s="247">
        <f t="shared" si="4"/>
        <v>349.88739622641509</v>
      </c>
      <c r="K63" s="247">
        <f t="shared" ref="K63:L68" si="15">K62</f>
        <v>512805.65217391303</v>
      </c>
      <c r="L63" s="247">
        <f t="shared" si="15"/>
        <v>111</v>
      </c>
      <c r="M63" s="247">
        <f t="shared" si="5"/>
        <v>461.98707403055221</v>
      </c>
      <c r="N63" s="347">
        <f t="shared" si="9"/>
        <v>3.2928400691788554E-2</v>
      </c>
      <c r="O63" s="347">
        <f t="shared" si="6"/>
        <v>18.29355593988253</v>
      </c>
      <c r="P63" s="347">
        <f t="shared" si="7"/>
        <v>2.9665225848458152</v>
      </c>
      <c r="Q63" s="1"/>
    </row>
    <row r="64" spans="1:17">
      <c r="A64" s="251" t="str">
        <f>'plasma (Lipid #1)'!A152</f>
        <v>[diet A]</v>
      </c>
      <c r="B64" s="310" t="s">
        <v>133</v>
      </c>
      <c r="C64" s="891">
        <v>34</v>
      </c>
      <c r="D64" s="891">
        <v>16</v>
      </c>
      <c r="E64" s="891"/>
      <c r="F64" s="891">
        <v>1144</v>
      </c>
      <c r="G64" s="891">
        <v>414</v>
      </c>
      <c r="H64" s="245">
        <f t="shared" si="2"/>
        <v>730</v>
      </c>
      <c r="I64" s="247">
        <f t="shared" si="3"/>
        <v>8900.16</v>
      </c>
      <c r="J64" s="247">
        <f t="shared" si="4"/>
        <v>261.76941176470586</v>
      </c>
      <c r="K64" s="247">
        <f t="shared" si="15"/>
        <v>512805.65217391303</v>
      </c>
      <c r="L64" s="247">
        <f t="shared" si="15"/>
        <v>111</v>
      </c>
      <c r="M64" s="247">
        <f t="shared" si="5"/>
        <v>461.98707403055221</v>
      </c>
      <c r="N64" s="347">
        <f t="shared" si="9"/>
        <v>2.4635491796521233E-2</v>
      </c>
      <c r="O64" s="347">
        <f t="shared" si="6"/>
        <v>13.686384331400687</v>
      </c>
      <c r="P64" s="347">
        <f t="shared" si="7"/>
        <v>2.2194136753622731</v>
      </c>
      <c r="Q64" s="1"/>
    </row>
    <row r="65" spans="1:17">
      <c r="A65" s="251" t="str">
        <f>'plasma (Lipid #1)'!A154</f>
        <v>[sex]</v>
      </c>
      <c r="B65" s="310" t="s">
        <v>134</v>
      </c>
      <c r="C65" s="891">
        <v>48</v>
      </c>
      <c r="D65" s="891">
        <v>16</v>
      </c>
      <c r="E65" s="891"/>
      <c r="F65" s="891">
        <v>2334</v>
      </c>
      <c r="G65" s="891">
        <v>818</v>
      </c>
      <c r="H65" s="245">
        <f t="shared" si="2"/>
        <v>1516</v>
      </c>
      <c r="I65" s="247">
        <f t="shared" si="3"/>
        <v>18483.072</v>
      </c>
      <c r="J65" s="247">
        <f t="shared" si="4"/>
        <v>385.06400000000002</v>
      </c>
      <c r="K65" s="247">
        <f t="shared" si="15"/>
        <v>512805.65217391303</v>
      </c>
      <c r="L65" s="247">
        <f t="shared" si="15"/>
        <v>111</v>
      </c>
      <c r="M65" s="247">
        <f t="shared" si="5"/>
        <v>461.98707403055221</v>
      </c>
      <c r="N65" s="347">
        <f t="shared" si="9"/>
        <v>3.6238920923512857E-2</v>
      </c>
      <c r="O65" s="347">
        <f t="shared" si="6"/>
        <v>20.132733846396032</v>
      </c>
      <c r="P65" s="347">
        <f t="shared" si="7"/>
        <v>3.2647676507669234</v>
      </c>
      <c r="Q65" s="1"/>
    </row>
    <row r="66" spans="1:17">
      <c r="A66" s="251"/>
      <c r="B66" s="310" t="s">
        <v>135</v>
      </c>
      <c r="C66" s="891">
        <v>28</v>
      </c>
      <c r="D66" s="891">
        <v>16</v>
      </c>
      <c r="E66" s="891"/>
      <c r="F66" s="891">
        <v>27037</v>
      </c>
      <c r="G66" s="891">
        <v>4727</v>
      </c>
      <c r="H66" s="245">
        <f t="shared" si="2"/>
        <v>22310</v>
      </c>
      <c r="I66" s="247">
        <f t="shared" si="3"/>
        <v>272003.52</v>
      </c>
      <c r="J66" s="247">
        <f t="shared" si="4"/>
        <v>9714.4114285714295</v>
      </c>
      <c r="K66" s="247">
        <f t="shared" si="15"/>
        <v>512805.65217391303</v>
      </c>
      <c r="L66" s="247">
        <f t="shared" si="15"/>
        <v>111</v>
      </c>
      <c r="M66" s="247">
        <f t="shared" si="5"/>
        <v>461.98707403055221</v>
      </c>
      <c r="N66" s="347">
        <f t="shared" si="9"/>
        <v>0.91423708157207528</v>
      </c>
      <c r="O66" s="347">
        <f t="shared" si="6"/>
        <v>507.90948976226406</v>
      </c>
      <c r="P66" s="347">
        <f t="shared" si="7"/>
        <v>82.363701042529286</v>
      </c>
      <c r="Q66" s="2"/>
    </row>
    <row r="67" spans="1:17">
      <c r="A67" s="251"/>
      <c r="B67" s="310" t="s">
        <v>41</v>
      </c>
      <c r="C67" s="891">
        <v>52</v>
      </c>
      <c r="D67" s="891">
        <v>16</v>
      </c>
      <c r="E67" s="891"/>
      <c r="F67" s="891">
        <v>25321</v>
      </c>
      <c r="G67" s="891">
        <v>3113</v>
      </c>
      <c r="H67" s="245">
        <f t="shared" si="2"/>
        <v>22208</v>
      </c>
      <c r="I67" s="247">
        <f t="shared" si="3"/>
        <v>270759.93599999999</v>
      </c>
      <c r="J67" s="247">
        <f t="shared" si="4"/>
        <v>5206.9218461538458</v>
      </c>
      <c r="K67" s="247">
        <f t="shared" si="15"/>
        <v>512805.65217391303</v>
      </c>
      <c r="L67" s="247">
        <f t="shared" si="15"/>
        <v>111</v>
      </c>
      <c r="M67" s="247">
        <f t="shared" si="5"/>
        <v>461.98707403055221</v>
      </c>
      <c r="N67" s="347">
        <f t="shared" si="9"/>
        <v>0.49003082354538668</v>
      </c>
      <c r="O67" s="347">
        <f t="shared" si="6"/>
        <v>272.23934641410375</v>
      </c>
      <c r="P67" s="347">
        <f t="shared" si="7"/>
        <v>44.146921040124923</v>
      </c>
      <c r="Q67" s="2"/>
    </row>
    <row r="68" spans="1:17">
      <c r="A68" s="251"/>
      <c r="B68" s="310" t="s">
        <v>42</v>
      </c>
      <c r="C68" s="891">
        <v>53</v>
      </c>
      <c r="D68" s="891">
        <v>16</v>
      </c>
      <c r="E68" s="891"/>
      <c r="F68" s="891">
        <v>5696</v>
      </c>
      <c r="G68" s="891">
        <v>698</v>
      </c>
      <c r="H68" s="245">
        <f t="shared" si="2"/>
        <v>4998</v>
      </c>
      <c r="I68" s="247">
        <f t="shared" si="3"/>
        <v>60935.616000000002</v>
      </c>
      <c r="J68" s="247">
        <f t="shared" si="4"/>
        <v>1149.7286037735848</v>
      </c>
      <c r="K68" s="247">
        <f t="shared" si="15"/>
        <v>512805.65217391303</v>
      </c>
      <c r="L68" s="247">
        <f t="shared" si="15"/>
        <v>111</v>
      </c>
      <c r="M68" s="247">
        <f t="shared" si="5"/>
        <v>461.98707403055221</v>
      </c>
      <c r="N68" s="347">
        <f t="shared" si="9"/>
        <v>0.10820259477814541</v>
      </c>
      <c r="O68" s="347">
        <f t="shared" si="6"/>
        <v>60.112552654525224</v>
      </c>
      <c r="P68" s="347">
        <f t="shared" si="7"/>
        <v>9.74798151154463</v>
      </c>
      <c r="Q68" s="2"/>
    </row>
    <row r="69" spans="1:17">
      <c r="A69" s="576" t="str">
        <f>'plasma (Lipid#3)'!A169</f>
        <v>MP-8</v>
      </c>
      <c r="B69" s="698" t="s">
        <v>39</v>
      </c>
      <c r="C69" s="893"/>
      <c r="D69" s="893"/>
      <c r="E69" s="893"/>
      <c r="F69" s="893"/>
      <c r="G69" s="893"/>
      <c r="H69" s="564">
        <f t="shared" si="2"/>
        <v>0</v>
      </c>
      <c r="I69" s="569">
        <f t="shared" si="3"/>
        <v>0</v>
      </c>
      <c r="J69" s="569" t="str">
        <f t="shared" si="4"/>
        <v/>
      </c>
      <c r="K69" s="569" t="str">
        <f>IF(ISERROR('plasma (Lipid#3)'!I185),"",'plasma (Lipid#3)'!I185)</f>
        <v/>
      </c>
      <c r="L69" s="569" t="str">
        <f>IF(ISERROR('plasma (Lipid#3)'!C187),"",'plasma (Lipid#3)'!C187)</f>
        <v/>
      </c>
      <c r="M69" s="569" t="str">
        <f t="shared" si="5"/>
        <v/>
      </c>
      <c r="N69" s="699" t="str">
        <f t="shared" si="9"/>
        <v/>
      </c>
      <c r="O69" s="699" t="str">
        <f t="shared" si="6"/>
        <v/>
      </c>
      <c r="P69" s="699" t="str">
        <f t="shared" si="7"/>
        <v/>
      </c>
      <c r="Q69" s="2"/>
    </row>
    <row r="70" spans="1:17">
      <c r="A70" s="576" t="str">
        <f>'plasma (Lipid#3)'!A170</f>
        <v>[body weight]</v>
      </c>
      <c r="B70" s="698" t="s">
        <v>136</v>
      </c>
      <c r="C70" s="893"/>
      <c r="D70" s="893"/>
      <c r="E70" s="893"/>
      <c r="F70" s="893"/>
      <c r="G70" s="893"/>
      <c r="H70" s="564">
        <f t="shared" si="2"/>
        <v>0</v>
      </c>
      <c r="I70" s="569">
        <f t="shared" si="3"/>
        <v>0</v>
      </c>
      <c r="J70" s="569" t="str">
        <f t="shared" si="4"/>
        <v/>
      </c>
      <c r="K70" s="569" t="str">
        <f>K69</f>
        <v/>
      </c>
      <c r="L70" s="569" t="str">
        <f>L69</f>
        <v/>
      </c>
      <c r="M70" s="569" t="str">
        <f t="shared" si="5"/>
        <v/>
      </c>
      <c r="N70" s="699" t="str">
        <f t="shared" si="9"/>
        <v/>
      </c>
      <c r="O70" s="699" t="str">
        <f t="shared" si="6"/>
        <v/>
      </c>
      <c r="P70" s="699" t="str">
        <f t="shared" si="7"/>
        <v/>
      </c>
      <c r="Q70" s="2"/>
    </row>
    <row r="71" spans="1:17">
      <c r="A71" s="576" t="str">
        <f>'plasma (Lipid#3)'!A171</f>
        <v>Lipid#3</v>
      </c>
      <c r="B71" s="698" t="s">
        <v>40</v>
      </c>
      <c r="C71" s="893"/>
      <c r="D71" s="893"/>
      <c r="E71" s="893"/>
      <c r="F71" s="893"/>
      <c r="G71" s="893"/>
      <c r="H71" s="564">
        <f t="shared" si="2"/>
        <v>0</v>
      </c>
      <c r="I71" s="569">
        <f t="shared" si="3"/>
        <v>0</v>
      </c>
      <c r="J71" s="569" t="str">
        <f t="shared" si="4"/>
        <v/>
      </c>
      <c r="K71" s="569" t="str">
        <f t="shared" ref="K71:L76" si="16">K70</f>
        <v/>
      </c>
      <c r="L71" s="569" t="str">
        <f t="shared" si="16"/>
        <v/>
      </c>
      <c r="M71" s="569" t="str">
        <f t="shared" si="5"/>
        <v/>
      </c>
      <c r="N71" s="699" t="str">
        <f t="shared" si="9"/>
        <v/>
      </c>
      <c r="O71" s="699" t="str">
        <f t="shared" si="6"/>
        <v/>
      </c>
      <c r="P71" s="699" t="str">
        <f t="shared" si="7"/>
        <v/>
      </c>
      <c r="Q71" s="2"/>
    </row>
    <row r="72" spans="1:17">
      <c r="A72" s="576" t="str">
        <f>'plasma (Lipid #1)'!A172</f>
        <v>[diet A]</v>
      </c>
      <c r="B72" s="698" t="s">
        <v>133</v>
      </c>
      <c r="C72" s="893"/>
      <c r="D72" s="893"/>
      <c r="E72" s="893"/>
      <c r="F72" s="893"/>
      <c r="G72" s="893"/>
      <c r="H72" s="564">
        <f t="shared" si="2"/>
        <v>0</v>
      </c>
      <c r="I72" s="569">
        <f t="shared" si="3"/>
        <v>0</v>
      </c>
      <c r="J72" s="569" t="str">
        <f t="shared" si="4"/>
        <v/>
      </c>
      <c r="K72" s="569" t="str">
        <f t="shared" si="16"/>
        <v/>
      </c>
      <c r="L72" s="569" t="str">
        <f t="shared" si="16"/>
        <v/>
      </c>
      <c r="M72" s="569" t="str">
        <f t="shared" si="5"/>
        <v/>
      </c>
      <c r="N72" s="699" t="str">
        <f t="shared" si="9"/>
        <v/>
      </c>
      <c r="O72" s="699" t="str">
        <f t="shared" si="6"/>
        <v/>
      </c>
      <c r="P72" s="699" t="str">
        <f t="shared" si="7"/>
        <v/>
      </c>
      <c r="Q72" s="2"/>
    </row>
    <row r="73" spans="1:17">
      <c r="A73" s="576" t="str">
        <f>'plasma (Lipid #1)'!A174</f>
        <v>[sex]</v>
      </c>
      <c r="B73" s="698" t="s">
        <v>134</v>
      </c>
      <c r="C73" s="893"/>
      <c r="D73" s="893"/>
      <c r="E73" s="893"/>
      <c r="F73" s="893"/>
      <c r="G73" s="893"/>
      <c r="H73" s="564">
        <f t="shared" si="2"/>
        <v>0</v>
      </c>
      <c r="I73" s="569">
        <f t="shared" si="3"/>
        <v>0</v>
      </c>
      <c r="J73" s="569" t="str">
        <f t="shared" si="4"/>
        <v/>
      </c>
      <c r="K73" s="569" t="str">
        <f t="shared" si="16"/>
        <v/>
      </c>
      <c r="L73" s="569" t="str">
        <f t="shared" si="16"/>
        <v/>
      </c>
      <c r="M73" s="569" t="str">
        <f t="shared" si="5"/>
        <v/>
      </c>
      <c r="N73" s="699" t="str">
        <f t="shared" si="9"/>
        <v/>
      </c>
      <c r="O73" s="699" t="str">
        <f t="shared" si="6"/>
        <v/>
      </c>
      <c r="P73" s="699" t="str">
        <f t="shared" si="7"/>
        <v/>
      </c>
      <c r="Q73" s="2"/>
    </row>
    <row r="74" spans="1:17">
      <c r="A74" s="564"/>
      <c r="B74" s="698" t="s">
        <v>135</v>
      </c>
      <c r="C74" s="893"/>
      <c r="D74" s="893"/>
      <c r="E74" s="893"/>
      <c r="F74" s="893"/>
      <c r="G74" s="893"/>
      <c r="H74" s="564">
        <f t="shared" si="2"/>
        <v>0</v>
      </c>
      <c r="I74" s="569">
        <f t="shared" si="3"/>
        <v>0</v>
      </c>
      <c r="J74" s="569" t="str">
        <f t="shared" si="4"/>
        <v/>
      </c>
      <c r="K74" s="569" t="str">
        <f t="shared" si="16"/>
        <v/>
      </c>
      <c r="L74" s="569" t="str">
        <f t="shared" si="16"/>
        <v/>
      </c>
      <c r="M74" s="569" t="str">
        <f t="shared" si="5"/>
        <v/>
      </c>
      <c r="N74" s="699" t="str">
        <f t="shared" si="9"/>
        <v/>
      </c>
      <c r="O74" s="699" t="str">
        <f t="shared" si="6"/>
        <v/>
      </c>
      <c r="P74" s="699" t="str">
        <f t="shared" si="7"/>
        <v/>
      </c>
      <c r="Q74" s="2"/>
    </row>
    <row r="75" spans="1:17">
      <c r="A75" s="564"/>
      <c r="B75" s="698" t="s">
        <v>41</v>
      </c>
      <c r="C75" s="893"/>
      <c r="D75" s="893"/>
      <c r="E75" s="893"/>
      <c r="F75" s="893"/>
      <c r="G75" s="893"/>
      <c r="H75" s="564">
        <f t="shared" si="2"/>
        <v>0</v>
      </c>
      <c r="I75" s="569">
        <f t="shared" si="3"/>
        <v>0</v>
      </c>
      <c r="J75" s="569" t="str">
        <f t="shared" si="4"/>
        <v/>
      </c>
      <c r="K75" s="569" t="str">
        <f t="shared" si="16"/>
        <v/>
      </c>
      <c r="L75" s="569" t="str">
        <f t="shared" si="16"/>
        <v/>
      </c>
      <c r="M75" s="569" t="str">
        <f t="shared" si="5"/>
        <v/>
      </c>
      <c r="N75" s="699" t="str">
        <f t="shared" si="9"/>
        <v/>
      </c>
      <c r="O75" s="699" t="str">
        <f t="shared" si="6"/>
        <v/>
      </c>
      <c r="P75" s="699" t="str">
        <f t="shared" si="7"/>
        <v/>
      </c>
      <c r="Q75" s="2"/>
    </row>
    <row r="76" spans="1:17">
      <c r="A76" s="564"/>
      <c r="B76" s="698" t="s">
        <v>42</v>
      </c>
      <c r="C76" s="893"/>
      <c r="D76" s="893"/>
      <c r="E76" s="893"/>
      <c r="F76" s="893"/>
      <c r="G76" s="893"/>
      <c r="H76" s="564">
        <f t="shared" si="2"/>
        <v>0</v>
      </c>
      <c r="I76" s="569">
        <f t="shared" si="3"/>
        <v>0</v>
      </c>
      <c r="J76" s="569" t="str">
        <f t="shared" si="4"/>
        <v/>
      </c>
      <c r="K76" s="569" t="str">
        <f t="shared" si="16"/>
        <v/>
      </c>
      <c r="L76" s="569" t="str">
        <f t="shared" si="16"/>
        <v/>
      </c>
      <c r="M76" s="569" t="str">
        <f t="shared" si="5"/>
        <v/>
      </c>
      <c r="N76" s="699" t="str">
        <f t="shared" si="9"/>
        <v/>
      </c>
      <c r="O76" s="699" t="str">
        <f t="shared" si="6"/>
        <v/>
      </c>
      <c r="P76" s="699" t="str">
        <f t="shared" si="7"/>
        <v/>
      </c>
      <c r="Q76" s="2"/>
    </row>
    <row r="77" spans="1:17">
      <c r="A77" s="251" t="str">
        <f>'plasma (Lipid#3)'!A189</f>
        <v>MP-9</v>
      </c>
      <c r="B77" s="310" t="s">
        <v>39</v>
      </c>
      <c r="C77" s="890"/>
      <c r="D77" s="891"/>
      <c r="E77" s="891"/>
      <c r="F77" s="891"/>
      <c r="G77" s="891"/>
      <c r="H77" s="245">
        <f t="shared" si="2"/>
        <v>0</v>
      </c>
      <c r="I77" s="247">
        <f t="shared" si="3"/>
        <v>0</v>
      </c>
      <c r="J77" s="247" t="str">
        <f t="shared" si="4"/>
        <v/>
      </c>
      <c r="K77" s="247" t="str">
        <f>IF(ISERROR('plasma (Lipid#3)'!I205),"",'plasma (Lipid#3)'!I205)</f>
        <v/>
      </c>
      <c r="L77" s="247" t="str">
        <f>IF(ISERROR('plasma (Lipid#3)'!C207),"",'plasma (Lipid#3)'!C207)</f>
        <v/>
      </c>
      <c r="M77" s="247" t="str">
        <f t="shared" si="5"/>
        <v/>
      </c>
      <c r="N77" s="347" t="str">
        <f>IF(ISERROR(J77/M77/23),"",J77/M77/23)</f>
        <v/>
      </c>
      <c r="O77" s="347" t="str">
        <f t="shared" si="6"/>
        <v/>
      </c>
      <c r="P77" s="347" t="str">
        <f t="shared" si="7"/>
        <v/>
      </c>
      <c r="Q77" s="2"/>
    </row>
    <row r="78" spans="1:17">
      <c r="A78" s="251" t="str">
        <f>'plasma (Lipid#3)'!A190</f>
        <v>[body weight]</v>
      </c>
      <c r="B78" s="310" t="s">
        <v>136</v>
      </c>
      <c r="C78" s="891"/>
      <c r="D78" s="891"/>
      <c r="E78" s="891"/>
      <c r="F78" s="891"/>
      <c r="G78" s="891"/>
      <c r="H78" s="245">
        <f t="shared" ref="H78:H108" si="17">F78-G78</f>
        <v>0</v>
      </c>
      <c r="I78" s="247">
        <f t="shared" ref="I78:I108" si="18">H78*(1000+D78+E78)/125*1500/1000</f>
        <v>0</v>
      </c>
      <c r="J78" s="247" t="str">
        <f t="shared" ref="J78:J108" si="19">IF(ISERROR(I78/C78),"",I78/C78)</f>
        <v/>
      </c>
      <c r="K78" s="247" t="str">
        <f>K77</f>
        <v/>
      </c>
      <c r="L78" s="247" t="str">
        <f>L77</f>
        <v/>
      </c>
      <c r="M78" s="247" t="str">
        <f t="shared" ref="M78:M108" si="20">IF(ISERROR(K78/L78/10),"",K78/L78/10)</f>
        <v/>
      </c>
      <c r="N78" s="347" t="str">
        <f t="shared" ref="N78:N93" si="21">IF(ISERROR(J78/M78/23),"",J78/M78/23)</f>
        <v/>
      </c>
      <c r="O78" s="347" t="str">
        <f t="shared" ref="O78:O108" si="22">IF(ISERROR(N78*100/0.18),"",N78*100/0.18)</f>
        <v/>
      </c>
      <c r="P78" s="347" t="str">
        <f t="shared" ref="P78:P107" si="23">IF(ISERROR(J78*100*1000/(K78*23)),"",J78*100*1000/(K78*23))</f>
        <v/>
      </c>
      <c r="Q78" s="2"/>
    </row>
    <row r="79" spans="1:17">
      <c r="A79" s="251" t="str">
        <f>'plasma (Lipid#3)'!A191</f>
        <v>Lipid#3</v>
      </c>
      <c r="B79" s="310" t="s">
        <v>40</v>
      </c>
      <c r="C79" s="891"/>
      <c r="D79" s="891"/>
      <c r="E79" s="891"/>
      <c r="F79" s="891"/>
      <c r="G79" s="891"/>
      <c r="H79" s="245">
        <f t="shared" si="17"/>
        <v>0</v>
      </c>
      <c r="I79" s="247">
        <f t="shared" si="18"/>
        <v>0</v>
      </c>
      <c r="J79" s="247" t="str">
        <f t="shared" si="19"/>
        <v/>
      </c>
      <c r="K79" s="247" t="str">
        <f t="shared" ref="K79:L84" si="24">K78</f>
        <v/>
      </c>
      <c r="L79" s="247" t="str">
        <f t="shared" si="24"/>
        <v/>
      </c>
      <c r="M79" s="247" t="str">
        <f t="shared" si="20"/>
        <v/>
      </c>
      <c r="N79" s="347" t="str">
        <f t="shared" si="21"/>
        <v/>
      </c>
      <c r="O79" s="347" t="str">
        <f t="shared" si="22"/>
        <v/>
      </c>
      <c r="P79" s="347" t="str">
        <f t="shared" si="23"/>
        <v/>
      </c>
      <c r="Q79" s="2"/>
    </row>
    <row r="80" spans="1:17">
      <c r="A80" s="251" t="str">
        <f>'plasma (Lipid#3)'!A192</f>
        <v>[diet C]</v>
      </c>
      <c r="B80" s="310" t="s">
        <v>133</v>
      </c>
      <c r="C80" s="891"/>
      <c r="D80" s="891"/>
      <c r="E80" s="891"/>
      <c r="F80" s="891"/>
      <c r="G80" s="891"/>
      <c r="H80" s="245">
        <f t="shared" si="17"/>
        <v>0</v>
      </c>
      <c r="I80" s="247">
        <f t="shared" si="18"/>
        <v>0</v>
      </c>
      <c r="J80" s="247" t="str">
        <f t="shared" si="19"/>
        <v/>
      </c>
      <c r="K80" s="247" t="str">
        <f t="shared" si="24"/>
        <v/>
      </c>
      <c r="L80" s="247" t="str">
        <f t="shared" si="24"/>
        <v/>
      </c>
      <c r="M80" s="247" t="str">
        <f t="shared" si="20"/>
        <v/>
      </c>
      <c r="N80" s="347" t="str">
        <f t="shared" si="21"/>
        <v/>
      </c>
      <c r="O80" s="347" t="str">
        <f t="shared" si="22"/>
        <v/>
      </c>
      <c r="P80" s="347" t="str">
        <f t="shared" si="23"/>
        <v/>
      </c>
      <c r="Q80" s="2"/>
    </row>
    <row r="81" spans="1:17">
      <c r="A81" s="251" t="str">
        <f>'plasma (Lipid #1)'!A194</f>
        <v>[sex]</v>
      </c>
      <c r="B81" s="310" t="s">
        <v>134</v>
      </c>
      <c r="C81" s="891"/>
      <c r="D81" s="891"/>
      <c r="E81" s="891"/>
      <c r="F81" s="891"/>
      <c r="G81" s="891"/>
      <c r="H81" s="245">
        <f t="shared" si="17"/>
        <v>0</v>
      </c>
      <c r="I81" s="247">
        <f t="shared" si="18"/>
        <v>0</v>
      </c>
      <c r="J81" s="247" t="str">
        <f t="shared" si="19"/>
        <v/>
      </c>
      <c r="K81" s="247" t="str">
        <f t="shared" si="24"/>
        <v/>
      </c>
      <c r="L81" s="247" t="str">
        <f t="shared" si="24"/>
        <v/>
      </c>
      <c r="M81" s="247" t="str">
        <f t="shared" si="20"/>
        <v/>
      </c>
      <c r="N81" s="347" t="str">
        <f t="shared" si="21"/>
        <v/>
      </c>
      <c r="O81" s="347" t="str">
        <f t="shared" si="22"/>
        <v/>
      </c>
      <c r="P81" s="347" t="str">
        <f t="shared" si="23"/>
        <v/>
      </c>
      <c r="Q81" s="2"/>
    </row>
    <row r="82" spans="1:17">
      <c r="A82" s="251"/>
      <c r="B82" s="310" t="s">
        <v>135</v>
      </c>
      <c r="C82" s="891"/>
      <c r="D82" s="891"/>
      <c r="E82" s="891"/>
      <c r="F82" s="891"/>
      <c r="G82" s="891"/>
      <c r="H82" s="245">
        <f t="shared" si="17"/>
        <v>0</v>
      </c>
      <c r="I82" s="247">
        <f t="shared" si="18"/>
        <v>0</v>
      </c>
      <c r="J82" s="247" t="str">
        <f t="shared" si="19"/>
        <v/>
      </c>
      <c r="K82" s="247" t="str">
        <f t="shared" si="24"/>
        <v/>
      </c>
      <c r="L82" s="247" t="str">
        <f t="shared" si="24"/>
        <v/>
      </c>
      <c r="M82" s="247" t="str">
        <f t="shared" si="20"/>
        <v/>
      </c>
      <c r="N82" s="347" t="str">
        <f t="shared" si="21"/>
        <v/>
      </c>
      <c r="O82" s="347" t="str">
        <f t="shared" si="22"/>
        <v/>
      </c>
      <c r="P82" s="347" t="str">
        <f t="shared" si="23"/>
        <v/>
      </c>
      <c r="Q82" s="2"/>
    </row>
    <row r="83" spans="1:17">
      <c r="A83" s="251"/>
      <c r="B83" s="310" t="s">
        <v>41</v>
      </c>
      <c r="C83" s="891"/>
      <c r="D83" s="891"/>
      <c r="E83" s="891"/>
      <c r="F83" s="891"/>
      <c r="G83" s="891"/>
      <c r="H83" s="245">
        <f t="shared" si="17"/>
        <v>0</v>
      </c>
      <c r="I83" s="247">
        <f t="shared" si="18"/>
        <v>0</v>
      </c>
      <c r="J83" s="247" t="str">
        <f t="shared" si="19"/>
        <v/>
      </c>
      <c r="K83" s="247" t="str">
        <f t="shared" si="24"/>
        <v/>
      </c>
      <c r="L83" s="247" t="str">
        <f t="shared" si="24"/>
        <v/>
      </c>
      <c r="M83" s="247" t="str">
        <f t="shared" si="20"/>
        <v/>
      </c>
      <c r="N83" s="347" t="str">
        <f t="shared" si="21"/>
        <v/>
      </c>
      <c r="O83" s="347" t="str">
        <f t="shared" si="22"/>
        <v/>
      </c>
      <c r="P83" s="347" t="str">
        <f t="shared" si="23"/>
        <v/>
      </c>
      <c r="Q83" s="2"/>
    </row>
    <row r="84" spans="1:17">
      <c r="A84" s="251"/>
      <c r="B84" s="310" t="s">
        <v>42</v>
      </c>
      <c r="C84" s="891"/>
      <c r="D84" s="891"/>
      <c r="E84" s="891"/>
      <c r="F84" s="891"/>
      <c r="G84" s="891"/>
      <c r="H84" s="245">
        <f t="shared" si="17"/>
        <v>0</v>
      </c>
      <c r="I84" s="247">
        <f t="shared" si="18"/>
        <v>0</v>
      </c>
      <c r="J84" s="247" t="str">
        <f t="shared" si="19"/>
        <v/>
      </c>
      <c r="K84" s="247" t="str">
        <f t="shared" si="24"/>
        <v/>
      </c>
      <c r="L84" s="247" t="str">
        <f t="shared" si="24"/>
        <v/>
      </c>
      <c r="M84" s="247" t="str">
        <f t="shared" si="20"/>
        <v/>
      </c>
      <c r="N84" s="347" t="str">
        <f t="shared" si="21"/>
        <v/>
      </c>
      <c r="O84" s="347" t="str">
        <f t="shared" si="22"/>
        <v/>
      </c>
      <c r="P84" s="347" t="str">
        <f t="shared" si="23"/>
        <v/>
      </c>
      <c r="Q84" s="2"/>
    </row>
    <row r="85" spans="1:17">
      <c r="A85" s="576" t="str">
        <f>'plasma (Lipid#3)'!A209</f>
        <v>MP-10</v>
      </c>
      <c r="B85" s="698" t="s">
        <v>39</v>
      </c>
      <c r="C85" s="893"/>
      <c r="D85" s="893"/>
      <c r="E85" s="893"/>
      <c r="F85" s="893"/>
      <c r="G85" s="893"/>
      <c r="H85" s="564">
        <f t="shared" si="17"/>
        <v>0</v>
      </c>
      <c r="I85" s="569">
        <f t="shared" si="18"/>
        <v>0</v>
      </c>
      <c r="J85" s="569" t="str">
        <f t="shared" si="19"/>
        <v/>
      </c>
      <c r="K85" s="569" t="str">
        <f>IF(ISERROR('plasma (Lipid#3)'!I225),"",'plasma (Lipid#3)'!I225)</f>
        <v/>
      </c>
      <c r="L85" s="569" t="str">
        <f>IF(ISERROR('plasma (Lipid#3)'!C227),"",'plasma (Lipid#3)'!C227)</f>
        <v/>
      </c>
      <c r="M85" s="569" t="str">
        <f t="shared" si="20"/>
        <v/>
      </c>
      <c r="N85" s="699" t="str">
        <f t="shared" si="21"/>
        <v/>
      </c>
      <c r="O85" s="699" t="str">
        <f t="shared" si="22"/>
        <v/>
      </c>
      <c r="P85" s="699" t="str">
        <f t="shared" si="23"/>
        <v/>
      </c>
      <c r="Q85" s="2"/>
    </row>
    <row r="86" spans="1:17">
      <c r="A86" s="576" t="str">
        <f>'plasma (Lipid#3)'!A210</f>
        <v>[body weight]</v>
      </c>
      <c r="B86" s="698" t="s">
        <v>136</v>
      </c>
      <c r="C86" s="893"/>
      <c r="D86" s="893"/>
      <c r="E86" s="893"/>
      <c r="F86" s="893"/>
      <c r="G86" s="893"/>
      <c r="H86" s="564">
        <f t="shared" si="17"/>
        <v>0</v>
      </c>
      <c r="I86" s="569">
        <f t="shared" si="18"/>
        <v>0</v>
      </c>
      <c r="J86" s="569" t="str">
        <f t="shared" si="19"/>
        <v/>
      </c>
      <c r="K86" s="569" t="str">
        <f>K85</f>
        <v/>
      </c>
      <c r="L86" s="569" t="str">
        <f>L85</f>
        <v/>
      </c>
      <c r="M86" s="569" t="str">
        <f t="shared" si="20"/>
        <v/>
      </c>
      <c r="N86" s="699" t="str">
        <f t="shared" si="21"/>
        <v/>
      </c>
      <c r="O86" s="699" t="str">
        <f t="shared" si="22"/>
        <v/>
      </c>
      <c r="P86" s="699" t="str">
        <f t="shared" si="23"/>
        <v/>
      </c>
      <c r="Q86" s="2"/>
    </row>
    <row r="87" spans="1:17">
      <c r="A87" s="576" t="str">
        <f>'plasma (Lipid#3)'!A211</f>
        <v>Lipid#3</v>
      </c>
      <c r="B87" s="698" t="s">
        <v>40</v>
      </c>
      <c r="C87" s="893"/>
      <c r="D87" s="893"/>
      <c r="E87" s="893"/>
      <c r="F87" s="893"/>
      <c r="G87" s="893"/>
      <c r="H87" s="564">
        <f t="shared" si="17"/>
        <v>0</v>
      </c>
      <c r="I87" s="569">
        <f t="shared" si="18"/>
        <v>0</v>
      </c>
      <c r="J87" s="569" t="str">
        <f t="shared" si="19"/>
        <v/>
      </c>
      <c r="K87" s="569" t="str">
        <f t="shared" ref="K87:L92" si="25">K86</f>
        <v/>
      </c>
      <c r="L87" s="569" t="str">
        <f t="shared" si="25"/>
        <v/>
      </c>
      <c r="M87" s="569" t="str">
        <f t="shared" si="20"/>
        <v/>
      </c>
      <c r="N87" s="699" t="str">
        <f t="shared" si="21"/>
        <v/>
      </c>
      <c r="O87" s="699" t="str">
        <f t="shared" si="22"/>
        <v/>
      </c>
      <c r="P87" s="699" t="str">
        <f t="shared" si="23"/>
        <v/>
      </c>
      <c r="Q87" s="2"/>
    </row>
    <row r="88" spans="1:17">
      <c r="A88" s="576" t="str">
        <f>'plasma (Lipid#3)'!A212</f>
        <v>[diet C]</v>
      </c>
      <c r="B88" s="698" t="s">
        <v>133</v>
      </c>
      <c r="C88" s="893"/>
      <c r="D88" s="893"/>
      <c r="E88" s="893"/>
      <c r="F88" s="893"/>
      <c r="G88" s="893"/>
      <c r="H88" s="564">
        <f t="shared" si="17"/>
        <v>0</v>
      </c>
      <c r="I88" s="569">
        <f t="shared" si="18"/>
        <v>0</v>
      </c>
      <c r="J88" s="569" t="str">
        <f t="shared" si="19"/>
        <v/>
      </c>
      <c r="K88" s="569" t="str">
        <f t="shared" si="25"/>
        <v/>
      </c>
      <c r="L88" s="569" t="str">
        <f t="shared" si="25"/>
        <v/>
      </c>
      <c r="M88" s="569" t="str">
        <f t="shared" si="20"/>
        <v/>
      </c>
      <c r="N88" s="699" t="str">
        <f t="shared" si="21"/>
        <v/>
      </c>
      <c r="O88" s="699" t="str">
        <f t="shared" si="22"/>
        <v/>
      </c>
      <c r="P88" s="699" t="str">
        <f t="shared" si="23"/>
        <v/>
      </c>
      <c r="Q88" s="2"/>
    </row>
    <row r="89" spans="1:17">
      <c r="A89" s="576" t="str">
        <f>'plasma (Lipid#3)'!A214</f>
        <v>[sex]</v>
      </c>
      <c r="B89" s="698" t="s">
        <v>134</v>
      </c>
      <c r="C89" s="893"/>
      <c r="D89" s="893"/>
      <c r="E89" s="893"/>
      <c r="F89" s="893"/>
      <c r="G89" s="893"/>
      <c r="H89" s="564">
        <f t="shared" si="17"/>
        <v>0</v>
      </c>
      <c r="I89" s="569">
        <f t="shared" si="18"/>
        <v>0</v>
      </c>
      <c r="J89" s="569" t="str">
        <f t="shared" si="19"/>
        <v/>
      </c>
      <c r="K89" s="569" t="str">
        <f t="shared" si="25"/>
        <v/>
      </c>
      <c r="L89" s="569" t="str">
        <f t="shared" si="25"/>
        <v/>
      </c>
      <c r="M89" s="569" t="str">
        <f t="shared" si="20"/>
        <v/>
      </c>
      <c r="N89" s="699" t="str">
        <f t="shared" si="21"/>
        <v/>
      </c>
      <c r="O89" s="699" t="str">
        <f t="shared" si="22"/>
        <v/>
      </c>
      <c r="P89" s="699" t="str">
        <f t="shared" si="23"/>
        <v/>
      </c>
      <c r="Q89" s="2"/>
    </row>
    <row r="90" spans="1:17">
      <c r="A90" s="564"/>
      <c r="B90" s="698" t="s">
        <v>135</v>
      </c>
      <c r="C90" s="893"/>
      <c r="D90" s="893"/>
      <c r="E90" s="893"/>
      <c r="F90" s="893"/>
      <c r="G90" s="893"/>
      <c r="H90" s="564">
        <f t="shared" si="17"/>
        <v>0</v>
      </c>
      <c r="I90" s="569">
        <f t="shared" si="18"/>
        <v>0</v>
      </c>
      <c r="J90" s="569" t="str">
        <f t="shared" si="19"/>
        <v/>
      </c>
      <c r="K90" s="569" t="str">
        <f t="shared" si="25"/>
        <v/>
      </c>
      <c r="L90" s="569" t="str">
        <f t="shared" si="25"/>
        <v/>
      </c>
      <c r="M90" s="569" t="str">
        <f t="shared" si="20"/>
        <v/>
      </c>
      <c r="N90" s="699" t="str">
        <f t="shared" si="21"/>
        <v/>
      </c>
      <c r="O90" s="699" t="str">
        <f t="shared" si="22"/>
        <v/>
      </c>
      <c r="P90" s="699" t="str">
        <f t="shared" si="23"/>
        <v/>
      </c>
      <c r="Q90" s="2"/>
    </row>
    <row r="91" spans="1:17">
      <c r="A91" s="564"/>
      <c r="B91" s="698" t="s">
        <v>41</v>
      </c>
      <c r="C91" s="893"/>
      <c r="D91" s="893"/>
      <c r="E91" s="893"/>
      <c r="F91" s="893"/>
      <c r="G91" s="893"/>
      <c r="H91" s="564">
        <f t="shared" si="17"/>
        <v>0</v>
      </c>
      <c r="I91" s="569">
        <f t="shared" si="18"/>
        <v>0</v>
      </c>
      <c r="J91" s="569" t="str">
        <f t="shared" si="19"/>
        <v/>
      </c>
      <c r="K91" s="569" t="str">
        <f t="shared" si="25"/>
        <v/>
      </c>
      <c r="L91" s="569" t="str">
        <f t="shared" si="25"/>
        <v/>
      </c>
      <c r="M91" s="569" t="str">
        <f t="shared" si="20"/>
        <v/>
      </c>
      <c r="N91" s="699" t="str">
        <f t="shared" si="21"/>
        <v/>
      </c>
      <c r="O91" s="699" t="str">
        <f t="shared" si="22"/>
        <v/>
      </c>
      <c r="P91" s="699" t="str">
        <f t="shared" si="23"/>
        <v/>
      </c>
      <c r="Q91" s="2"/>
    </row>
    <row r="92" spans="1:17" s="54" customFormat="1" ht="11.25" customHeight="1">
      <c r="A92" s="564"/>
      <c r="B92" s="698" t="s">
        <v>42</v>
      </c>
      <c r="C92" s="893"/>
      <c r="D92" s="893"/>
      <c r="E92" s="893"/>
      <c r="F92" s="893"/>
      <c r="G92" s="893"/>
      <c r="H92" s="564">
        <f t="shared" si="17"/>
        <v>0</v>
      </c>
      <c r="I92" s="569">
        <f t="shared" si="18"/>
        <v>0</v>
      </c>
      <c r="J92" s="569" t="str">
        <f t="shared" si="19"/>
        <v/>
      </c>
      <c r="K92" s="569" t="str">
        <f t="shared" si="25"/>
        <v/>
      </c>
      <c r="L92" s="569" t="str">
        <f t="shared" si="25"/>
        <v/>
      </c>
      <c r="M92" s="569" t="str">
        <f t="shared" si="20"/>
        <v/>
      </c>
      <c r="N92" s="699" t="str">
        <f t="shared" si="21"/>
        <v/>
      </c>
      <c r="O92" s="699" t="str">
        <f t="shared" si="22"/>
        <v/>
      </c>
      <c r="P92" s="699" t="str">
        <f t="shared" si="23"/>
        <v/>
      </c>
      <c r="Q92" s="4"/>
    </row>
    <row r="93" spans="1:17" s="54" customFormat="1">
      <c r="A93" s="251" t="str">
        <f>'plasma (Lipid#3)'!A229</f>
        <v>MP-11</v>
      </c>
      <c r="B93" s="310" t="s">
        <v>39</v>
      </c>
      <c r="C93" s="890"/>
      <c r="D93" s="891"/>
      <c r="E93" s="891"/>
      <c r="F93" s="891"/>
      <c r="G93" s="891"/>
      <c r="H93" s="245">
        <f t="shared" si="17"/>
        <v>0</v>
      </c>
      <c r="I93" s="247">
        <f t="shared" si="18"/>
        <v>0</v>
      </c>
      <c r="J93" s="247" t="str">
        <f t="shared" si="19"/>
        <v/>
      </c>
      <c r="K93" s="247" t="str">
        <f>IF(ISERROR('plasma (Lipid#3)'!I245),"",'plasma (Lipid#3)'!I245)</f>
        <v/>
      </c>
      <c r="L93" s="247" t="str">
        <f>IF(ISERROR('plasma (Lipid#3)'!C247),"",'plasma (Lipid#3)'!C247)</f>
        <v/>
      </c>
      <c r="M93" s="247" t="str">
        <f t="shared" si="20"/>
        <v/>
      </c>
      <c r="N93" s="347" t="str">
        <f t="shared" si="21"/>
        <v/>
      </c>
      <c r="O93" s="347" t="str">
        <f t="shared" si="22"/>
        <v/>
      </c>
      <c r="P93" s="347" t="str">
        <f t="shared" si="23"/>
        <v/>
      </c>
      <c r="Q93" s="4"/>
    </row>
    <row r="94" spans="1:17" s="54" customFormat="1">
      <c r="A94" s="251" t="str">
        <f>'plasma (Lipid#3)'!A230</f>
        <v>[body weight]</v>
      </c>
      <c r="B94" s="310" t="s">
        <v>136</v>
      </c>
      <c r="C94" s="891"/>
      <c r="D94" s="891"/>
      <c r="E94" s="891"/>
      <c r="F94" s="891"/>
      <c r="G94" s="891"/>
      <c r="H94" s="245">
        <f t="shared" si="17"/>
        <v>0</v>
      </c>
      <c r="I94" s="247">
        <f t="shared" si="18"/>
        <v>0</v>
      </c>
      <c r="J94" s="247" t="str">
        <f t="shared" si="19"/>
        <v/>
      </c>
      <c r="K94" s="247" t="str">
        <f>K93</f>
        <v/>
      </c>
      <c r="L94" s="247" t="str">
        <f>L93</f>
        <v/>
      </c>
      <c r="M94" s="247" t="str">
        <f t="shared" si="20"/>
        <v/>
      </c>
      <c r="N94" s="347" t="str">
        <f>IF(ISERROR(J94/M94/23),"",J94/M94/23)</f>
        <v/>
      </c>
      <c r="O94" s="347" t="str">
        <f t="shared" si="22"/>
        <v/>
      </c>
      <c r="P94" s="347" t="str">
        <f t="shared" si="23"/>
        <v/>
      </c>
      <c r="Q94" s="4"/>
    </row>
    <row r="95" spans="1:17" s="54" customFormat="1">
      <c r="A95" s="251" t="str">
        <f>'plasma (Lipid#3)'!A231</f>
        <v>Lipid#3</v>
      </c>
      <c r="B95" s="310" t="s">
        <v>40</v>
      </c>
      <c r="C95" s="891"/>
      <c r="D95" s="891"/>
      <c r="E95" s="891"/>
      <c r="F95" s="891"/>
      <c r="G95" s="891"/>
      <c r="H95" s="245">
        <f t="shared" si="17"/>
        <v>0</v>
      </c>
      <c r="I95" s="247">
        <f t="shared" si="18"/>
        <v>0</v>
      </c>
      <c r="J95" s="247" t="str">
        <f t="shared" si="19"/>
        <v/>
      </c>
      <c r="K95" s="247" t="str">
        <f t="shared" ref="K95:L100" si="26">K94</f>
        <v/>
      </c>
      <c r="L95" s="247" t="str">
        <f t="shared" si="26"/>
        <v/>
      </c>
      <c r="M95" s="247" t="str">
        <f t="shared" si="20"/>
        <v/>
      </c>
      <c r="N95" s="347" t="str">
        <f t="shared" ref="N95:N108" si="27">IF(ISERROR(J95/M95/23),"",J95/M95/23)</f>
        <v/>
      </c>
      <c r="O95" s="347" t="str">
        <f t="shared" si="22"/>
        <v/>
      </c>
      <c r="P95" s="347" t="str">
        <f t="shared" si="23"/>
        <v/>
      </c>
      <c r="Q95" s="4"/>
    </row>
    <row r="96" spans="1:17" s="54" customFormat="1">
      <c r="A96" s="251" t="str">
        <f>'plasma (Lipid#3)'!A232</f>
        <v>[diet C]</v>
      </c>
      <c r="B96" s="310" t="s">
        <v>133</v>
      </c>
      <c r="C96" s="891"/>
      <c r="D96" s="891"/>
      <c r="E96" s="891"/>
      <c r="F96" s="891"/>
      <c r="G96" s="891"/>
      <c r="H96" s="245">
        <f t="shared" si="17"/>
        <v>0</v>
      </c>
      <c r="I96" s="247">
        <f t="shared" si="18"/>
        <v>0</v>
      </c>
      <c r="J96" s="247" t="str">
        <f t="shared" si="19"/>
        <v/>
      </c>
      <c r="K96" s="247" t="str">
        <f t="shared" si="26"/>
        <v/>
      </c>
      <c r="L96" s="247" t="str">
        <f t="shared" si="26"/>
        <v/>
      </c>
      <c r="M96" s="247" t="str">
        <f t="shared" si="20"/>
        <v/>
      </c>
      <c r="N96" s="347" t="str">
        <f t="shared" si="27"/>
        <v/>
      </c>
      <c r="O96" s="347" t="str">
        <f t="shared" si="22"/>
        <v/>
      </c>
      <c r="P96" s="347" t="str">
        <f t="shared" si="23"/>
        <v/>
      </c>
      <c r="Q96" s="4"/>
    </row>
    <row r="97" spans="1:17" s="54" customFormat="1">
      <c r="A97" s="251" t="str">
        <f>'plasma (Lipid#3)'!A233</f>
        <v>[treatment C]</v>
      </c>
      <c r="B97" s="310" t="s">
        <v>134</v>
      </c>
      <c r="C97" s="891"/>
      <c r="D97" s="891"/>
      <c r="E97" s="891"/>
      <c r="F97" s="891"/>
      <c r="G97" s="891"/>
      <c r="H97" s="245">
        <f t="shared" si="17"/>
        <v>0</v>
      </c>
      <c r="I97" s="247">
        <f t="shared" si="18"/>
        <v>0</v>
      </c>
      <c r="J97" s="247" t="str">
        <f t="shared" si="19"/>
        <v/>
      </c>
      <c r="K97" s="247" t="str">
        <f t="shared" si="26"/>
        <v/>
      </c>
      <c r="L97" s="247" t="str">
        <f t="shared" si="26"/>
        <v/>
      </c>
      <c r="M97" s="247" t="str">
        <f t="shared" si="20"/>
        <v/>
      </c>
      <c r="N97" s="347" t="str">
        <f t="shared" si="27"/>
        <v/>
      </c>
      <c r="O97" s="347" t="str">
        <f t="shared" si="22"/>
        <v/>
      </c>
      <c r="P97" s="347" t="str">
        <f t="shared" si="23"/>
        <v/>
      </c>
      <c r="Q97" s="4"/>
    </row>
    <row r="98" spans="1:17" s="54" customFormat="1">
      <c r="A98" s="251" t="str">
        <f>'plasma (Lipid#3)'!A234</f>
        <v>[sex]</v>
      </c>
      <c r="B98" s="310" t="s">
        <v>135</v>
      </c>
      <c r="C98" s="891"/>
      <c r="D98" s="891"/>
      <c r="E98" s="891"/>
      <c r="F98" s="891"/>
      <c r="G98" s="891"/>
      <c r="H98" s="245">
        <f t="shared" si="17"/>
        <v>0</v>
      </c>
      <c r="I98" s="247">
        <f t="shared" si="18"/>
        <v>0</v>
      </c>
      <c r="J98" s="247" t="str">
        <f t="shared" si="19"/>
        <v/>
      </c>
      <c r="K98" s="247" t="str">
        <f t="shared" si="26"/>
        <v/>
      </c>
      <c r="L98" s="247" t="str">
        <f t="shared" si="26"/>
        <v/>
      </c>
      <c r="M98" s="247" t="str">
        <f t="shared" si="20"/>
        <v/>
      </c>
      <c r="N98" s="347" t="str">
        <f t="shared" si="27"/>
        <v/>
      </c>
      <c r="O98" s="347" t="str">
        <f t="shared" si="22"/>
        <v/>
      </c>
      <c r="P98" s="347" t="str">
        <f t="shared" si="23"/>
        <v/>
      </c>
      <c r="Q98" s="4"/>
    </row>
    <row r="99" spans="1:17" s="54" customFormat="1">
      <c r="A99" s="251"/>
      <c r="B99" s="310" t="s">
        <v>41</v>
      </c>
      <c r="C99" s="891"/>
      <c r="D99" s="891"/>
      <c r="E99" s="891"/>
      <c r="F99" s="891"/>
      <c r="G99" s="891"/>
      <c r="H99" s="245">
        <f t="shared" si="17"/>
        <v>0</v>
      </c>
      <c r="I99" s="247">
        <f t="shared" si="18"/>
        <v>0</v>
      </c>
      <c r="J99" s="247" t="str">
        <f t="shared" si="19"/>
        <v/>
      </c>
      <c r="K99" s="247" t="str">
        <f t="shared" si="26"/>
        <v/>
      </c>
      <c r="L99" s="247" t="str">
        <f t="shared" si="26"/>
        <v/>
      </c>
      <c r="M99" s="247" t="str">
        <f t="shared" si="20"/>
        <v/>
      </c>
      <c r="N99" s="347" t="str">
        <f t="shared" si="27"/>
        <v/>
      </c>
      <c r="O99" s="347" t="str">
        <f t="shared" si="22"/>
        <v/>
      </c>
      <c r="P99" s="347" t="str">
        <f t="shared" si="23"/>
        <v/>
      </c>
      <c r="Q99" s="4"/>
    </row>
    <row r="100" spans="1:17" s="54" customFormat="1">
      <c r="A100" s="251"/>
      <c r="B100" s="310" t="s">
        <v>42</v>
      </c>
      <c r="C100" s="891"/>
      <c r="D100" s="891"/>
      <c r="E100" s="891"/>
      <c r="F100" s="891"/>
      <c r="G100" s="891"/>
      <c r="H100" s="245">
        <f t="shared" si="17"/>
        <v>0</v>
      </c>
      <c r="I100" s="247">
        <f t="shared" si="18"/>
        <v>0</v>
      </c>
      <c r="J100" s="247" t="str">
        <f t="shared" si="19"/>
        <v/>
      </c>
      <c r="K100" s="247" t="str">
        <f t="shared" si="26"/>
        <v/>
      </c>
      <c r="L100" s="247" t="str">
        <f t="shared" si="26"/>
        <v/>
      </c>
      <c r="M100" s="247" t="str">
        <f t="shared" si="20"/>
        <v/>
      </c>
      <c r="N100" s="347" t="str">
        <f t="shared" si="27"/>
        <v/>
      </c>
      <c r="O100" s="347" t="str">
        <f t="shared" si="22"/>
        <v/>
      </c>
      <c r="P100" s="347" t="str">
        <f t="shared" si="23"/>
        <v/>
      </c>
    </row>
    <row r="101" spans="1:17" s="54" customFormat="1">
      <c r="A101" s="576" t="str">
        <f>'plasma (Lipid#3)'!A249</f>
        <v>MP-12</v>
      </c>
      <c r="B101" s="698" t="s">
        <v>39</v>
      </c>
      <c r="C101" s="893"/>
      <c r="D101" s="893"/>
      <c r="E101" s="893"/>
      <c r="F101" s="893"/>
      <c r="G101" s="893"/>
      <c r="H101" s="564">
        <f t="shared" si="17"/>
        <v>0</v>
      </c>
      <c r="I101" s="569">
        <f t="shared" si="18"/>
        <v>0</v>
      </c>
      <c r="J101" s="569" t="str">
        <f t="shared" si="19"/>
        <v/>
      </c>
      <c r="K101" s="569" t="str">
        <f>IF(ISERROR('plasma (Lipid#3)'!I265),"",'plasma (Lipid#3)'!I265)</f>
        <v/>
      </c>
      <c r="L101" s="569" t="str">
        <f>IF(ISERROR('plasma (Lipid#3)'!C267),"",'plasma (Lipid#3)'!C267)</f>
        <v/>
      </c>
      <c r="M101" s="569" t="str">
        <f t="shared" si="20"/>
        <v/>
      </c>
      <c r="N101" s="699" t="str">
        <f t="shared" si="27"/>
        <v/>
      </c>
      <c r="O101" s="699" t="str">
        <f t="shared" si="22"/>
        <v/>
      </c>
      <c r="P101" s="699" t="str">
        <f t="shared" si="23"/>
        <v/>
      </c>
    </row>
    <row r="102" spans="1:17" s="54" customFormat="1">
      <c r="A102" s="576" t="str">
        <f>'plasma (Lipid#3)'!A250</f>
        <v>[body weight]</v>
      </c>
      <c r="B102" s="698" t="s">
        <v>136</v>
      </c>
      <c r="C102" s="893"/>
      <c r="D102" s="893"/>
      <c r="E102" s="893"/>
      <c r="F102" s="893"/>
      <c r="G102" s="893"/>
      <c r="H102" s="564">
        <f t="shared" si="17"/>
        <v>0</v>
      </c>
      <c r="I102" s="569">
        <f t="shared" si="18"/>
        <v>0</v>
      </c>
      <c r="J102" s="569" t="str">
        <f t="shared" si="19"/>
        <v/>
      </c>
      <c r="K102" s="569" t="str">
        <f>K101</f>
        <v/>
      </c>
      <c r="L102" s="569" t="str">
        <f>L101</f>
        <v/>
      </c>
      <c r="M102" s="569" t="str">
        <f t="shared" si="20"/>
        <v/>
      </c>
      <c r="N102" s="699" t="str">
        <f t="shared" si="27"/>
        <v/>
      </c>
      <c r="O102" s="699" t="str">
        <f t="shared" si="22"/>
        <v/>
      </c>
      <c r="P102" s="699" t="str">
        <f t="shared" si="23"/>
        <v/>
      </c>
    </row>
    <row r="103" spans="1:17" s="54" customFormat="1">
      <c r="A103" s="576" t="str">
        <f>'plasma (Lipid#3)'!A251</f>
        <v>Lipid#3</v>
      </c>
      <c r="B103" s="698" t="s">
        <v>40</v>
      </c>
      <c r="C103" s="893"/>
      <c r="D103" s="893"/>
      <c r="E103" s="893"/>
      <c r="F103" s="893"/>
      <c r="G103" s="893"/>
      <c r="H103" s="564">
        <f t="shared" si="17"/>
        <v>0</v>
      </c>
      <c r="I103" s="569">
        <f t="shared" si="18"/>
        <v>0</v>
      </c>
      <c r="J103" s="569" t="str">
        <f t="shared" si="19"/>
        <v/>
      </c>
      <c r="K103" s="569" t="str">
        <f t="shared" ref="K103:L108" si="28">K102</f>
        <v/>
      </c>
      <c r="L103" s="569" t="str">
        <f t="shared" si="28"/>
        <v/>
      </c>
      <c r="M103" s="569" t="str">
        <f t="shared" si="20"/>
        <v/>
      </c>
      <c r="N103" s="699" t="str">
        <f t="shared" si="27"/>
        <v/>
      </c>
      <c r="O103" s="699" t="str">
        <f t="shared" si="22"/>
        <v/>
      </c>
      <c r="P103" s="699" t="str">
        <f t="shared" si="23"/>
        <v/>
      </c>
    </row>
    <row r="104" spans="1:17" s="54" customFormat="1">
      <c r="A104" s="576" t="str">
        <f>'plasma (Lipid#3)'!A252</f>
        <v>[diet C]</v>
      </c>
      <c r="B104" s="698" t="s">
        <v>133</v>
      </c>
      <c r="C104" s="893"/>
      <c r="D104" s="893"/>
      <c r="E104" s="893"/>
      <c r="F104" s="893"/>
      <c r="G104" s="893"/>
      <c r="H104" s="564">
        <f t="shared" si="17"/>
        <v>0</v>
      </c>
      <c r="I104" s="569">
        <f t="shared" si="18"/>
        <v>0</v>
      </c>
      <c r="J104" s="569" t="str">
        <f t="shared" si="19"/>
        <v/>
      </c>
      <c r="K104" s="569" t="str">
        <f t="shared" si="28"/>
        <v/>
      </c>
      <c r="L104" s="569" t="str">
        <f t="shared" si="28"/>
        <v/>
      </c>
      <c r="M104" s="569" t="str">
        <f t="shared" si="20"/>
        <v/>
      </c>
      <c r="N104" s="699" t="str">
        <f t="shared" si="27"/>
        <v/>
      </c>
      <c r="O104" s="699" t="str">
        <f t="shared" si="22"/>
        <v/>
      </c>
      <c r="P104" s="699" t="str">
        <f t="shared" si="23"/>
        <v/>
      </c>
    </row>
    <row r="105" spans="1:17" s="54" customFormat="1">
      <c r="A105" s="576" t="str">
        <f>'plasma (Lipid#3)'!A254</f>
        <v>[sex]</v>
      </c>
      <c r="B105" s="698" t="s">
        <v>134</v>
      </c>
      <c r="C105" s="893"/>
      <c r="D105" s="893"/>
      <c r="E105" s="893"/>
      <c r="F105" s="893"/>
      <c r="G105" s="893"/>
      <c r="H105" s="564">
        <f t="shared" si="17"/>
        <v>0</v>
      </c>
      <c r="I105" s="569">
        <f t="shared" si="18"/>
        <v>0</v>
      </c>
      <c r="J105" s="569" t="str">
        <f t="shared" si="19"/>
        <v/>
      </c>
      <c r="K105" s="569" t="str">
        <f t="shared" si="28"/>
        <v/>
      </c>
      <c r="L105" s="569" t="str">
        <f t="shared" si="28"/>
        <v/>
      </c>
      <c r="M105" s="569" t="str">
        <f t="shared" si="20"/>
        <v/>
      </c>
      <c r="N105" s="699" t="str">
        <f t="shared" si="27"/>
        <v/>
      </c>
      <c r="O105" s="699" t="str">
        <f t="shared" si="22"/>
        <v/>
      </c>
      <c r="P105" s="699" t="str">
        <f t="shared" si="23"/>
        <v/>
      </c>
    </row>
    <row r="106" spans="1:17" s="54" customFormat="1">
      <c r="A106" s="564"/>
      <c r="B106" s="698" t="s">
        <v>135</v>
      </c>
      <c r="C106" s="893"/>
      <c r="D106" s="893"/>
      <c r="E106" s="893"/>
      <c r="F106" s="893"/>
      <c r="G106" s="893"/>
      <c r="H106" s="564">
        <f t="shared" si="17"/>
        <v>0</v>
      </c>
      <c r="I106" s="569">
        <f t="shared" si="18"/>
        <v>0</v>
      </c>
      <c r="J106" s="569" t="str">
        <f t="shared" si="19"/>
        <v/>
      </c>
      <c r="K106" s="569" t="str">
        <f t="shared" si="28"/>
        <v/>
      </c>
      <c r="L106" s="569" t="str">
        <f t="shared" si="28"/>
        <v/>
      </c>
      <c r="M106" s="569" t="str">
        <f t="shared" si="20"/>
        <v/>
      </c>
      <c r="N106" s="699" t="str">
        <f t="shared" si="27"/>
        <v/>
      </c>
      <c r="O106" s="699" t="str">
        <f t="shared" si="22"/>
        <v/>
      </c>
      <c r="P106" s="699" t="str">
        <f t="shared" si="23"/>
        <v/>
      </c>
    </row>
    <row r="107" spans="1:17" s="54" customFormat="1">
      <c r="A107" s="564"/>
      <c r="B107" s="698" t="s">
        <v>41</v>
      </c>
      <c r="C107" s="893"/>
      <c r="D107" s="893"/>
      <c r="E107" s="893"/>
      <c r="F107" s="893"/>
      <c r="G107" s="893"/>
      <c r="H107" s="564">
        <f t="shared" si="17"/>
        <v>0</v>
      </c>
      <c r="I107" s="569">
        <f t="shared" si="18"/>
        <v>0</v>
      </c>
      <c r="J107" s="569" t="str">
        <f t="shared" si="19"/>
        <v/>
      </c>
      <c r="K107" s="569" t="str">
        <f t="shared" si="28"/>
        <v/>
      </c>
      <c r="L107" s="569" t="str">
        <f t="shared" si="28"/>
        <v/>
      </c>
      <c r="M107" s="569" t="str">
        <f t="shared" si="20"/>
        <v/>
      </c>
      <c r="N107" s="699" t="str">
        <f t="shared" si="27"/>
        <v/>
      </c>
      <c r="O107" s="699" t="str">
        <f t="shared" si="22"/>
        <v/>
      </c>
      <c r="P107" s="699" t="str">
        <f t="shared" si="23"/>
        <v/>
      </c>
    </row>
    <row r="108" spans="1:17" s="329" customFormat="1">
      <c r="A108" s="564"/>
      <c r="B108" s="698" t="s">
        <v>42</v>
      </c>
      <c r="C108" s="893"/>
      <c r="D108" s="893"/>
      <c r="E108" s="893"/>
      <c r="F108" s="893"/>
      <c r="G108" s="893"/>
      <c r="H108" s="564">
        <f t="shared" si="17"/>
        <v>0</v>
      </c>
      <c r="I108" s="569">
        <f t="shared" si="18"/>
        <v>0</v>
      </c>
      <c r="J108" s="569" t="str">
        <f t="shared" si="19"/>
        <v/>
      </c>
      <c r="K108" s="569" t="str">
        <f t="shared" si="28"/>
        <v/>
      </c>
      <c r="L108" s="569" t="str">
        <f t="shared" si="28"/>
        <v/>
      </c>
      <c r="M108" s="569" t="str">
        <f t="shared" si="20"/>
        <v/>
      </c>
      <c r="N108" s="699" t="str">
        <f t="shared" si="27"/>
        <v/>
      </c>
      <c r="O108" s="699" t="str">
        <f t="shared" si="22"/>
        <v/>
      </c>
      <c r="P108" s="699" t="str">
        <f>IF(ISERROR(J108*100*1000/(K108*23)),"",J108*100*1000/(K108*23))</f>
        <v/>
      </c>
    </row>
    <row r="109" spans="1:17" s="329" customFormat="1">
      <c r="A109" s="352"/>
      <c r="B109" s="352"/>
      <c r="C109" s="352"/>
      <c r="I109" s="353"/>
    </row>
    <row r="110" spans="1:17" s="329" customFormat="1">
      <c r="A110" s="352"/>
      <c r="B110" s="352"/>
      <c r="C110" s="352"/>
      <c r="I110" s="353"/>
    </row>
    <row r="111" spans="1:17" s="329" customFormat="1">
      <c r="A111" s="352"/>
      <c r="B111" s="352"/>
      <c r="C111" s="352"/>
      <c r="I111" s="353"/>
    </row>
    <row r="112" spans="1:17" s="329" customFormat="1">
      <c r="A112" s="352"/>
      <c r="B112" s="352"/>
      <c r="C112" s="352"/>
      <c r="I112" s="353"/>
    </row>
    <row r="113" spans="1:9" s="329" customFormat="1">
      <c r="A113" s="352"/>
      <c r="B113" s="352"/>
      <c r="C113" s="352"/>
      <c r="I113" s="353"/>
    </row>
    <row r="114" spans="1:9" s="329" customFormat="1">
      <c r="A114" s="352"/>
      <c r="B114" s="352"/>
      <c r="C114" s="352"/>
      <c r="I114" s="353"/>
    </row>
    <row r="115" spans="1:9" s="329" customFormat="1">
      <c r="A115" s="352"/>
      <c r="B115" s="352"/>
      <c r="C115" s="352"/>
      <c r="I115" s="353"/>
    </row>
    <row r="116" spans="1:9" s="329" customFormat="1">
      <c r="A116" s="352"/>
      <c r="B116" s="352"/>
      <c r="C116" s="352"/>
      <c r="I116" s="353"/>
    </row>
    <row r="117" spans="1:9" s="329" customFormat="1">
      <c r="A117" s="352"/>
      <c r="B117" s="352"/>
      <c r="C117" s="352"/>
      <c r="I117" s="353"/>
    </row>
    <row r="118" spans="1:9" s="329" customFormat="1">
      <c r="A118" s="352"/>
      <c r="B118" s="352"/>
      <c r="C118" s="352"/>
      <c r="I118" s="353"/>
    </row>
  </sheetData>
  <sheetProtection algorithmName="SHA-512" hashValue="x9gCfbYWKHj5WQdh9UwP49hV031bYXk3pefvu5y07FDRMzeUWuMOOoZYJ5Lwdq6j+P6jxjL01gK5YV+tcZn3Qw==" saltValue="m+Cv4Y7tUwBdZTaXH7rD0g==" spinCount="100000" sheet="1" objects="1" scenarios="1"/>
  <mergeCells count="1">
    <mergeCell ref="A1:A2"/>
  </mergeCells>
  <phoneticPr fontId="6" type="noConversion"/>
  <pageMargins left="0.75" right="0.75" top="1" bottom="1" header="0.5" footer="0.5"/>
  <pageSetup scale="65" orientation="portrait"/>
  <headerFooter alignWithMargins="0">
    <oddHeader>&amp;CTissue Analysis
2-deoxyglucose datasheet</oddHeader>
  </headerFooter>
  <rowBreaks count="1" manualBreakCount="1">
    <brk id="6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D743"/>
  </sheetPr>
  <dimension ref="A1:IX108"/>
  <sheetViews>
    <sheetView workbookViewId="0">
      <selection activeCell="I33" sqref="I33"/>
    </sheetView>
  </sheetViews>
  <sheetFormatPr baseColWidth="10" defaultColWidth="8.83203125" defaultRowHeight="12" x14ac:dyDescent="0"/>
  <cols>
    <col min="1" max="1" width="11.5" style="79" customWidth="1"/>
    <col min="2" max="2" width="12.5" style="79" customWidth="1"/>
    <col min="3" max="3" width="12.83203125" style="79" customWidth="1"/>
    <col min="4" max="4" width="10.5" style="41" customWidth="1"/>
    <col min="5" max="6" width="8.83203125" style="41"/>
    <col min="7" max="7" width="11.6640625" style="41" customWidth="1"/>
    <col min="8" max="8" width="11.5" style="41" customWidth="1"/>
    <col min="9" max="9" width="12.6640625" style="42" customWidth="1"/>
    <col min="10" max="10" width="13.5" style="41" customWidth="1"/>
    <col min="11" max="12" width="12.33203125" style="41" customWidth="1"/>
    <col min="13" max="13" width="9.6640625" style="41" customWidth="1"/>
    <col min="14" max="14" width="7.5" style="41" customWidth="1"/>
    <col min="15" max="16" width="8.6640625" style="41" customWidth="1"/>
    <col min="17" max="17" width="8.83203125" style="41"/>
    <col min="18" max="27" width="8.83203125" style="54"/>
    <col min="28" max="16384" width="8.83203125" style="41"/>
  </cols>
  <sheetData>
    <row r="1" spans="1:258">
      <c r="A1" s="1309" t="str">
        <f>+'Plasma (D)'!A1:E1</f>
        <v>Average Values</v>
      </c>
      <c r="B1" s="846" t="s">
        <v>52</v>
      </c>
      <c r="C1" s="847"/>
      <c r="D1" s="281" t="s">
        <v>13</v>
      </c>
      <c r="E1" s="281"/>
      <c r="F1" s="282"/>
      <c r="G1" s="283" t="s">
        <v>33</v>
      </c>
      <c r="H1" s="283"/>
      <c r="I1" s="342"/>
    </row>
    <row r="2" spans="1:258">
      <c r="A2" s="1310"/>
      <c r="B2" s="848" t="s">
        <v>37</v>
      </c>
      <c r="C2" s="849" t="s">
        <v>38</v>
      </c>
      <c r="D2" s="286" t="s">
        <v>288</v>
      </c>
      <c r="E2" s="286" t="s">
        <v>290</v>
      </c>
      <c r="F2" s="287"/>
      <c r="G2" s="288" t="s">
        <v>289</v>
      </c>
      <c r="H2" s="288"/>
      <c r="I2" s="343"/>
      <c r="Q2" s="4"/>
      <c r="R2" s="4"/>
    </row>
    <row r="3" spans="1:258">
      <c r="A3" s="845" t="s">
        <v>39</v>
      </c>
      <c r="B3" s="290" t="e">
        <f>AVERAGE(N13,N21,N29,N37,N45,N53,N61,N69,N77,N85,N93,N101)</f>
        <v>#DIV/0!</v>
      </c>
      <c r="C3" s="291" t="e">
        <f>STDEV(N13,N21,N29,N37,N45,N53,N61,N69,N77,N85,N93,N101)/SQRT(COUNT(N13,N21,N29,N37,N45,N53,N61,N69,N77,N85,N93,N101)-1)</f>
        <v>#DIV/0!</v>
      </c>
      <c r="D3" s="286" t="s">
        <v>126</v>
      </c>
      <c r="E3" s="286" t="s">
        <v>291</v>
      </c>
      <c r="F3" s="287"/>
      <c r="G3" s="288" t="s">
        <v>292</v>
      </c>
      <c r="H3" s="288"/>
      <c r="I3" s="343"/>
      <c r="Q3" s="4"/>
      <c r="R3" s="4"/>
    </row>
    <row r="4" spans="1:258">
      <c r="A4" s="845" t="s">
        <v>136</v>
      </c>
      <c r="B4" s="290" t="e">
        <f>AVERAGE(N14,N22,N30,N38,N46,N54,N62,N70,N78,N86,N94,N102)</f>
        <v>#DIV/0!</v>
      </c>
      <c r="C4" s="291" t="e">
        <f t="shared" ref="C4:C10" si="0">STDEV(N14,N22,N30,N38,N46,N54,N62,N70,N78,N86,N94,N102)/SQRT(COUNT(N14,N22,N30,N38,N46,N54,N62,N70,N78,N86,N94,N102)-1)</f>
        <v>#DIV/0!</v>
      </c>
      <c r="D4" s="286" t="s">
        <v>293</v>
      </c>
      <c r="E4" s="286" t="s">
        <v>84</v>
      </c>
      <c r="F4" s="287"/>
      <c r="G4" s="288" t="s">
        <v>294</v>
      </c>
      <c r="H4" s="288"/>
      <c r="I4" s="343"/>
      <c r="Q4" s="4"/>
      <c r="R4" s="4"/>
    </row>
    <row r="5" spans="1:258">
      <c r="A5" s="845" t="s">
        <v>40</v>
      </c>
      <c r="B5" s="290" t="e">
        <f t="shared" ref="B5:B10" si="1">AVERAGE(N15,N23,N31,N39,N47,N55,N63,N71,N79,N87,N95,N103)</f>
        <v>#DIV/0!</v>
      </c>
      <c r="C5" s="291" t="e">
        <f t="shared" si="0"/>
        <v>#DIV/0!</v>
      </c>
      <c r="D5" s="286"/>
      <c r="E5" s="286"/>
      <c r="F5" s="287"/>
      <c r="G5" s="288"/>
      <c r="H5" s="288"/>
      <c r="I5" s="343"/>
      <c r="Q5" s="4"/>
      <c r="R5" s="4"/>
    </row>
    <row r="6" spans="1:258">
      <c r="A6" s="845" t="s">
        <v>133</v>
      </c>
      <c r="B6" s="290" t="e">
        <f t="shared" si="1"/>
        <v>#DIV/0!</v>
      </c>
      <c r="C6" s="291" t="e">
        <f t="shared" si="0"/>
        <v>#DIV/0!</v>
      </c>
      <c r="D6" s="286" t="s">
        <v>100</v>
      </c>
      <c r="E6" s="286" t="s">
        <v>297</v>
      </c>
      <c r="F6" s="287"/>
      <c r="G6" s="288" t="s">
        <v>295</v>
      </c>
      <c r="H6" s="288"/>
      <c r="I6" s="343"/>
      <c r="Q6" s="4"/>
      <c r="R6" s="4"/>
    </row>
    <row r="7" spans="1:258">
      <c r="A7" s="845" t="s">
        <v>134</v>
      </c>
      <c r="B7" s="290" t="e">
        <f t="shared" si="1"/>
        <v>#DIV/0!</v>
      </c>
      <c r="C7" s="291" t="e">
        <f t="shared" si="0"/>
        <v>#DIV/0!</v>
      </c>
      <c r="D7" s="286" t="s">
        <v>221</v>
      </c>
      <c r="E7" s="286" t="s">
        <v>298</v>
      </c>
      <c r="F7" s="287"/>
      <c r="G7" s="288" t="s">
        <v>296</v>
      </c>
      <c r="H7" s="288"/>
      <c r="I7" s="343"/>
      <c r="Q7" s="4"/>
      <c r="R7" s="4"/>
    </row>
    <row r="8" spans="1:258">
      <c r="A8" s="845" t="s">
        <v>135</v>
      </c>
      <c r="B8" s="290" t="e">
        <f t="shared" si="1"/>
        <v>#DIV/0!</v>
      </c>
      <c r="C8" s="291" t="e">
        <f t="shared" si="0"/>
        <v>#DIV/0!</v>
      </c>
      <c r="D8" s="292" t="s">
        <v>299</v>
      </c>
      <c r="E8" s="292"/>
      <c r="F8" s="293"/>
      <c r="G8" s="294"/>
      <c r="H8" s="294"/>
      <c r="I8" s="344"/>
      <c r="Q8" s="4"/>
      <c r="R8" s="4"/>
    </row>
    <row r="9" spans="1:258">
      <c r="A9" s="845" t="s">
        <v>41</v>
      </c>
      <c r="B9" s="290" t="e">
        <f t="shared" si="1"/>
        <v>#DIV/0!</v>
      </c>
      <c r="C9" s="291" t="e">
        <f t="shared" si="0"/>
        <v>#DIV/0!</v>
      </c>
      <c r="D9" s="295" t="s">
        <v>63</v>
      </c>
      <c r="Q9" s="4"/>
      <c r="R9" s="4"/>
    </row>
    <row r="10" spans="1:258">
      <c r="A10" s="845" t="s">
        <v>42</v>
      </c>
      <c r="B10" s="290" t="e">
        <f t="shared" si="1"/>
        <v>#DIV/0!</v>
      </c>
      <c r="C10" s="291" t="e">
        <f t="shared" si="0"/>
        <v>#DIV/0!</v>
      </c>
      <c r="D10" s="295" t="s">
        <v>64</v>
      </c>
      <c r="R10" s="4"/>
      <c r="S10" s="4"/>
      <c r="X10" s="45"/>
      <c r="Y10" s="45"/>
    </row>
    <row r="11" spans="1:258" s="298" customFormat="1">
      <c r="A11" s="345"/>
      <c r="B11" s="297"/>
      <c r="C11" s="297"/>
      <c r="D11" s="295" t="s">
        <v>62</v>
      </c>
      <c r="I11" s="346"/>
      <c r="M11" s="299"/>
      <c r="N11" s="858" t="s">
        <v>100</v>
      </c>
      <c r="O11" s="858" t="s">
        <v>100</v>
      </c>
      <c r="P11" s="858" t="s">
        <v>221</v>
      </c>
      <c r="Q11" s="54"/>
      <c r="R11" s="45"/>
      <c r="S11" s="45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  <c r="IW11" s="54"/>
      <c r="IX11" s="54"/>
    </row>
    <row r="12" spans="1:258" s="61" customFormat="1" ht="36">
      <c r="A12" s="850" t="s">
        <v>34</v>
      </c>
      <c r="B12" s="851" t="s">
        <v>35</v>
      </c>
      <c r="C12" s="850" t="s">
        <v>50</v>
      </c>
      <c r="D12" s="852" t="s">
        <v>65</v>
      </c>
      <c r="E12" s="853" t="s">
        <v>66</v>
      </c>
      <c r="F12" s="853" t="s">
        <v>53</v>
      </c>
      <c r="G12" s="853" t="s">
        <v>54</v>
      </c>
      <c r="H12" s="853" t="s">
        <v>51</v>
      </c>
      <c r="I12" s="854" t="s">
        <v>36</v>
      </c>
      <c r="J12" s="855" t="s">
        <v>223</v>
      </c>
      <c r="K12" s="856" t="s">
        <v>224</v>
      </c>
      <c r="L12" s="856" t="s">
        <v>225</v>
      </c>
      <c r="M12" s="856" t="s">
        <v>222</v>
      </c>
      <c r="N12" s="857" t="s">
        <v>49</v>
      </c>
      <c r="O12" s="857" t="s">
        <v>217</v>
      </c>
      <c r="P12" s="857" t="s">
        <v>301</v>
      </c>
      <c r="R12" s="54"/>
      <c r="S12" s="54"/>
      <c r="T12" s="4"/>
      <c r="U12" s="54"/>
      <c r="V12" s="54"/>
      <c r="W12" s="54"/>
      <c r="X12" s="54"/>
      <c r="Y12" s="54"/>
      <c r="Z12" s="54"/>
      <c r="AA12" s="54"/>
    </row>
    <row r="13" spans="1:258" s="61" customFormat="1">
      <c r="A13" s="251" t="str">
        <f>'Plasma (D)'!A29</f>
        <v>MP-1</v>
      </c>
      <c r="B13" s="310" t="s">
        <v>39</v>
      </c>
      <c r="C13" s="890"/>
      <c r="D13" s="891"/>
      <c r="E13" s="891"/>
      <c r="F13" s="891"/>
      <c r="G13" s="891"/>
      <c r="H13" s="245">
        <f t="shared" ref="H13" si="2">F13-G13</f>
        <v>0</v>
      </c>
      <c r="I13" s="247">
        <f>H13*(1000+D13+E13)/125*1500/1000</f>
        <v>0</v>
      </c>
      <c r="J13" s="247" t="str">
        <f>IF(ISERROR(I13/C13),"",I13/C13)</f>
        <v/>
      </c>
      <c r="K13" s="247" t="str">
        <f>IF(ISERROR('Plasma (D)'!I45),"",'Plasma (D)'!I45)</f>
        <v/>
      </c>
      <c r="L13" s="247" t="str">
        <f>IF(ISERROR('Plasma (D)'!C47),"",'Plasma (D)'!C47)</f>
        <v/>
      </c>
      <c r="M13" s="247" t="str">
        <f>IF(ISERROR(K13/L13/10),"",K13/L13/10)</f>
        <v/>
      </c>
      <c r="N13" s="347" t="str">
        <f>IF(ISERROR(J13/M13/23),"",J13/M13/23)</f>
        <v/>
      </c>
      <c r="O13" s="347" t="str">
        <f>IF(ISERROR(N13*100/0.18),"",N13*100/0.18)</f>
        <v/>
      </c>
      <c r="P13" s="347" t="str">
        <f>IF(ISERROR(J13*100*1000/(K13*23)),"",J13*100*1000/(K13*23))</f>
        <v/>
      </c>
      <c r="R13" s="348"/>
      <c r="S13" s="4"/>
      <c r="T13" s="45"/>
      <c r="U13" s="45"/>
      <c r="V13" s="54"/>
      <c r="W13" s="54"/>
      <c r="X13" s="348"/>
      <c r="Y13" s="4"/>
      <c r="Z13" s="45"/>
      <c r="AA13" s="45"/>
    </row>
    <row r="14" spans="1:258">
      <c r="A14" s="251" t="str">
        <f>'Plasma (D)'!A30</f>
        <v>[body weight]</v>
      </c>
      <c r="B14" s="310" t="s">
        <v>136</v>
      </c>
      <c r="C14" s="891"/>
      <c r="D14" s="891"/>
      <c r="E14" s="891"/>
      <c r="F14" s="891"/>
      <c r="G14" s="891"/>
      <c r="H14" s="245">
        <f t="shared" ref="H14:H77" si="3">F14-G14</f>
        <v>0</v>
      </c>
      <c r="I14" s="247">
        <f t="shared" ref="I14:I77" si="4">H14*(1000+D14+E14)/125*1500/1000</f>
        <v>0</v>
      </c>
      <c r="J14" s="247" t="str">
        <f t="shared" ref="J14:J77" si="5">IF(ISERROR(I14/C14),"",I14/C14)</f>
        <v/>
      </c>
      <c r="K14" s="247" t="str">
        <f>K13</f>
        <v/>
      </c>
      <c r="L14" s="247" t="str">
        <f>L13</f>
        <v/>
      </c>
      <c r="M14" s="247" t="str">
        <f t="shared" ref="M14:M77" si="6">IF(ISERROR(K14/L14/10),"",K14/L14/10)</f>
        <v/>
      </c>
      <c r="N14" s="347" t="str">
        <f>IF(ISERROR(J14/M14/23),"",J14/M14/23)</f>
        <v/>
      </c>
      <c r="O14" s="347" t="str">
        <f t="shared" ref="O14:O77" si="7">IF(ISERROR(N14*100/0.18),"",N14*100/0.18)</f>
        <v/>
      </c>
      <c r="P14" s="347" t="str">
        <f t="shared" ref="P14:P77" si="8">IF(ISERROR(J14*100*1000/(K14*23)),"",J14*100*1000/(K14*23))</f>
        <v/>
      </c>
      <c r="S14" s="4"/>
      <c r="T14" s="349"/>
      <c r="U14" s="350"/>
      <c r="Y14" s="4"/>
      <c r="Z14" s="349"/>
      <c r="AA14" s="350"/>
    </row>
    <row r="15" spans="1:258">
      <c r="A15" s="251" t="str">
        <f>'Plasma (D)'!A31</f>
        <v>[genotype D]</v>
      </c>
      <c r="B15" s="310" t="s">
        <v>40</v>
      </c>
      <c r="C15" s="891"/>
      <c r="D15" s="891"/>
      <c r="E15" s="891"/>
      <c r="F15" s="891"/>
      <c r="G15" s="891"/>
      <c r="H15" s="245">
        <f t="shared" si="3"/>
        <v>0</v>
      </c>
      <c r="I15" s="247">
        <f t="shared" si="4"/>
        <v>0</v>
      </c>
      <c r="J15" s="247" t="str">
        <f t="shared" si="5"/>
        <v/>
      </c>
      <c r="K15" s="247" t="str">
        <f t="shared" ref="K15:L20" si="9">K14</f>
        <v/>
      </c>
      <c r="L15" s="247" t="str">
        <f t="shared" si="9"/>
        <v/>
      </c>
      <c r="M15" s="247" t="str">
        <f t="shared" si="6"/>
        <v/>
      </c>
      <c r="N15" s="347" t="str">
        <f t="shared" ref="N15:N76" si="10">IF(ISERROR(J15/M15/23),"",J15/M15/23)</f>
        <v/>
      </c>
      <c r="O15" s="347" t="str">
        <f t="shared" si="7"/>
        <v/>
      </c>
      <c r="P15" s="347" t="str">
        <f t="shared" si="8"/>
        <v/>
      </c>
      <c r="S15" s="4"/>
      <c r="T15" s="349"/>
      <c r="U15" s="350"/>
      <c r="Y15" s="4"/>
      <c r="Z15" s="349"/>
      <c r="AA15" s="350"/>
    </row>
    <row r="16" spans="1:258">
      <c r="A16" s="251" t="str">
        <f>'Plasma (D)'!A32</f>
        <v>[diet D]</v>
      </c>
      <c r="B16" s="310" t="s">
        <v>133</v>
      </c>
      <c r="C16" s="891"/>
      <c r="D16" s="891"/>
      <c r="E16" s="891"/>
      <c r="F16" s="891"/>
      <c r="G16" s="891"/>
      <c r="H16" s="245">
        <f t="shared" si="3"/>
        <v>0</v>
      </c>
      <c r="I16" s="247">
        <f t="shared" si="4"/>
        <v>0</v>
      </c>
      <c r="J16" s="247" t="str">
        <f t="shared" si="5"/>
        <v/>
      </c>
      <c r="K16" s="247" t="str">
        <f t="shared" si="9"/>
        <v/>
      </c>
      <c r="L16" s="247" t="str">
        <f t="shared" si="9"/>
        <v/>
      </c>
      <c r="M16" s="247" t="str">
        <f t="shared" si="6"/>
        <v/>
      </c>
      <c r="N16" s="347" t="str">
        <f>IF(ISERROR(J16/M16/23),"",J16/M16/23)</f>
        <v/>
      </c>
      <c r="O16" s="347" t="str">
        <f t="shared" si="7"/>
        <v/>
      </c>
      <c r="P16" s="347" t="str">
        <f t="shared" si="8"/>
        <v/>
      </c>
      <c r="S16" s="4"/>
      <c r="T16" s="349"/>
      <c r="U16" s="350"/>
      <c r="Y16" s="4"/>
      <c r="Z16" s="349"/>
      <c r="AA16" s="350"/>
    </row>
    <row r="17" spans="1:27">
      <c r="A17" s="251" t="str">
        <f>'plasma (Lipid #1)'!A34</f>
        <v>[sex]</v>
      </c>
      <c r="B17" s="310" t="s">
        <v>134</v>
      </c>
      <c r="C17" s="891"/>
      <c r="D17" s="891"/>
      <c r="E17" s="891"/>
      <c r="F17" s="891"/>
      <c r="G17" s="891"/>
      <c r="H17" s="245">
        <f t="shared" si="3"/>
        <v>0</v>
      </c>
      <c r="I17" s="247">
        <f t="shared" si="4"/>
        <v>0</v>
      </c>
      <c r="J17" s="247" t="str">
        <f t="shared" si="5"/>
        <v/>
      </c>
      <c r="K17" s="247" t="str">
        <f t="shared" si="9"/>
        <v/>
      </c>
      <c r="L17" s="247" t="str">
        <f t="shared" si="9"/>
        <v/>
      </c>
      <c r="M17" s="247" t="str">
        <f t="shared" si="6"/>
        <v/>
      </c>
      <c r="N17" s="347" t="str">
        <f t="shared" si="10"/>
        <v/>
      </c>
      <c r="O17" s="347" t="str">
        <f t="shared" si="7"/>
        <v/>
      </c>
      <c r="P17" s="347" t="str">
        <f t="shared" si="8"/>
        <v/>
      </c>
      <c r="S17" s="4"/>
      <c r="T17" s="349"/>
      <c r="U17" s="350"/>
      <c r="Y17" s="4"/>
      <c r="Z17" s="349"/>
      <c r="AA17" s="350"/>
    </row>
    <row r="18" spans="1:27">
      <c r="A18" s="251"/>
      <c r="B18" s="310" t="s">
        <v>135</v>
      </c>
      <c r="C18" s="891"/>
      <c r="D18" s="891"/>
      <c r="E18" s="891"/>
      <c r="F18" s="891"/>
      <c r="G18" s="891"/>
      <c r="H18" s="245">
        <f t="shared" si="3"/>
        <v>0</v>
      </c>
      <c r="I18" s="247">
        <f t="shared" si="4"/>
        <v>0</v>
      </c>
      <c r="J18" s="247" t="str">
        <f t="shared" si="5"/>
        <v/>
      </c>
      <c r="K18" s="247" t="str">
        <f t="shared" si="9"/>
        <v/>
      </c>
      <c r="L18" s="247" t="str">
        <f t="shared" si="9"/>
        <v/>
      </c>
      <c r="M18" s="247" t="str">
        <f t="shared" si="6"/>
        <v/>
      </c>
      <c r="N18" s="347" t="str">
        <f t="shared" si="10"/>
        <v/>
      </c>
      <c r="O18" s="347" t="str">
        <f t="shared" si="7"/>
        <v/>
      </c>
      <c r="P18" s="347" t="str">
        <f t="shared" si="8"/>
        <v/>
      </c>
      <c r="S18" s="4"/>
      <c r="T18" s="349"/>
      <c r="U18" s="350"/>
      <c r="Y18" s="4"/>
      <c r="Z18" s="349"/>
      <c r="AA18" s="350"/>
    </row>
    <row r="19" spans="1:27">
      <c r="A19" s="251"/>
      <c r="B19" s="310" t="s">
        <v>41</v>
      </c>
      <c r="C19" s="891"/>
      <c r="D19" s="891"/>
      <c r="E19" s="891"/>
      <c r="F19" s="891"/>
      <c r="G19" s="891"/>
      <c r="H19" s="245">
        <f t="shared" si="3"/>
        <v>0</v>
      </c>
      <c r="I19" s="247">
        <f t="shared" si="4"/>
        <v>0</v>
      </c>
      <c r="J19" s="247" t="str">
        <f t="shared" si="5"/>
        <v/>
      </c>
      <c r="K19" s="247" t="str">
        <f t="shared" si="9"/>
        <v/>
      </c>
      <c r="L19" s="247" t="str">
        <f t="shared" si="9"/>
        <v/>
      </c>
      <c r="M19" s="247" t="str">
        <f t="shared" si="6"/>
        <v/>
      </c>
      <c r="N19" s="347" t="str">
        <f t="shared" si="10"/>
        <v/>
      </c>
      <c r="O19" s="347" t="str">
        <f t="shared" si="7"/>
        <v/>
      </c>
      <c r="P19" s="347" t="str">
        <f t="shared" si="8"/>
        <v/>
      </c>
      <c r="S19" s="4"/>
      <c r="T19" s="349"/>
      <c r="U19" s="350"/>
      <c r="Y19" s="4"/>
      <c r="Z19" s="349"/>
      <c r="AA19" s="350"/>
    </row>
    <row r="20" spans="1:27">
      <c r="A20" s="251"/>
      <c r="B20" s="310" t="s">
        <v>42</v>
      </c>
      <c r="C20" s="891"/>
      <c r="D20" s="891"/>
      <c r="E20" s="891"/>
      <c r="F20" s="891"/>
      <c r="G20" s="891"/>
      <c r="H20" s="245">
        <f t="shared" si="3"/>
        <v>0</v>
      </c>
      <c r="I20" s="247">
        <f t="shared" si="4"/>
        <v>0</v>
      </c>
      <c r="J20" s="247" t="str">
        <f t="shared" si="5"/>
        <v/>
      </c>
      <c r="K20" s="247" t="str">
        <f t="shared" si="9"/>
        <v/>
      </c>
      <c r="L20" s="247" t="str">
        <f t="shared" si="9"/>
        <v/>
      </c>
      <c r="M20" s="247" t="str">
        <f t="shared" si="6"/>
        <v/>
      </c>
      <c r="N20" s="347" t="str">
        <f t="shared" si="10"/>
        <v/>
      </c>
      <c r="O20" s="347" t="str">
        <f t="shared" si="7"/>
        <v/>
      </c>
      <c r="P20" s="347" t="str">
        <f t="shared" si="8"/>
        <v/>
      </c>
      <c r="S20" s="4"/>
      <c r="T20" s="349"/>
      <c r="U20" s="350"/>
      <c r="Y20" s="4"/>
      <c r="Z20" s="349"/>
      <c r="AA20" s="350"/>
    </row>
    <row r="21" spans="1:27">
      <c r="A21" s="741" t="str">
        <f>'Plasma (D)'!A49</f>
        <v>MP-2</v>
      </c>
      <c r="B21" s="859" t="s">
        <v>39</v>
      </c>
      <c r="C21" s="892"/>
      <c r="D21" s="892"/>
      <c r="E21" s="892"/>
      <c r="F21" s="892"/>
      <c r="G21" s="892"/>
      <c r="H21" s="736">
        <f t="shared" si="3"/>
        <v>0</v>
      </c>
      <c r="I21" s="746">
        <f>H21*(1000+D21+E21)/125*1500/1000</f>
        <v>0</v>
      </c>
      <c r="J21" s="746" t="str">
        <f t="shared" si="5"/>
        <v/>
      </c>
      <c r="K21" s="746" t="str">
        <f>IF(ISERROR('Plasma (D)'!I65),"",'Plasma (D)'!I65)</f>
        <v/>
      </c>
      <c r="L21" s="746" t="str">
        <f>IF(ISERROR('Plasma (D)'!C67),"",'Plasma (D)'!C67)</f>
        <v/>
      </c>
      <c r="M21" s="746" t="str">
        <f t="shared" si="6"/>
        <v/>
      </c>
      <c r="N21" s="860" t="str">
        <f t="shared" si="10"/>
        <v/>
      </c>
      <c r="O21" s="860" t="str">
        <f t="shared" si="7"/>
        <v/>
      </c>
      <c r="P21" s="860" t="str">
        <f t="shared" si="8"/>
        <v/>
      </c>
      <c r="Q21" s="1"/>
      <c r="S21" s="4"/>
      <c r="T21" s="349"/>
      <c r="U21" s="350"/>
      <c r="Y21" s="4"/>
      <c r="Z21" s="349"/>
      <c r="AA21" s="350"/>
    </row>
    <row r="22" spans="1:27">
      <c r="A22" s="741" t="str">
        <f>'Plasma (D)'!A50</f>
        <v>[body weight]</v>
      </c>
      <c r="B22" s="859" t="s">
        <v>136</v>
      </c>
      <c r="C22" s="892"/>
      <c r="D22" s="892"/>
      <c r="E22" s="892"/>
      <c r="F22" s="892"/>
      <c r="G22" s="892"/>
      <c r="H22" s="736">
        <f t="shared" si="3"/>
        <v>0</v>
      </c>
      <c r="I22" s="746">
        <f t="shared" si="4"/>
        <v>0</v>
      </c>
      <c r="J22" s="746" t="str">
        <f t="shared" si="5"/>
        <v/>
      </c>
      <c r="K22" s="746" t="str">
        <f>K21</f>
        <v/>
      </c>
      <c r="L22" s="746" t="str">
        <f>L21</f>
        <v/>
      </c>
      <c r="M22" s="746" t="str">
        <f t="shared" si="6"/>
        <v/>
      </c>
      <c r="N22" s="860" t="str">
        <f t="shared" si="10"/>
        <v/>
      </c>
      <c r="O22" s="860" t="str">
        <f t="shared" si="7"/>
        <v/>
      </c>
      <c r="P22" s="860" t="str">
        <f t="shared" si="8"/>
        <v/>
      </c>
      <c r="Q22" s="1"/>
      <c r="S22" s="4"/>
      <c r="T22" s="349"/>
      <c r="U22" s="350"/>
      <c r="Y22" s="4"/>
      <c r="Z22" s="349"/>
      <c r="AA22" s="350"/>
    </row>
    <row r="23" spans="1:27">
      <c r="A23" s="741" t="str">
        <f>'plasma (Lipid #1)'!A51</f>
        <v>Lipid#1</v>
      </c>
      <c r="B23" s="859" t="s">
        <v>40</v>
      </c>
      <c r="C23" s="892"/>
      <c r="D23" s="892"/>
      <c r="E23" s="892"/>
      <c r="F23" s="892"/>
      <c r="G23" s="892"/>
      <c r="H23" s="736">
        <f t="shared" si="3"/>
        <v>0</v>
      </c>
      <c r="I23" s="746">
        <f t="shared" si="4"/>
        <v>0</v>
      </c>
      <c r="J23" s="746" t="str">
        <f t="shared" si="5"/>
        <v/>
      </c>
      <c r="K23" s="746" t="str">
        <f t="shared" ref="K23:L28" si="11">K22</f>
        <v/>
      </c>
      <c r="L23" s="746" t="str">
        <f t="shared" si="11"/>
        <v/>
      </c>
      <c r="M23" s="746" t="str">
        <f t="shared" si="6"/>
        <v/>
      </c>
      <c r="N23" s="860" t="str">
        <f t="shared" si="10"/>
        <v/>
      </c>
      <c r="O23" s="860" t="str">
        <f t="shared" si="7"/>
        <v/>
      </c>
      <c r="P23" s="860" t="str">
        <f t="shared" si="8"/>
        <v/>
      </c>
      <c r="Q23" s="1"/>
      <c r="S23" s="4"/>
      <c r="T23" s="349"/>
      <c r="U23" s="350"/>
      <c r="Y23" s="4"/>
      <c r="Z23" s="349"/>
      <c r="AA23" s="350"/>
    </row>
    <row r="24" spans="1:27">
      <c r="A24" s="741" t="str">
        <f>'plasma (Lipid #1)'!A52</f>
        <v>[diet A]</v>
      </c>
      <c r="B24" s="859" t="s">
        <v>133</v>
      </c>
      <c r="C24" s="892"/>
      <c r="D24" s="892"/>
      <c r="E24" s="892"/>
      <c r="F24" s="892"/>
      <c r="G24" s="892"/>
      <c r="H24" s="736">
        <f t="shared" si="3"/>
        <v>0</v>
      </c>
      <c r="I24" s="746">
        <f t="shared" si="4"/>
        <v>0</v>
      </c>
      <c r="J24" s="746" t="str">
        <f t="shared" si="5"/>
        <v/>
      </c>
      <c r="K24" s="746" t="str">
        <f t="shared" si="11"/>
        <v/>
      </c>
      <c r="L24" s="746" t="str">
        <f t="shared" si="11"/>
        <v/>
      </c>
      <c r="M24" s="746" t="str">
        <f t="shared" si="6"/>
        <v/>
      </c>
      <c r="N24" s="860" t="str">
        <f t="shared" si="10"/>
        <v/>
      </c>
      <c r="O24" s="860" t="str">
        <f t="shared" si="7"/>
        <v/>
      </c>
      <c r="P24" s="860" t="str">
        <f t="shared" si="8"/>
        <v/>
      </c>
      <c r="Q24" s="1"/>
      <c r="S24" s="4"/>
      <c r="T24" s="349"/>
      <c r="U24" s="350"/>
      <c r="Y24" s="4"/>
      <c r="Z24" s="349"/>
      <c r="AA24" s="350"/>
    </row>
    <row r="25" spans="1:27">
      <c r="A25" s="741" t="str">
        <f>'plasma (Lipid #1)'!A54</f>
        <v>[sex]</v>
      </c>
      <c r="B25" s="859" t="s">
        <v>134</v>
      </c>
      <c r="C25" s="892"/>
      <c r="D25" s="892"/>
      <c r="E25" s="892"/>
      <c r="F25" s="892"/>
      <c r="G25" s="892"/>
      <c r="H25" s="736">
        <f t="shared" si="3"/>
        <v>0</v>
      </c>
      <c r="I25" s="746">
        <f t="shared" si="4"/>
        <v>0</v>
      </c>
      <c r="J25" s="746" t="str">
        <f t="shared" si="5"/>
        <v/>
      </c>
      <c r="K25" s="746" t="str">
        <f t="shared" si="11"/>
        <v/>
      </c>
      <c r="L25" s="746" t="str">
        <f t="shared" si="11"/>
        <v/>
      </c>
      <c r="M25" s="746" t="str">
        <f t="shared" si="6"/>
        <v/>
      </c>
      <c r="N25" s="860" t="str">
        <f t="shared" si="10"/>
        <v/>
      </c>
      <c r="O25" s="860" t="str">
        <f t="shared" si="7"/>
        <v/>
      </c>
      <c r="P25" s="860" t="str">
        <f t="shared" si="8"/>
        <v/>
      </c>
      <c r="Q25" s="1"/>
      <c r="S25" s="4"/>
      <c r="T25" s="349"/>
      <c r="U25" s="350"/>
      <c r="Y25" s="4"/>
      <c r="Z25" s="349"/>
      <c r="AA25" s="350"/>
    </row>
    <row r="26" spans="1:27">
      <c r="A26" s="736"/>
      <c r="B26" s="859" t="s">
        <v>135</v>
      </c>
      <c r="C26" s="892"/>
      <c r="D26" s="892"/>
      <c r="E26" s="892"/>
      <c r="F26" s="892"/>
      <c r="G26" s="892"/>
      <c r="H26" s="736">
        <f t="shared" si="3"/>
        <v>0</v>
      </c>
      <c r="I26" s="746">
        <f t="shared" si="4"/>
        <v>0</v>
      </c>
      <c r="J26" s="746" t="str">
        <f t="shared" si="5"/>
        <v/>
      </c>
      <c r="K26" s="746" t="str">
        <f t="shared" si="11"/>
        <v/>
      </c>
      <c r="L26" s="746" t="str">
        <f t="shared" si="11"/>
        <v/>
      </c>
      <c r="M26" s="746" t="str">
        <f t="shared" si="6"/>
        <v/>
      </c>
      <c r="N26" s="860" t="str">
        <f t="shared" si="10"/>
        <v/>
      </c>
      <c r="O26" s="860" t="str">
        <f t="shared" si="7"/>
        <v/>
      </c>
      <c r="P26" s="860" t="str">
        <f t="shared" si="8"/>
        <v/>
      </c>
      <c r="Q26" s="1"/>
      <c r="S26" s="4"/>
      <c r="T26" s="349"/>
      <c r="U26" s="350"/>
      <c r="Y26" s="4"/>
      <c r="Z26" s="349"/>
      <c r="AA26" s="350"/>
    </row>
    <row r="27" spans="1:27">
      <c r="A27" s="736"/>
      <c r="B27" s="859" t="s">
        <v>41</v>
      </c>
      <c r="C27" s="892"/>
      <c r="D27" s="892"/>
      <c r="E27" s="892"/>
      <c r="F27" s="892"/>
      <c r="G27" s="892"/>
      <c r="H27" s="736">
        <f t="shared" si="3"/>
        <v>0</v>
      </c>
      <c r="I27" s="746">
        <f t="shared" si="4"/>
        <v>0</v>
      </c>
      <c r="J27" s="746" t="str">
        <f t="shared" si="5"/>
        <v/>
      </c>
      <c r="K27" s="746" t="str">
        <f t="shared" si="11"/>
        <v/>
      </c>
      <c r="L27" s="746" t="str">
        <f t="shared" si="11"/>
        <v/>
      </c>
      <c r="M27" s="746" t="str">
        <f t="shared" si="6"/>
        <v/>
      </c>
      <c r="N27" s="860" t="str">
        <f t="shared" si="10"/>
        <v/>
      </c>
      <c r="O27" s="860" t="str">
        <f t="shared" si="7"/>
        <v/>
      </c>
      <c r="P27" s="860" t="str">
        <f t="shared" si="8"/>
        <v/>
      </c>
      <c r="Q27" s="1"/>
      <c r="S27" s="4"/>
      <c r="T27" s="349"/>
      <c r="U27" s="350"/>
      <c r="Y27" s="4"/>
      <c r="Z27" s="349"/>
      <c r="AA27" s="350"/>
    </row>
    <row r="28" spans="1:27">
      <c r="A28" s="736"/>
      <c r="B28" s="859" t="s">
        <v>42</v>
      </c>
      <c r="C28" s="892"/>
      <c r="D28" s="892"/>
      <c r="E28" s="892"/>
      <c r="F28" s="892"/>
      <c r="G28" s="892"/>
      <c r="H28" s="736">
        <f t="shared" si="3"/>
        <v>0</v>
      </c>
      <c r="I28" s="746">
        <f t="shared" si="4"/>
        <v>0</v>
      </c>
      <c r="J28" s="746" t="str">
        <f t="shared" si="5"/>
        <v/>
      </c>
      <c r="K28" s="746" t="str">
        <f t="shared" si="11"/>
        <v/>
      </c>
      <c r="L28" s="746" t="str">
        <f t="shared" si="11"/>
        <v/>
      </c>
      <c r="M28" s="746" t="str">
        <f t="shared" si="6"/>
        <v/>
      </c>
      <c r="N28" s="860" t="str">
        <f t="shared" si="10"/>
        <v/>
      </c>
      <c r="O28" s="860" t="str">
        <f t="shared" si="7"/>
        <v/>
      </c>
      <c r="P28" s="860" t="str">
        <f>IF(ISERROR(J28*100*1000/(K28*23)),"",J28*100*1000/(K28*23))</f>
        <v/>
      </c>
      <c r="Q28" s="1"/>
      <c r="S28" s="4"/>
      <c r="T28" s="349"/>
      <c r="U28" s="350"/>
      <c r="Y28" s="4"/>
      <c r="Z28" s="349"/>
      <c r="AA28" s="350"/>
    </row>
    <row r="29" spans="1:27">
      <c r="A29" s="251" t="str">
        <f>'Plasma (D)'!A69</f>
        <v>MP-3</v>
      </c>
      <c r="B29" s="310" t="s">
        <v>39</v>
      </c>
      <c r="C29" s="890"/>
      <c r="D29" s="891"/>
      <c r="E29" s="891"/>
      <c r="F29" s="891"/>
      <c r="G29" s="891"/>
      <c r="H29" s="245">
        <f t="shared" si="3"/>
        <v>0</v>
      </c>
      <c r="I29" s="247">
        <f t="shared" si="4"/>
        <v>0</v>
      </c>
      <c r="J29" s="247" t="str">
        <f t="shared" si="5"/>
        <v/>
      </c>
      <c r="K29" s="247" t="str">
        <f>IF(ISERROR('Plasma (D)'!I85),"",'Plasma (D)'!I85)</f>
        <v/>
      </c>
      <c r="L29" s="247" t="str">
        <f>IF(ISERROR('Plasma (D)'!C87),"",'Plasma (D)'!C87)</f>
        <v/>
      </c>
      <c r="M29" s="247" t="str">
        <f t="shared" si="6"/>
        <v/>
      </c>
      <c r="N29" s="347" t="str">
        <f t="shared" si="10"/>
        <v/>
      </c>
      <c r="O29" s="347" t="str">
        <f t="shared" si="7"/>
        <v/>
      </c>
      <c r="P29" s="347" t="str">
        <f t="shared" si="8"/>
        <v/>
      </c>
      <c r="Q29" s="1"/>
      <c r="S29" s="4"/>
      <c r="T29" s="349"/>
      <c r="U29" s="350"/>
      <c r="Y29" s="4"/>
      <c r="Z29" s="349"/>
      <c r="AA29" s="350"/>
    </row>
    <row r="30" spans="1:27">
      <c r="A30" s="251" t="str">
        <f>'Plasma (D)'!A70</f>
        <v>[body weight]</v>
      </c>
      <c r="B30" s="310" t="s">
        <v>136</v>
      </c>
      <c r="C30" s="891"/>
      <c r="D30" s="891"/>
      <c r="E30" s="891"/>
      <c r="F30" s="891"/>
      <c r="G30" s="891"/>
      <c r="H30" s="245">
        <f t="shared" si="3"/>
        <v>0</v>
      </c>
      <c r="I30" s="247">
        <f t="shared" si="4"/>
        <v>0</v>
      </c>
      <c r="J30" s="247" t="str">
        <f t="shared" si="5"/>
        <v/>
      </c>
      <c r="K30" s="247" t="str">
        <f>K29</f>
        <v/>
      </c>
      <c r="L30" s="247" t="str">
        <f>L29</f>
        <v/>
      </c>
      <c r="M30" s="247" t="str">
        <f t="shared" si="6"/>
        <v/>
      </c>
      <c r="N30" s="347" t="str">
        <f t="shared" si="10"/>
        <v/>
      </c>
      <c r="O30" s="347" t="str">
        <f t="shared" si="7"/>
        <v/>
      </c>
      <c r="P30" s="347" t="str">
        <f t="shared" si="8"/>
        <v/>
      </c>
      <c r="Q30" s="1"/>
      <c r="S30" s="4"/>
      <c r="T30" s="349"/>
      <c r="U30" s="350"/>
      <c r="Y30" s="4"/>
      <c r="Z30" s="349"/>
      <c r="AA30" s="350"/>
    </row>
    <row r="31" spans="1:27">
      <c r="A31" s="251" t="str">
        <f>'plasma (Lipid #1)'!A71</f>
        <v>Lipid#1</v>
      </c>
      <c r="B31" s="310" t="s">
        <v>40</v>
      </c>
      <c r="C31" s="891"/>
      <c r="D31" s="891"/>
      <c r="E31" s="891"/>
      <c r="F31" s="891"/>
      <c r="G31" s="891"/>
      <c r="H31" s="245">
        <f t="shared" si="3"/>
        <v>0</v>
      </c>
      <c r="I31" s="247">
        <f t="shared" si="4"/>
        <v>0</v>
      </c>
      <c r="J31" s="247" t="str">
        <f t="shared" si="5"/>
        <v/>
      </c>
      <c r="K31" s="247" t="str">
        <f t="shared" ref="K31:L36" si="12">K30</f>
        <v/>
      </c>
      <c r="L31" s="247" t="str">
        <f t="shared" si="12"/>
        <v/>
      </c>
      <c r="M31" s="247" t="str">
        <f t="shared" si="6"/>
        <v/>
      </c>
      <c r="N31" s="347" t="str">
        <f t="shared" si="10"/>
        <v/>
      </c>
      <c r="O31" s="347" t="str">
        <f t="shared" si="7"/>
        <v/>
      </c>
      <c r="P31" s="347" t="str">
        <f t="shared" si="8"/>
        <v/>
      </c>
      <c r="Q31" s="1"/>
      <c r="S31" s="4"/>
      <c r="T31" s="349"/>
      <c r="U31" s="350"/>
      <c r="Y31" s="4"/>
      <c r="Z31" s="349"/>
      <c r="AA31" s="350"/>
    </row>
    <row r="32" spans="1:27">
      <c r="A32" s="251" t="str">
        <f>'plasma (Lipid #1)'!A72</f>
        <v>[diet A]</v>
      </c>
      <c r="B32" s="310" t="s">
        <v>133</v>
      </c>
      <c r="C32" s="891"/>
      <c r="D32" s="891"/>
      <c r="E32" s="891"/>
      <c r="F32" s="891"/>
      <c r="G32" s="891"/>
      <c r="H32" s="245">
        <f t="shared" si="3"/>
        <v>0</v>
      </c>
      <c r="I32" s="247">
        <f t="shared" si="4"/>
        <v>0</v>
      </c>
      <c r="J32" s="247" t="str">
        <f t="shared" si="5"/>
        <v/>
      </c>
      <c r="K32" s="247" t="str">
        <f t="shared" si="12"/>
        <v/>
      </c>
      <c r="L32" s="247" t="str">
        <f t="shared" si="12"/>
        <v/>
      </c>
      <c r="M32" s="247" t="str">
        <f t="shared" si="6"/>
        <v/>
      </c>
      <c r="N32" s="347" t="str">
        <f t="shared" si="10"/>
        <v/>
      </c>
      <c r="O32" s="347" t="str">
        <f t="shared" si="7"/>
        <v/>
      </c>
      <c r="P32" s="347" t="str">
        <f t="shared" si="8"/>
        <v/>
      </c>
      <c r="Q32" s="1"/>
      <c r="S32" s="4"/>
      <c r="T32" s="349"/>
      <c r="U32" s="350"/>
      <c r="Y32" s="4"/>
      <c r="Z32" s="349"/>
      <c r="AA32" s="350"/>
    </row>
    <row r="33" spans="1:27">
      <c r="A33" s="251" t="str">
        <f>'plasma (Lipid #1)'!A74</f>
        <v>[sex]</v>
      </c>
      <c r="B33" s="310" t="s">
        <v>134</v>
      </c>
      <c r="C33" s="891"/>
      <c r="D33" s="891"/>
      <c r="E33" s="891"/>
      <c r="F33" s="891"/>
      <c r="G33" s="891"/>
      <c r="H33" s="245">
        <f t="shared" si="3"/>
        <v>0</v>
      </c>
      <c r="I33" s="247">
        <f t="shared" si="4"/>
        <v>0</v>
      </c>
      <c r="J33" s="247" t="str">
        <f t="shared" si="5"/>
        <v/>
      </c>
      <c r="K33" s="247" t="str">
        <f t="shared" si="12"/>
        <v/>
      </c>
      <c r="L33" s="247" t="str">
        <f t="shared" si="12"/>
        <v/>
      </c>
      <c r="M33" s="247" t="str">
        <f t="shared" si="6"/>
        <v/>
      </c>
      <c r="N33" s="347" t="str">
        <f t="shared" si="10"/>
        <v/>
      </c>
      <c r="O33" s="347" t="str">
        <f t="shared" si="7"/>
        <v/>
      </c>
      <c r="P33" s="347" t="str">
        <f t="shared" si="8"/>
        <v/>
      </c>
      <c r="Q33" s="1"/>
      <c r="S33" s="4"/>
      <c r="T33" s="349"/>
      <c r="U33" s="350"/>
      <c r="Y33" s="4"/>
      <c r="Z33" s="349"/>
      <c r="AA33" s="350"/>
    </row>
    <row r="34" spans="1:27">
      <c r="A34" s="251"/>
      <c r="B34" s="310" t="s">
        <v>135</v>
      </c>
      <c r="C34" s="891"/>
      <c r="D34" s="891"/>
      <c r="E34" s="891"/>
      <c r="F34" s="891"/>
      <c r="G34" s="891"/>
      <c r="H34" s="245">
        <f t="shared" si="3"/>
        <v>0</v>
      </c>
      <c r="I34" s="247">
        <f t="shared" si="4"/>
        <v>0</v>
      </c>
      <c r="J34" s="247" t="str">
        <f t="shared" si="5"/>
        <v/>
      </c>
      <c r="K34" s="247" t="str">
        <f t="shared" si="12"/>
        <v/>
      </c>
      <c r="L34" s="247" t="str">
        <f t="shared" si="12"/>
        <v/>
      </c>
      <c r="M34" s="247" t="str">
        <f t="shared" si="6"/>
        <v/>
      </c>
      <c r="N34" s="347" t="str">
        <f t="shared" si="10"/>
        <v/>
      </c>
      <c r="O34" s="347" t="str">
        <f t="shared" si="7"/>
        <v/>
      </c>
      <c r="P34" s="347" t="str">
        <f t="shared" si="8"/>
        <v/>
      </c>
      <c r="Q34" s="1"/>
      <c r="S34" s="4"/>
      <c r="T34" s="349"/>
      <c r="U34" s="350"/>
      <c r="Y34" s="4"/>
      <c r="Z34" s="349"/>
      <c r="AA34" s="350"/>
    </row>
    <row r="35" spans="1:27">
      <c r="A35" s="251"/>
      <c r="B35" s="310" t="s">
        <v>41</v>
      </c>
      <c r="C35" s="891"/>
      <c r="D35" s="891"/>
      <c r="E35" s="891"/>
      <c r="F35" s="891"/>
      <c r="G35" s="891"/>
      <c r="H35" s="245">
        <f t="shared" si="3"/>
        <v>0</v>
      </c>
      <c r="I35" s="247">
        <f t="shared" si="4"/>
        <v>0</v>
      </c>
      <c r="J35" s="247" t="str">
        <f t="shared" si="5"/>
        <v/>
      </c>
      <c r="K35" s="247" t="str">
        <f t="shared" si="12"/>
        <v/>
      </c>
      <c r="L35" s="247" t="str">
        <f t="shared" si="12"/>
        <v/>
      </c>
      <c r="M35" s="247" t="str">
        <f t="shared" si="6"/>
        <v/>
      </c>
      <c r="N35" s="347" t="str">
        <f t="shared" si="10"/>
        <v/>
      </c>
      <c r="O35" s="347" t="str">
        <f t="shared" si="7"/>
        <v/>
      </c>
      <c r="P35" s="347" t="str">
        <f t="shared" si="8"/>
        <v/>
      </c>
      <c r="Q35" s="1"/>
      <c r="S35" s="4"/>
      <c r="T35" s="349"/>
      <c r="U35" s="350"/>
      <c r="Y35" s="4"/>
      <c r="Z35" s="349"/>
      <c r="AA35" s="350"/>
    </row>
    <row r="36" spans="1:27">
      <c r="A36" s="251"/>
      <c r="B36" s="310" t="s">
        <v>42</v>
      </c>
      <c r="C36" s="891"/>
      <c r="D36" s="891"/>
      <c r="E36" s="891"/>
      <c r="F36" s="891"/>
      <c r="G36" s="891"/>
      <c r="H36" s="245">
        <f t="shared" si="3"/>
        <v>0</v>
      </c>
      <c r="I36" s="247">
        <f t="shared" si="4"/>
        <v>0</v>
      </c>
      <c r="J36" s="247" t="str">
        <f t="shared" si="5"/>
        <v/>
      </c>
      <c r="K36" s="247" t="str">
        <f t="shared" si="12"/>
        <v/>
      </c>
      <c r="L36" s="247" t="str">
        <f t="shared" si="12"/>
        <v/>
      </c>
      <c r="M36" s="247" t="str">
        <f t="shared" si="6"/>
        <v/>
      </c>
      <c r="N36" s="347" t="str">
        <f t="shared" si="10"/>
        <v/>
      </c>
      <c r="O36" s="347" t="str">
        <f t="shared" si="7"/>
        <v/>
      </c>
      <c r="P36" s="347" t="str">
        <f t="shared" si="8"/>
        <v/>
      </c>
      <c r="Q36" s="1"/>
      <c r="S36" s="4"/>
      <c r="T36" s="349"/>
      <c r="U36" s="350"/>
      <c r="Y36" s="4"/>
      <c r="Z36" s="349"/>
      <c r="AA36" s="350"/>
    </row>
    <row r="37" spans="1:27">
      <c r="A37" s="741" t="str">
        <f>'Plasma (D)'!A89</f>
        <v>MP-4</v>
      </c>
      <c r="B37" s="859" t="s">
        <v>39</v>
      </c>
      <c r="C37" s="892"/>
      <c r="D37" s="892"/>
      <c r="E37" s="892"/>
      <c r="F37" s="892"/>
      <c r="G37" s="892"/>
      <c r="H37" s="736">
        <f t="shared" si="3"/>
        <v>0</v>
      </c>
      <c r="I37" s="746">
        <f t="shared" si="4"/>
        <v>0</v>
      </c>
      <c r="J37" s="746" t="str">
        <f t="shared" si="5"/>
        <v/>
      </c>
      <c r="K37" s="746" t="str">
        <f>IF(ISERROR('Plasma (D)'!I105),"",'Plasma (D)'!I105)</f>
        <v/>
      </c>
      <c r="L37" s="746" t="str">
        <f>IF(ISERROR('Plasma (D)'!C107),"",'Plasma (D)'!C107)</f>
        <v/>
      </c>
      <c r="M37" s="746" t="str">
        <f t="shared" si="6"/>
        <v/>
      </c>
      <c r="N37" s="860" t="str">
        <f t="shared" si="10"/>
        <v/>
      </c>
      <c r="O37" s="860" t="str">
        <f t="shared" si="7"/>
        <v/>
      </c>
      <c r="P37" s="860" t="str">
        <f t="shared" si="8"/>
        <v/>
      </c>
      <c r="Q37" s="1"/>
      <c r="S37" s="4"/>
      <c r="T37" s="349"/>
      <c r="U37" s="350"/>
      <c r="Y37" s="4"/>
      <c r="Z37" s="349"/>
      <c r="AA37" s="350"/>
    </row>
    <row r="38" spans="1:27">
      <c r="A38" s="741" t="str">
        <f>'Plasma (D)'!A90</f>
        <v>[body weight]</v>
      </c>
      <c r="B38" s="859" t="s">
        <v>136</v>
      </c>
      <c r="C38" s="892"/>
      <c r="D38" s="892"/>
      <c r="E38" s="892"/>
      <c r="F38" s="892"/>
      <c r="G38" s="892"/>
      <c r="H38" s="736">
        <f t="shared" si="3"/>
        <v>0</v>
      </c>
      <c r="I38" s="746">
        <f t="shared" si="4"/>
        <v>0</v>
      </c>
      <c r="J38" s="746" t="str">
        <f t="shared" si="5"/>
        <v/>
      </c>
      <c r="K38" s="746" t="str">
        <f>K37</f>
        <v/>
      </c>
      <c r="L38" s="746" t="str">
        <f>L37</f>
        <v/>
      </c>
      <c r="M38" s="746" t="str">
        <f t="shared" si="6"/>
        <v/>
      </c>
      <c r="N38" s="860" t="str">
        <f t="shared" si="10"/>
        <v/>
      </c>
      <c r="O38" s="860" t="str">
        <f t="shared" si="7"/>
        <v/>
      </c>
      <c r="P38" s="860" t="str">
        <f t="shared" si="8"/>
        <v/>
      </c>
      <c r="Q38" s="1"/>
      <c r="S38" s="4"/>
      <c r="T38" s="349"/>
      <c r="U38" s="350"/>
      <c r="Y38" s="4"/>
      <c r="Z38" s="349"/>
      <c r="AA38" s="350"/>
    </row>
    <row r="39" spans="1:27">
      <c r="A39" s="741" t="str">
        <f>'Plasma (D)'!A91</f>
        <v>[genotype D]</v>
      </c>
      <c r="B39" s="859" t="s">
        <v>40</v>
      </c>
      <c r="C39" s="892"/>
      <c r="D39" s="892"/>
      <c r="E39" s="892"/>
      <c r="F39" s="892"/>
      <c r="G39" s="892"/>
      <c r="H39" s="736">
        <f t="shared" si="3"/>
        <v>0</v>
      </c>
      <c r="I39" s="746">
        <f t="shared" si="4"/>
        <v>0</v>
      </c>
      <c r="J39" s="746" t="str">
        <f t="shared" si="5"/>
        <v/>
      </c>
      <c r="K39" s="746" t="str">
        <f t="shared" ref="K39:L44" si="13">K38</f>
        <v/>
      </c>
      <c r="L39" s="746" t="str">
        <f t="shared" si="13"/>
        <v/>
      </c>
      <c r="M39" s="746" t="str">
        <f t="shared" si="6"/>
        <v/>
      </c>
      <c r="N39" s="860" t="str">
        <f t="shared" si="10"/>
        <v/>
      </c>
      <c r="O39" s="860" t="str">
        <f t="shared" si="7"/>
        <v/>
      </c>
      <c r="P39" s="860" t="str">
        <f t="shared" si="8"/>
        <v/>
      </c>
      <c r="Q39" s="1"/>
      <c r="S39" s="4"/>
      <c r="T39" s="349"/>
      <c r="U39" s="350"/>
      <c r="Y39" s="4"/>
      <c r="Z39" s="349"/>
      <c r="AA39" s="350"/>
    </row>
    <row r="40" spans="1:27">
      <c r="A40" s="741" t="str">
        <f>'plasma (Lipid #1)'!A92</f>
        <v>[diet A]</v>
      </c>
      <c r="B40" s="859" t="s">
        <v>133</v>
      </c>
      <c r="C40" s="892"/>
      <c r="D40" s="892"/>
      <c r="E40" s="892"/>
      <c r="F40" s="892"/>
      <c r="G40" s="892"/>
      <c r="H40" s="736">
        <f t="shared" si="3"/>
        <v>0</v>
      </c>
      <c r="I40" s="746">
        <f t="shared" si="4"/>
        <v>0</v>
      </c>
      <c r="J40" s="746" t="str">
        <f t="shared" si="5"/>
        <v/>
      </c>
      <c r="K40" s="746" t="str">
        <f t="shared" si="13"/>
        <v/>
      </c>
      <c r="L40" s="746" t="str">
        <f t="shared" si="13"/>
        <v/>
      </c>
      <c r="M40" s="746" t="str">
        <f t="shared" si="6"/>
        <v/>
      </c>
      <c r="N40" s="860" t="str">
        <f t="shared" si="10"/>
        <v/>
      </c>
      <c r="O40" s="860" t="str">
        <f t="shared" si="7"/>
        <v/>
      </c>
      <c r="P40" s="860" t="str">
        <f t="shared" si="8"/>
        <v/>
      </c>
      <c r="Q40" s="1"/>
      <c r="S40" s="4"/>
      <c r="T40" s="349"/>
      <c r="U40" s="350"/>
      <c r="Y40" s="4"/>
      <c r="Z40" s="349"/>
      <c r="AA40" s="350"/>
    </row>
    <row r="41" spans="1:27">
      <c r="A41" s="741" t="str">
        <f>'plasma (Lipid #1)'!A94</f>
        <v>[sex]</v>
      </c>
      <c r="B41" s="859" t="s">
        <v>134</v>
      </c>
      <c r="C41" s="892"/>
      <c r="D41" s="892"/>
      <c r="E41" s="892"/>
      <c r="F41" s="892"/>
      <c r="G41" s="892"/>
      <c r="H41" s="736">
        <f t="shared" si="3"/>
        <v>0</v>
      </c>
      <c r="I41" s="746">
        <f t="shared" si="4"/>
        <v>0</v>
      </c>
      <c r="J41" s="746" t="str">
        <f t="shared" si="5"/>
        <v/>
      </c>
      <c r="K41" s="746" t="str">
        <f t="shared" si="13"/>
        <v/>
      </c>
      <c r="L41" s="746" t="str">
        <f t="shared" si="13"/>
        <v/>
      </c>
      <c r="M41" s="746" t="str">
        <f t="shared" si="6"/>
        <v/>
      </c>
      <c r="N41" s="860" t="str">
        <f t="shared" si="10"/>
        <v/>
      </c>
      <c r="O41" s="860" t="str">
        <f t="shared" si="7"/>
        <v/>
      </c>
      <c r="P41" s="860" t="str">
        <f t="shared" si="8"/>
        <v/>
      </c>
      <c r="Q41" s="1"/>
      <c r="S41" s="4"/>
      <c r="T41" s="349"/>
      <c r="U41" s="350"/>
      <c r="Y41" s="4"/>
      <c r="Z41" s="349"/>
      <c r="AA41" s="350"/>
    </row>
    <row r="42" spans="1:27">
      <c r="A42" s="736"/>
      <c r="B42" s="859" t="s">
        <v>135</v>
      </c>
      <c r="C42" s="892"/>
      <c r="D42" s="892"/>
      <c r="E42" s="892"/>
      <c r="F42" s="892"/>
      <c r="G42" s="892"/>
      <c r="H42" s="736">
        <f t="shared" si="3"/>
        <v>0</v>
      </c>
      <c r="I42" s="746">
        <f t="shared" si="4"/>
        <v>0</v>
      </c>
      <c r="J42" s="746" t="str">
        <f t="shared" si="5"/>
        <v/>
      </c>
      <c r="K42" s="746" t="str">
        <f t="shared" si="13"/>
        <v/>
      </c>
      <c r="L42" s="746" t="str">
        <f t="shared" si="13"/>
        <v/>
      </c>
      <c r="M42" s="746" t="str">
        <f t="shared" si="6"/>
        <v/>
      </c>
      <c r="N42" s="860" t="str">
        <f t="shared" si="10"/>
        <v/>
      </c>
      <c r="O42" s="860" t="str">
        <f t="shared" si="7"/>
        <v/>
      </c>
      <c r="P42" s="860" t="str">
        <f t="shared" si="8"/>
        <v/>
      </c>
      <c r="Q42" s="1"/>
      <c r="S42" s="4"/>
      <c r="T42" s="349"/>
      <c r="U42" s="350"/>
      <c r="Y42" s="4"/>
      <c r="Z42" s="349"/>
      <c r="AA42" s="350"/>
    </row>
    <row r="43" spans="1:27">
      <c r="A43" s="736"/>
      <c r="B43" s="859" t="s">
        <v>41</v>
      </c>
      <c r="C43" s="892"/>
      <c r="D43" s="892"/>
      <c r="E43" s="892"/>
      <c r="F43" s="892"/>
      <c r="G43" s="892"/>
      <c r="H43" s="736">
        <f t="shared" si="3"/>
        <v>0</v>
      </c>
      <c r="I43" s="746">
        <f t="shared" si="4"/>
        <v>0</v>
      </c>
      <c r="J43" s="746" t="str">
        <f t="shared" si="5"/>
        <v/>
      </c>
      <c r="K43" s="746" t="str">
        <f t="shared" si="13"/>
        <v/>
      </c>
      <c r="L43" s="746" t="str">
        <f t="shared" si="13"/>
        <v/>
      </c>
      <c r="M43" s="746" t="str">
        <f t="shared" si="6"/>
        <v/>
      </c>
      <c r="N43" s="860" t="str">
        <f t="shared" si="10"/>
        <v/>
      </c>
      <c r="O43" s="860" t="str">
        <f t="shared" si="7"/>
        <v/>
      </c>
      <c r="P43" s="860" t="str">
        <f t="shared" si="8"/>
        <v/>
      </c>
      <c r="Q43" s="1"/>
      <c r="S43" s="4"/>
      <c r="T43" s="349"/>
      <c r="U43" s="350"/>
      <c r="Y43" s="4"/>
      <c r="Z43" s="349"/>
      <c r="AA43" s="350"/>
    </row>
    <row r="44" spans="1:27">
      <c r="A44" s="736"/>
      <c r="B44" s="859" t="s">
        <v>42</v>
      </c>
      <c r="C44" s="892"/>
      <c r="D44" s="892"/>
      <c r="E44" s="892"/>
      <c r="F44" s="892"/>
      <c r="G44" s="892"/>
      <c r="H44" s="736">
        <f t="shared" si="3"/>
        <v>0</v>
      </c>
      <c r="I44" s="746">
        <f t="shared" si="4"/>
        <v>0</v>
      </c>
      <c r="J44" s="746" t="str">
        <f t="shared" si="5"/>
        <v/>
      </c>
      <c r="K44" s="746" t="str">
        <f t="shared" si="13"/>
        <v/>
      </c>
      <c r="L44" s="746" t="str">
        <f t="shared" si="13"/>
        <v/>
      </c>
      <c r="M44" s="746" t="str">
        <f t="shared" si="6"/>
        <v/>
      </c>
      <c r="N44" s="860" t="str">
        <f t="shared" si="10"/>
        <v/>
      </c>
      <c r="O44" s="860" t="str">
        <f t="shared" si="7"/>
        <v/>
      </c>
      <c r="P44" s="860" t="str">
        <f t="shared" si="8"/>
        <v/>
      </c>
      <c r="Q44" s="1"/>
      <c r="S44" s="4"/>
      <c r="T44" s="349"/>
      <c r="U44" s="350"/>
      <c r="Y44" s="4"/>
      <c r="Z44" s="349"/>
      <c r="AA44" s="350"/>
    </row>
    <row r="45" spans="1:27">
      <c r="A45" s="251" t="str">
        <f>'Plasma (D)'!A109</f>
        <v>MP-5</v>
      </c>
      <c r="B45" s="310" t="s">
        <v>39</v>
      </c>
      <c r="C45" s="890"/>
      <c r="D45" s="891"/>
      <c r="E45" s="891"/>
      <c r="F45" s="891"/>
      <c r="G45" s="891"/>
      <c r="H45" s="245">
        <f t="shared" si="3"/>
        <v>0</v>
      </c>
      <c r="I45" s="247">
        <f t="shared" si="4"/>
        <v>0</v>
      </c>
      <c r="J45" s="247" t="str">
        <f t="shared" si="5"/>
        <v/>
      </c>
      <c r="K45" s="247" t="str">
        <f>IF(ISERROR('Plasma (D)'!I125),"",'Plasma (D)'!I125)</f>
        <v/>
      </c>
      <c r="L45" s="247" t="str">
        <f>IF(ISERROR('Plasma (D)'!C127),"",'Plasma (D)'!C127)</f>
        <v/>
      </c>
      <c r="M45" s="247" t="str">
        <f t="shared" si="6"/>
        <v/>
      </c>
      <c r="N45" s="347" t="str">
        <f t="shared" si="10"/>
        <v/>
      </c>
      <c r="O45" s="347" t="str">
        <f t="shared" si="7"/>
        <v/>
      </c>
      <c r="P45" s="347" t="str">
        <f t="shared" si="8"/>
        <v/>
      </c>
      <c r="Q45" s="1"/>
      <c r="S45" s="4"/>
      <c r="T45" s="349"/>
      <c r="U45" s="350"/>
      <c r="Y45" s="4"/>
      <c r="Z45" s="349"/>
      <c r="AA45" s="350"/>
    </row>
    <row r="46" spans="1:27">
      <c r="A46" s="251" t="str">
        <f>'Plasma (D)'!A110</f>
        <v>[body weight]</v>
      </c>
      <c r="B46" s="310" t="s">
        <v>136</v>
      </c>
      <c r="C46" s="891"/>
      <c r="D46" s="891"/>
      <c r="E46" s="891"/>
      <c r="F46" s="891"/>
      <c r="G46" s="891"/>
      <c r="H46" s="245">
        <f t="shared" si="3"/>
        <v>0</v>
      </c>
      <c r="I46" s="247">
        <f t="shared" si="4"/>
        <v>0</v>
      </c>
      <c r="J46" s="247" t="str">
        <f t="shared" si="5"/>
        <v/>
      </c>
      <c r="K46" s="247" t="str">
        <f>K45</f>
        <v/>
      </c>
      <c r="L46" s="247" t="str">
        <f>L45</f>
        <v/>
      </c>
      <c r="M46" s="247" t="str">
        <f t="shared" si="6"/>
        <v/>
      </c>
      <c r="N46" s="347" t="str">
        <f t="shared" si="10"/>
        <v/>
      </c>
      <c r="O46" s="347" t="str">
        <f t="shared" si="7"/>
        <v/>
      </c>
      <c r="P46" s="347" t="str">
        <f t="shared" si="8"/>
        <v/>
      </c>
      <c r="Q46" s="1"/>
      <c r="S46" s="4"/>
      <c r="T46" s="349"/>
      <c r="U46" s="350"/>
      <c r="Y46" s="4"/>
      <c r="Z46" s="349"/>
      <c r="AA46" s="350"/>
    </row>
    <row r="47" spans="1:27">
      <c r="A47" s="251" t="str">
        <f>'plasma (Lipid #1)'!A111</f>
        <v>Lipid#1</v>
      </c>
      <c r="B47" s="310" t="s">
        <v>40</v>
      </c>
      <c r="C47" s="891"/>
      <c r="D47" s="891"/>
      <c r="E47" s="891"/>
      <c r="F47" s="891"/>
      <c r="G47" s="891"/>
      <c r="H47" s="245">
        <f t="shared" si="3"/>
        <v>0</v>
      </c>
      <c r="I47" s="247">
        <f t="shared" si="4"/>
        <v>0</v>
      </c>
      <c r="J47" s="247" t="str">
        <f t="shared" si="5"/>
        <v/>
      </c>
      <c r="K47" s="247" t="str">
        <f t="shared" ref="K47:L52" si="14">K46</f>
        <v/>
      </c>
      <c r="L47" s="247" t="str">
        <f t="shared" si="14"/>
        <v/>
      </c>
      <c r="M47" s="247" t="str">
        <f t="shared" si="6"/>
        <v/>
      </c>
      <c r="N47" s="347" t="str">
        <f t="shared" si="10"/>
        <v/>
      </c>
      <c r="O47" s="347" t="str">
        <f t="shared" si="7"/>
        <v/>
      </c>
      <c r="P47" s="347" t="str">
        <f t="shared" si="8"/>
        <v/>
      </c>
      <c r="Q47" s="1"/>
      <c r="S47" s="4"/>
      <c r="T47" s="349"/>
      <c r="U47" s="350"/>
      <c r="Y47" s="4"/>
      <c r="Z47" s="349"/>
      <c r="AA47" s="350"/>
    </row>
    <row r="48" spans="1:27">
      <c r="A48" s="251" t="str">
        <f>'plasma (Lipid #1)'!A112</f>
        <v>[diet A]</v>
      </c>
      <c r="B48" s="310" t="s">
        <v>133</v>
      </c>
      <c r="C48" s="891"/>
      <c r="D48" s="891"/>
      <c r="E48" s="891"/>
      <c r="F48" s="891"/>
      <c r="G48" s="891"/>
      <c r="H48" s="245">
        <f t="shared" si="3"/>
        <v>0</v>
      </c>
      <c r="I48" s="247">
        <f t="shared" si="4"/>
        <v>0</v>
      </c>
      <c r="J48" s="247" t="str">
        <f t="shared" si="5"/>
        <v/>
      </c>
      <c r="K48" s="247" t="str">
        <f t="shared" si="14"/>
        <v/>
      </c>
      <c r="L48" s="247" t="str">
        <f t="shared" si="14"/>
        <v/>
      </c>
      <c r="M48" s="247" t="str">
        <f t="shared" si="6"/>
        <v/>
      </c>
      <c r="N48" s="347" t="str">
        <f t="shared" si="10"/>
        <v/>
      </c>
      <c r="O48" s="347" t="str">
        <f t="shared" si="7"/>
        <v/>
      </c>
      <c r="P48" s="347" t="str">
        <f t="shared" si="8"/>
        <v/>
      </c>
      <c r="Q48" s="1"/>
      <c r="S48" s="4"/>
      <c r="T48" s="349"/>
      <c r="U48" s="350"/>
      <c r="Y48" s="4"/>
      <c r="Z48" s="349"/>
      <c r="AA48" s="350"/>
    </row>
    <row r="49" spans="1:27">
      <c r="A49" s="251" t="str">
        <f>'plasma (Lipid #1)'!A114</f>
        <v>[sex]</v>
      </c>
      <c r="B49" s="310" t="s">
        <v>134</v>
      </c>
      <c r="C49" s="891"/>
      <c r="D49" s="891"/>
      <c r="E49" s="891"/>
      <c r="F49" s="891"/>
      <c r="G49" s="891"/>
      <c r="H49" s="245">
        <f t="shared" si="3"/>
        <v>0</v>
      </c>
      <c r="I49" s="247">
        <f t="shared" si="4"/>
        <v>0</v>
      </c>
      <c r="J49" s="247" t="str">
        <f t="shared" si="5"/>
        <v/>
      </c>
      <c r="K49" s="247" t="str">
        <f t="shared" si="14"/>
        <v/>
      </c>
      <c r="L49" s="247" t="str">
        <f t="shared" si="14"/>
        <v/>
      </c>
      <c r="M49" s="247" t="str">
        <f t="shared" si="6"/>
        <v/>
      </c>
      <c r="N49" s="347" t="str">
        <f t="shared" si="10"/>
        <v/>
      </c>
      <c r="O49" s="347" t="str">
        <f t="shared" si="7"/>
        <v/>
      </c>
      <c r="P49" s="347" t="str">
        <f t="shared" si="8"/>
        <v/>
      </c>
      <c r="Q49" s="1"/>
      <c r="S49" s="4"/>
      <c r="T49" s="349"/>
      <c r="U49" s="350"/>
      <c r="Y49" s="4"/>
      <c r="Z49" s="349"/>
      <c r="AA49" s="350"/>
    </row>
    <row r="50" spans="1:27">
      <c r="A50" s="251"/>
      <c r="B50" s="310" t="s">
        <v>135</v>
      </c>
      <c r="C50" s="891"/>
      <c r="D50" s="891"/>
      <c r="E50" s="891"/>
      <c r="F50" s="891"/>
      <c r="G50" s="891"/>
      <c r="H50" s="245">
        <f t="shared" si="3"/>
        <v>0</v>
      </c>
      <c r="I50" s="247">
        <f t="shared" si="4"/>
        <v>0</v>
      </c>
      <c r="J50" s="247" t="str">
        <f t="shared" si="5"/>
        <v/>
      </c>
      <c r="K50" s="247" t="str">
        <f t="shared" si="14"/>
        <v/>
      </c>
      <c r="L50" s="247" t="str">
        <f t="shared" si="14"/>
        <v/>
      </c>
      <c r="M50" s="247" t="str">
        <f t="shared" si="6"/>
        <v/>
      </c>
      <c r="N50" s="347" t="str">
        <f t="shared" si="10"/>
        <v/>
      </c>
      <c r="O50" s="347" t="str">
        <f t="shared" si="7"/>
        <v/>
      </c>
      <c r="P50" s="347" t="str">
        <f t="shared" si="8"/>
        <v/>
      </c>
      <c r="Q50" s="1"/>
      <c r="S50" s="4"/>
      <c r="T50" s="349"/>
      <c r="U50" s="350"/>
      <c r="Y50" s="4"/>
      <c r="Z50" s="349"/>
      <c r="AA50" s="350"/>
    </row>
    <row r="51" spans="1:27">
      <c r="A51" s="251"/>
      <c r="B51" s="310" t="s">
        <v>41</v>
      </c>
      <c r="C51" s="891"/>
      <c r="D51" s="891"/>
      <c r="E51" s="891"/>
      <c r="F51" s="891"/>
      <c r="G51" s="891"/>
      <c r="H51" s="245">
        <f t="shared" si="3"/>
        <v>0</v>
      </c>
      <c r="I51" s="247">
        <f t="shared" si="4"/>
        <v>0</v>
      </c>
      <c r="J51" s="247" t="str">
        <f t="shared" si="5"/>
        <v/>
      </c>
      <c r="K51" s="247" t="str">
        <f t="shared" si="14"/>
        <v/>
      </c>
      <c r="L51" s="247" t="str">
        <f t="shared" si="14"/>
        <v/>
      </c>
      <c r="M51" s="247" t="str">
        <f t="shared" si="6"/>
        <v/>
      </c>
      <c r="N51" s="347" t="str">
        <f t="shared" si="10"/>
        <v/>
      </c>
      <c r="O51" s="347" t="str">
        <f t="shared" si="7"/>
        <v/>
      </c>
      <c r="P51" s="347" t="str">
        <f t="shared" si="8"/>
        <v/>
      </c>
      <c r="Q51" s="1"/>
      <c r="S51" s="4"/>
      <c r="T51" s="349"/>
      <c r="U51" s="350"/>
      <c r="Y51" s="4"/>
      <c r="Z51" s="349"/>
      <c r="AA51" s="350"/>
    </row>
    <row r="52" spans="1:27">
      <c r="A52" s="251"/>
      <c r="B52" s="310" t="s">
        <v>42</v>
      </c>
      <c r="C52" s="891"/>
      <c r="D52" s="891"/>
      <c r="E52" s="891"/>
      <c r="F52" s="891"/>
      <c r="G52" s="891"/>
      <c r="H52" s="245">
        <f t="shared" si="3"/>
        <v>0</v>
      </c>
      <c r="I52" s="247">
        <f t="shared" si="4"/>
        <v>0</v>
      </c>
      <c r="J52" s="247" t="str">
        <f t="shared" si="5"/>
        <v/>
      </c>
      <c r="K52" s="247" t="str">
        <f t="shared" si="14"/>
        <v/>
      </c>
      <c r="L52" s="247" t="str">
        <f t="shared" si="14"/>
        <v/>
      </c>
      <c r="M52" s="247" t="str">
        <f t="shared" si="6"/>
        <v/>
      </c>
      <c r="N52" s="347" t="str">
        <f t="shared" si="10"/>
        <v/>
      </c>
      <c r="O52" s="347" t="str">
        <f t="shared" si="7"/>
        <v/>
      </c>
      <c r="P52" s="347" t="str">
        <f t="shared" si="8"/>
        <v/>
      </c>
      <c r="Q52" s="1"/>
      <c r="S52" s="4"/>
      <c r="T52" s="349"/>
      <c r="U52" s="350"/>
      <c r="Y52" s="4"/>
      <c r="Z52" s="349"/>
      <c r="AA52" s="350"/>
    </row>
    <row r="53" spans="1:27">
      <c r="A53" s="741" t="str">
        <f>'Plasma (D)'!A129</f>
        <v>MP-6</v>
      </c>
      <c r="B53" s="859" t="s">
        <v>39</v>
      </c>
      <c r="C53" s="892"/>
      <c r="D53" s="892"/>
      <c r="E53" s="892"/>
      <c r="F53" s="892"/>
      <c r="G53" s="892"/>
      <c r="H53" s="736">
        <f t="shared" si="3"/>
        <v>0</v>
      </c>
      <c r="I53" s="746">
        <f t="shared" si="4"/>
        <v>0</v>
      </c>
      <c r="J53" s="746" t="str">
        <f t="shared" si="5"/>
        <v/>
      </c>
      <c r="K53" s="746" t="str">
        <f>IF(ISERROR('Plasma (D)'!I145),"",'Plasma (D)'!I145)</f>
        <v/>
      </c>
      <c r="L53" s="746" t="str">
        <f>IF(ISERROR('Plasma (D)'!C147),"",'Plasma (D)'!C147)</f>
        <v/>
      </c>
      <c r="M53" s="746" t="str">
        <f t="shared" si="6"/>
        <v/>
      </c>
      <c r="N53" s="860" t="str">
        <f t="shared" si="10"/>
        <v/>
      </c>
      <c r="O53" s="860" t="str">
        <f t="shared" si="7"/>
        <v/>
      </c>
      <c r="P53" s="860" t="str">
        <f t="shared" si="8"/>
        <v/>
      </c>
      <c r="Q53" s="1"/>
      <c r="S53" s="4"/>
      <c r="T53" s="349"/>
      <c r="U53" s="350"/>
      <c r="Y53" s="4"/>
      <c r="Z53" s="349"/>
      <c r="AA53" s="350"/>
    </row>
    <row r="54" spans="1:27">
      <c r="A54" s="741" t="str">
        <f>'Plasma (D)'!A130</f>
        <v>[body weight]</v>
      </c>
      <c r="B54" s="859" t="s">
        <v>136</v>
      </c>
      <c r="C54" s="892"/>
      <c r="D54" s="892"/>
      <c r="E54" s="892"/>
      <c r="F54" s="892"/>
      <c r="G54" s="892"/>
      <c r="H54" s="736">
        <f t="shared" si="3"/>
        <v>0</v>
      </c>
      <c r="I54" s="746">
        <f t="shared" si="4"/>
        <v>0</v>
      </c>
      <c r="J54" s="746" t="str">
        <f t="shared" si="5"/>
        <v/>
      </c>
      <c r="K54" s="746" t="str">
        <f>K53</f>
        <v/>
      </c>
      <c r="L54" s="746" t="str">
        <f>L53</f>
        <v/>
      </c>
      <c r="M54" s="746" t="str">
        <f t="shared" si="6"/>
        <v/>
      </c>
      <c r="N54" s="860" t="str">
        <f t="shared" si="10"/>
        <v/>
      </c>
      <c r="O54" s="860" t="str">
        <f t="shared" si="7"/>
        <v/>
      </c>
      <c r="P54" s="860" t="str">
        <f t="shared" si="8"/>
        <v/>
      </c>
      <c r="Q54" s="1"/>
      <c r="S54" s="4"/>
      <c r="T54" s="349"/>
      <c r="U54" s="350"/>
      <c r="Y54" s="4"/>
      <c r="Z54" s="349"/>
      <c r="AA54" s="350"/>
    </row>
    <row r="55" spans="1:27">
      <c r="A55" s="741" t="str">
        <f>'plasma (Lipid #1)'!A131</f>
        <v>Lipid#1</v>
      </c>
      <c r="B55" s="859" t="s">
        <v>40</v>
      </c>
      <c r="C55" s="892"/>
      <c r="D55" s="892"/>
      <c r="E55" s="892"/>
      <c r="F55" s="892"/>
      <c r="G55" s="892"/>
      <c r="H55" s="736">
        <f t="shared" si="3"/>
        <v>0</v>
      </c>
      <c r="I55" s="746">
        <f t="shared" si="4"/>
        <v>0</v>
      </c>
      <c r="J55" s="746" t="str">
        <f t="shared" si="5"/>
        <v/>
      </c>
      <c r="K55" s="746" t="str">
        <f t="shared" ref="K55:L60" si="15">K54</f>
        <v/>
      </c>
      <c r="L55" s="746" t="str">
        <f t="shared" si="15"/>
        <v/>
      </c>
      <c r="M55" s="746" t="str">
        <f t="shared" si="6"/>
        <v/>
      </c>
      <c r="N55" s="860" t="str">
        <f t="shared" si="10"/>
        <v/>
      </c>
      <c r="O55" s="860" t="str">
        <f t="shared" si="7"/>
        <v/>
      </c>
      <c r="P55" s="860" t="str">
        <f t="shared" si="8"/>
        <v/>
      </c>
      <c r="Q55" s="1"/>
      <c r="S55" s="4"/>
      <c r="T55" s="349"/>
      <c r="U55" s="350"/>
      <c r="Y55" s="4"/>
      <c r="Z55" s="349"/>
      <c r="AA55" s="350"/>
    </row>
    <row r="56" spans="1:27">
      <c r="A56" s="741" t="str">
        <f>'plasma (Lipid #1)'!A132</f>
        <v>[diet A]</v>
      </c>
      <c r="B56" s="859" t="s">
        <v>133</v>
      </c>
      <c r="C56" s="892"/>
      <c r="D56" s="892"/>
      <c r="E56" s="892"/>
      <c r="F56" s="892"/>
      <c r="G56" s="892"/>
      <c r="H56" s="736">
        <f t="shared" si="3"/>
        <v>0</v>
      </c>
      <c r="I56" s="746">
        <f t="shared" si="4"/>
        <v>0</v>
      </c>
      <c r="J56" s="746" t="str">
        <f t="shared" si="5"/>
        <v/>
      </c>
      <c r="K56" s="746" t="str">
        <f t="shared" si="15"/>
        <v/>
      </c>
      <c r="L56" s="746" t="str">
        <f t="shared" si="15"/>
        <v/>
      </c>
      <c r="M56" s="746" t="str">
        <f t="shared" si="6"/>
        <v/>
      </c>
      <c r="N56" s="860" t="str">
        <f t="shared" si="10"/>
        <v/>
      </c>
      <c r="O56" s="860" t="str">
        <f t="shared" si="7"/>
        <v/>
      </c>
      <c r="P56" s="860" t="str">
        <f t="shared" si="8"/>
        <v/>
      </c>
      <c r="Q56" s="1"/>
      <c r="S56" s="4"/>
      <c r="T56" s="349"/>
      <c r="U56" s="350"/>
      <c r="Y56" s="4"/>
      <c r="Z56" s="349"/>
      <c r="AA56" s="350"/>
    </row>
    <row r="57" spans="1:27">
      <c r="A57" s="741" t="str">
        <f>'plasma (Lipid #1)'!A134</f>
        <v>[sex]</v>
      </c>
      <c r="B57" s="859" t="s">
        <v>134</v>
      </c>
      <c r="C57" s="892"/>
      <c r="D57" s="892"/>
      <c r="E57" s="892"/>
      <c r="F57" s="892"/>
      <c r="G57" s="892"/>
      <c r="H57" s="736">
        <f t="shared" si="3"/>
        <v>0</v>
      </c>
      <c r="I57" s="746">
        <f t="shared" si="4"/>
        <v>0</v>
      </c>
      <c r="J57" s="746" t="str">
        <f t="shared" si="5"/>
        <v/>
      </c>
      <c r="K57" s="746" t="str">
        <f t="shared" si="15"/>
        <v/>
      </c>
      <c r="L57" s="746" t="str">
        <f t="shared" si="15"/>
        <v/>
      </c>
      <c r="M57" s="746" t="str">
        <f t="shared" si="6"/>
        <v/>
      </c>
      <c r="N57" s="860" t="str">
        <f t="shared" si="10"/>
        <v/>
      </c>
      <c r="O57" s="860" t="str">
        <f t="shared" si="7"/>
        <v/>
      </c>
      <c r="P57" s="860" t="str">
        <f t="shared" si="8"/>
        <v/>
      </c>
      <c r="Q57" s="1"/>
      <c r="S57" s="4"/>
      <c r="T57" s="349"/>
      <c r="U57" s="350"/>
      <c r="Y57" s="4"/>
      <c r="Z57" s="349"/>
      <c r="AA57" s="350"/>
    </row>
    <row r="58" spans="1:27">
      <c r="A58" s="736"/>
      <c r="B58" s="859" t="s">
        <v>135</v>
      </c>
      <c r="C58" s="892"/>
      <c r="D58" s="892"/>
      <c r="E58" s="892"/>
      <c r="F58" s="892"/>
      <c r="G58" s="892"/>
      <c r="H58" s="736">
        <f t="shared" si="3"/>
        <v>0</v>
      </c>
      <c r="I58" s="746">
        <f t="shared" si="4"/>
        <v>0</v>
      </c>
      <c r="J58" s="746" t="str">
        <f t="shared" si="5"/>
        <v/>
      </c>
      <c r="K58" s="746" t="str">
        <f t="shared" si="15"/>
        <v/>
      </c>
      <c r="L58" s="746" t="str">
        <f t="shared" si="15"/>
        <v/>
      </c>
      <c r="M58" s="746" t="str">
        <f t="shared" si="6"/>
        <v/>
      </c>
      <c r="N58" s="860" t="str">
        <f t="shared" si="10"/>
        <v/>
      </c>
      <c r="O58" s="860" t="str">
        <f t="shared" si="7"/>
        <v/>
      </c>
      <c r="P58" s="860" t="str">
        <f t="shared" si="8"/>
        <v/>
      </c>
      <c r="Q58" s="1"/>
      <c r="S58" s="4"/>
      <c r="T58" s="349"/>
      <c r="U58" s="350"/>
      <c r="Y58" s="4"/>
      <c r="Z58" s="349"/>
      <c r="AA58" s="350"/>
    </row>
    <row r="59" spans="1:27">
      <c r="A59" s="736"/>
      <c r="B59" s="859" t="s">
        <v>41</v>
      </c>
      <c r="C59" s="892"/>
      <c r="D59" s="892"/>
      <c r="E59" s="892"/>
      <c r="F59" s="892"/>
      <c r="G59" s="892"/>
      <c r="H59" s="736">
        <f t="shared" si="3"/>
        <v>0</v>
      </c>
      <c r="I59" s="746">
        <f t="shared" si="4"/>
        <v>0</v>
      </c>
      <c r="J59" s="746" t="str">
        <f t="shared" si="5"/>
        <v/>
      </c>
      <c r="K59" s="746" t="str">
        <f t="shared" si="15"/>
        <v/>
      </c>
      <c r="L59" s="746" t="str">
        <f t="shared" si="15"/>
        <v/>
      </c>
      <c r="M59" s="746" t="str">
        <f t="shared" si="6"/>
        <v/>
      </c>
      <c r="N59" s="860" t="str">
        <f t="shared" si="10"/>
        <v/>
      </c>
      <c r="O59" s="860" t="str">
        <f t="shared" si="7"/>
        <v/>
      </c>
      <c r="P59" s="860" t="str">
        <f t="shared" si="8"/>
        <v/>
      </c>
      <c r="Q59" s="1"/>
      <c r="S59" s="4"/>
      <c r="T59" s="349"/>
      <c r="U59" s="350"/>
      <c r="Y59" s="4"/>
      <c r="Z59" s="349"/>
      <c r="AA59" s="350"/>
    </row>
    <row r="60" spans="1:27">
      <c r="A60" s="736"/>
      <c r="B60" s="859" t="s">
        <v>42</v>
      </c>
      <c r="C60" s="892"/>
      <c r="D60" s="892"/>
      <c r="E60" s="892"/>
      <c r="F60" s="892"/>
      <c r="G60" s="892"/>
      <c r="H60" s="736">
        <f t="shared" si="3"/>
        <v>0</v>
      </c>
      <c r="I60" s="746">
        <f t="shared" si="4"/>
        <v>0</v>
      </c>
      <c r="J60" s="746" t="str">
        <f t="shared" si="5"/>
        <v/>
      </c>
      <c r="K60" s="746" t="str">
        <f t="shared" si="15"/>
        <v/>
      </c>
      <c r="L60" s="746" t="str">
        <f t="shared" si="15"/>
        <v/>
      </c>
      <c r="M60" s="746" t="str">
        <f t="shared" si="6"/>
        <v/>
      </c>
      <c r="N60" s="860" t="str">
        <f t="shared" si="10"/>
        <v/>
      </c>
      <c r="O60" s="860" t="str">
        <f t="shared" si="7"/>
        <v/>
      </c>
      <c r="P60" s="860" t="str">
        <f t="shared" si="8"/>
        <v/>
      </c>
      <c r="Q60" s="1"/>
      <c r="S60" s="4"/>
      <c r="T60" s="349"/>
      <c r="U60" s="350"/>
      <c r="Y60" s="4"/>
      <c r="Z60" s="349"/>
      <c r="AA60" s="350"/>
    </row>
    <row r="61" spans="1:27">
      <c r="A61" s="251" t="str">
        <f>'Plasma (D)'!A149</f>
        <v>MP-7</v>
      </c>
      <c r="B61" s="310" t="s">
        <v>39</v>
      </c>
      <c r="C61" s="890"/>
      <c r="D61" s="891"/>
      <c r="E61" s="891"/>
      <c r="F61" s="891"/>
      <c r="G61" s="891"/>
      <c r="H61" s="245">
        <f t="shared" si="3"/>
        <v>0</v>
      </c>
      <c r="I61" s="247">
        <f t="shared" si="4"/>
        <v>0</v>
      </c>
      <c r="J61" s="247" t="str">
        <f t="shared" si="5"/>
        <v/>
      </c>
      <c r="K61" s="247" t="str">
        <f>IF(ISERROR('Plasma (D)'!I165),"",'Plasma (D)'!I165)</f>
        <v/>
      </c>
      <c r="L61" s="247" t="str">
        <f>IF(ISERROR('Plasma (D)'!C167),"",'Plasma (D)'!C167)</f>
        <v/>
      </c>
      <c r="M61" s="247" t="str">
        <f t="shared" si="6"/>
        <v/>
      </c>
      <c r="N61" s="347" t="str">
        <f t="shared" si="10"/>
        <v/>
      </c>
      <c r="O61" s="347" t="str">
        <f t="shared" si="7"/>
        <v/>
      </c>
      <c r="P61" s="347" t="str">
        <f t="shared" si="8"/>
        <v/>
      </c>
      <c r="Q61" s="1"/>
      <c r="S61" s="4"/>
      <c r="T61" s="349"/>
      <c r="U61" s="350"/>
      <c r="Y61" s="4"/>
      <c r="Z61" s="349"/>
      <c r="AA61" s="350"/>
    </row>
    <row r="62" spans="1:27">
      <c r="A62" s="251" t="str">
        <f>'Plasma (D)'!A150</f>
        <v>[body weight]</v>
      </c>
      <c r="B62" s="310" t="s">
        <v>136</v>
      </c>
      <c r="C62" s="891"/>
      <c r="D62" s="891"/>
      <c r="E62" s="891"/>
      <c r="F62" s="891"/>
      <c r="G62" s="891"/>
      <c r="H62" s="245">
        <f t="shared" si="3"/>
        <v>0</v>
      </c>
      <c r="I62" s="247">
        <f t="shared" si="4"/>
        <v>0</v>
      </c>
      <c r="J62" s="247" t="str">
        <f t="shared" si="5"/>
        <v/>
      </c>
      <c r="K62" s="247" t="str">
        <f>K61</f>
        <v/>
      </c>
      <c r="L62" s="247" t="str">
        <f>L61</f>
        <v/>
      </c>
      <c r="M62" s="247" t="str">
        <f t="shared" si="6"/>
        <v/>
      </c>
      <c r="N62" s="347" t="str">
        <f t="shared" si="10"/>
        <v/>
      </c>
      <c r="O62" s="347" t="str">
        <f t="shared" si="7"/>
        <v/>
      </c>
      <c r="P62" s="347" t="str">
        <f t="shared" si="8"/>
        <v/>
      </c>
      <c r="Q62" s="1"/>
      <c r="S62" s="4"/>
      <c r="T62" s="349"/>
      <c r="U62" s="350"/>
      <c r="Y62" s="4"/>
      <c r="Z62" s="349"/>
      <c r="AA62" s="350"/>
    </row>
    <row r="63" spans="1:27">
      <c r="A63" s="251" t="str">
        <f>'plasma (Lipid #1)'!A151</f>
        <v>Lipid#1</v>
      </c>
      <c r="B63" s="310" t="s">
        <v>40</v>
      </c>
      <c r="C63" s="891"/>
      <c r="D63" s="891"/>
      <c r="E63" s="891"/>
      <c r="F63" s="891"/>
      <c r="G63" s="891"/>
      <c r="H63" s="245">
        <f t="shared" si="3"/>
        <v>0</v>
      </c>
      <c r="I63" s="247">
        <f t="shared" si="4"/>
        <v>0</v>
      </c>
      <c r="J63" s="247" t="str">
        <f t="shared" si="5"/>
        <v/>
      </c>
      <c r="K63" s="247" t="str">
        <f t="shared" ref="K63:L68" si="16">K62</f>
        <v/>
      </c>
      <c r="L63" s="247" t="str">
        <f t="shared" si="16"/>
        <v/>
      </c>
      <c r="M63" s="247" t="str">
        <f t="shared" si="6"/>
        <v/>
      </c>
      <c r="N63" s="347" t="str">
        <f t="shared" si="10"/>
        <v/>
      </c>
      <c r="O63" s="347" t="str">
        <f t="shared" si="7"/>
        <v/>
      </c>
      <c r="P63" s="347" t="str">
        <f t="shared" si="8"/>
        <v/>
      </c>
      <c r="Q63" s="1"/>
      <c r="S63" s="4"/>
      <c r="T63" s="349"/>
      <c r="U63" s="350"/>
      <c r="Y63" s="4"/>
      <c r="Z63" s="349"/>
      <c r="AA63" s="350"/>
    </row>
    <row r="64" spans="1:27">
      <c r="A64" s="251" t="str">
        <f>'plasma (Lipid #1)'!A152</f>
        <v>[diet A]</v>
      </c>
      <c r="B64" s="310" t="s">
        <v>133</v>
      </c>
      <c r="C64" s="891"/>
      <c r="D64" s="891"/>
      <c r="E64" s="891"/>
      <c r="F64" s="891"/>
      <c r="G64" s="891"/>
      <c r="H64" s="245">
        <f t="shared" si="3"/>
        <v>0</v>
      </c>
      <c r="I64" s="247">
        <f t="shared" si="4"/>
        <v>0</v>
      </c>
      <c r="J64" s="247" t="str">
        <f t="shared" si="5"/>
        <v/>
      </c>
      <c r="K64" s="247" t="str">
        <f t="shared" si="16"/>
        <v/>
      </c>
      <c r="L64" s="247" t="str">
        <f t="shared" si="16"/>
        <v/>
      </c>
      <c r="M64" s="247" t="str">
        <f t="shared" si="6"/>
        <v/>
      </c>
      <c r="N64" s="347" t="str">
        <f t="shared" si="10"/>
        <v/>
      </c>
      <c r="O64" s="347" t="str">
        <f t="shared" si="7"/>
        <v/>
      </c>
      <c r="P64" s="347" t="str">
        <f t="shared" si="8"/>
        <v/>
      </c>
      <c r="Q64" s="1"/>
      <c r="S64" s="4"/>
      <c r="T64" s="349"/>
      <c r="U64" s="350"/>
      <c r="Y64" s="4"/>
      <c r="Z64" s="349"/>
      <c r="AA64" s="350"/>
    </row>
    <row r="65" spans="1:27">
      <c r="A65" s="251" t="str">
        <f>'plasma (Lipid #1)'!A154</f>
        <v>[sex]</v>
      </c>
      <c r="B65" s="310" t="s">
        <v>134</v>
      </c>
      <c r="C65" s="891"/>
      <c r="D65" s="891"/>
      <c r="E65" s="891"/>
      <c r="F65" s="891"/>
      <c r="G65" s="891"/>
      <c r="H65" s="245">
        <f t="shared" si="3"/>
        <v>0</v>
      </c>
      <c r="I65" s="247">
        <f t="shared" si="4"/>
        <v>0</v>
      </c>
      <c r="J65" s="247" t="str">
        <f t="shared" si="5"/>
        <v/>
      </c>
      <c r="K65" s="247" t="str">
        <f t="shared" si="16"/>
        <v/>
      </c>
      <c r="L65" s="247" t="str">
        <f t="shared" si="16"/>
        <v/>
      </c>
      <c r="M65" s="247" t="str">
        <f t="shared" si="6"/>
        <v/>
      </c>
      <c r="N65" s="347" t="str">
        <f t="shared" si="10"/>
        <v/>
      </c>
      <c r="O65" s="347" t="str">
        <f t="shared" si="7"/>
        <v/>
      </c>
      <c r="P65" s="347" t="str">
        <f t="shared" si="8"/>
        <v/>
      </c>
      <c r="Q65" s="1"/>
      <c r="S65" s="4"/>
      <c r="T65" s="349"/>
      <c r="U65" s="350"/>
      <c r="Y65" s="4"/>
      <c r="Z65" s="349"/>
      <c r="AA65" s="350"/>
    </row>
    <row r="66" spans="1:27">
      <c r="A66" s="251"/>
      <c r="B66" s="310" t="s">
        <v>135</v>
      </c>
      <c r="C66" s="891"/>
      <c r="D66" s="891"/>
      <c r="E66" s="891"/>
      <c r="F66" s="891"/>
      <c r="G66" s="891"/>
      <c r="H66" s="245">
        <f t="shared" si="3"/>
        <v>0</v>
      </c>
      <c r="I66" s="247">
        <f t="shared" si="4"/>
        <v>0</v>
      </c>
      <c r="J66" s="247" t="str">
        <f t="shared" si="5"/>
        <v/>
      </c>
      <c r="K66" s="247" t="str">
        <f t="shared" si="16"/>
        <v/>
      </c>
      <c r="L66" s="247" t="str">
        <f t="shared" si="16"/>
        <v/>
      </c>
      <c r="M66" s="247" t="str">
        <f t="shared" si="6"/>
        <v/>
      </c>
      <c r="N66" s="347" t="str">
        <f t="shared" si="10"/>
        <v/>
      </c>
      <c r="O66" s="347" t="str">
        <f t="shared" si="7"/>
        <v/>
      </c>
      <c r="P66" s="347" t="str">
        <f t="shared" si="8"/>
        <v/>
      </c>
      <c r="Q66" s="2"/>
      <c r="S66" s="4"/>
      <c r="T66" s="349"/>
      <c r="U66" s="350"/>
      <c r="Y66" s="4"/>
      <c r="Z66" s="349"/>
      <c r="AA66" s="350"/>
    </row>
    <row r="67" spans="1:27">
      <c r="A67" s="251"/>
      <c r="B67" s="310" t="s">
        <v>41</v>
      </c>
      <c r="C67" s="891"/>
      <c r="D67" s="891"/>
      <c r="E67" s="891"/>
      <c r="F67" s="891"/>
      <c r="G67" s="891"/>
      <c r="H67" s="245">
        <f t="shared" si="3"/>
        <v>0</v>
      </c>
      <c r="I67" s="247">
        <f t="shared" si="4"/>
        <v>0</v>
      </c>
      <c r="J67" s="247" t="str">
        <f t="shared" si="5"/>
        <v/>
      </c>
      <c r="K67" s="247" t="str">
        <f t="shared" si="16"/>
        <v/>
      </c>
      <c r="L67" s="247" t="str">
        <f t="shared" si="16"/>
        <v/>
      </c>
      <c r="M67" s="247" t="str">
        <f t="shared" si="6"/>
        <v/>
      </c>
      <c r="N67" s="347" t="str">
        <f t="shared" si="10"/>
        <v/>
      </c>
      <c r="O67" s="347" t="str">
        <f t="shared" si="7"/>
        <v/>
      </c>
      <c r="P67" s="347" t="str">
        <f t="shared" si="8"/>
        <v/>
      </c>
      <c r="Q67" s="2"/>
      <c r="S67" s="4"/>
      <c r="T67" s="349"/>
      <c r="U67" s="350"/>
      <c r="Y67" s="4"/>
      <c r="Z67" s="349"/>
      <c r="AA67" s="350"/>
    </row>
    <row r="68" spans="1:27">
      <c r="A68" s="251"/>
      <c r="B68" s="310" t="s">
        <v>42</v>
      </c>
      <c r="C68" s="891"/>
      <c r="D68" s="891"/>
      <c r="E68" s="891"/>
      <c r="F68" s="891"/>
      <c r="G68" s="891"/>
      <c r="H68" s="245">
        <f t="shared" si="3"/>
        <v>0</v>
      </c>
      <c r="I68" s="247">
        <f t="shared" si="4"/>
        <v>0</v>
      </c>
      <c r="J68" s="247" t="str">
        <f t="shared" si="5"/>
        <v/>
      </c>
      <c r="K68" s="247" t="str">
        <f t="shared" si="16"/>
        <v/>
      </c>
      <c r="L68" s="247" t="str">
        <f t="shared" si="16"/>
        <v/>
      </c>
      <c r="M68" s="247" t="str">
        <f t="shared" si="6"/>
        <v/>
      </c>
      <c r="N68" s="347" t="str">
        <f t="shared" si="10"/>
        <v/>
      </c>
      <c r="O68" s="347" t="str">
        <f t="shared" si="7"/>
        <v/>
      </c>
      <c r="P68" s="347" t="str">
        <f t="shared" si="8"/>
        <v/>
      </c>
      <c r="Q68" s="2"/>
      <c r="S68" s="4"/>
      <c r="T68" s="349"/>
      <c r="U68" s="350"/>
      <c r="Y68" s="4"/>
      <c r="Z68" s="349"/>
      <c r="AA68" s="350"/>
    </row>
    <row r="69" spans="1:27">
      <c r="A69" s="741" t="str">
        <f>'Plasma (D)'!A169</f>
        <v>MP-8</v>
      </c>
      <c r="B69" s="859" t="s">
        <v>39</v>
      </c>
      <c r="C69" s="892"/>
      <c r="D69" s="892"/>
      <c r="E69" s="892"/>
      <c r="F69" s="892"/>
      <c r="G69" s="892"/>
      <c r="H69" s="736">
        <f t="shared" si="3"/>
        <v>0</v>
      </c>
      <c r="I69" s="746">
        <f t="shared" si="4"/>
        <v>0</v>
      </c>
      <c r="J69" s="746" t="str">
        <f t="shared" si="5"/>
        <v/>
      </c>
      <c r="K69" s="746" t="str">
        <f>IF(ISERROR('Plasma (D)'!I185),"",'Plasma (D)'!I185)</f>
        <v/>
      </c>
      <c r="L69" s="746" t="str">
        <f>IF(ISERROR('Plasma (D)'!C187),"",'Plasma (D)'!C187)</f>
        <v/>
      </c>
      <c r="M69" s="746" t="str">
        <f t="shared" si="6"/>
        <v/>
      </c>
      <c r="N69" s="860" t="str">
        <f t="shared" si="10"/>
        <v/>
      </c>
      <c r="O69" s="860" t="str">
        <f t="shared" si="7"/>
        <v/>
      </c>
      <c r="P69" s="860" t="str">
        <f t="shared" si="8"/>
        <v/>
      </c>
      <c r="Q69" s="2"/>
      <c r="S69" s="4"/>
      <c r="T69" s="349"/>
      <c r="U69" s="350"/>
      <c r="Y69" s="4"/>
      <c r="Z69" s="349"/>
      <c r="AA69" s="350"/>
    </row>
    <row r="70" spans="1:27">
      <c r="A70" s="741" t="str">
        <f>'Plasma (D)'!A170</f>
        <v>[body weight]</v>
      </c>
      <c r="B70" s="859" t="s">
        <v>136</v>
      </c>
      <c r="C70" s="892"/>
      <c r="D70" s="892"/>
      <c r="E70" s="892"/>
      <c r="F70" s="892"/>
      <c r="G70" s="892"/>
      <c r="H70" s="736">
        <f t="shared" si="3"/>
        <v>0</v>
      </c>
      <c r="I70" s="746">
        <f t="shared" si="4"/>
        <v>0</v>
      </c>
      <c r="J70" s="746" t="str">
        <f t="shared" si="5"/>
        <v/>
      </c>
      <c r="K70" s="746" t="str">
        <f>K69</f>
        <v/>
      </c>
      <c r="L70" s="746" t="str">
        <f>L69</f>
        <v/>
      </c>
      <c r="M70" s="746" t="str">
        <f t="shared" si="6"/>
        <v/>
      </c>
      <c r="N70" s="860" t="str">
        <f t="shared" si="10"/>
        <v/>
      </c>
      <c r="O70" s="860" t="str">
        <f t="shared" si="7"/>
        <v/>
      </c>
      <c r="P70" s="860" t="str">
        <f t="shared" si="8"/>
        <v/>
      </c>
      <c r="Q70" s="2"/>
      <c r="S70" s="4"/>
      <c r="T70" s="349"/>
      <c r="U70" s="350"/>
      <c r="Y70" s="4"/>
      <c r="Z70" s="349"/>
      <c r="AA70" s="350"/>
    </row>
    <row r="71" spans="1:27">
      <c r="A71" s="741" t="str">
        <f>'plasma (Lipid #1)'!A171</f>
        <v>Lipid#1</v>
      </c>
      <c r="B71" s="859" t="s">
        <v>40</v>
      </c>
      <c r="C71" s="892"/>
      <c r="D71" s="892"/>
      <c r="E71" s="892"/>
      <c r="F71" s="892"/>
      <c r="G71" s="892"/>
      <c r="H71" s="736">
        <f t="shared" si="3"/>
        <v>0</v>
      </c>
      <c r="I71" s="746">
        <f t="shared" si="4"/>
        <v>0</v>
      </c>
      <c r="J71" s="746" t="str">
        <f t="shared" si="5"/>
        <v/>
      </c>
      <c r="K71" s="746" t="str">
        <f t="shared" ref="K71:L76" si="17">K70</f>
        <v/>
      </c>
      <c r="L71" s="746" t="str">
        <f t="shared" si="17"/>
        <v/>
      </c>
      <c r="M71" s="746" t="str">
        <f t="shared" si="6"/>
        <v/>
      </c>
      <c r="N71" s="860" t="str">
        <f t="shared" si="10"/>
        <v/>
      </c>
      <c r="O71" s="860" t="str">
        <f t="shared" si="7"/>
        <v/>
      </c>
      <c r="P71" s="860" t="str">
        <f t="shared" si="8"/>
        <v/>
      </c>
      <c r="Q71" s="2"/>
      <c r="S71" s="4"/>
      <c r="T71" s="349"/>
      <c r="U71" s="350"/>
      <c r="Y71" s="4"/>
      <c r="Z71" s="349"/>
      <c r="AA71" s="350"/>
    </row>
    <row r="72" spans="1:27">
      <c r="A72" s="741" t="str">
        <f>'plasma (Lipid #1)'!A172</f>
        <v>[diet A]</v>
      </c>
      <c r="B72" s="859" t="s">
        <v>133</v>
      </c>
      <c r="C72" s="892"/>
      <c r="D72" s="892"/>
      <c r="E72" s="892"/>
      <c r="F72" s="892"/>
      <c r="G72" s="892"/>
      <c r="H72" s="736">
        <f t="shared" si="3"/>
        <v>0</v>
      </c>
      <c r="I72" s="746">
        <f t="shared" si="4"/>
        <v>0</v>
      </c>
      <c r="J72" s="746" t="str">
        <f t="shared" si="5"/>
        <v/>
      </c>
      <c r="K72" s="746" t="str">
        <f t="shared" si="17"/>
        <v/>
      </c>
      <c r="L72" s="746" t="str">
        <f t="shared" si="17"/>
        <v/>
      </c>
      <c r="M72" s="746" t="str">
        <f t="shared" si="6"/>
        <v/>
      </c>
      <c r="N72" s="860" t="str">
        <f t="shared" si="10"/>
        <v/>
      </c>
      <c r="O72" s="860" t="str">
        <f t="shared" si="7"/>
        <v/>
      </c>
      <c r="P72" s="860" t="str">
        <f t="shared" si="8"/>
        <v/>
      </c>
      <c r="Q72" s="2"/>
      <c r="S72" s="4"/>
      <c r="T72" s="349"/>
      <c r="U72" s="350"/>
      <c r="Y72" s="4"/>
      <c r="Z72" s="349"/>
      <c r="AA72" s="350"/>
    </row>
    <row r="73" spans="1:27">
      <c r="A73" s="741" t="str">
        <f>'plasma (Lipid #1)'!A174</f>
        <v>[sex]</v>
      </c>
      <c r="B73" s="859" t="s">
        <v>134</v>
      </c>
      <c r="C73" s="892"/>
      <c r="D73" s="892"/>
      <c r="E73" s="892"/>
      <c r="F73" s="892"/>
      <c r="G73" s="892"/>
      <c r="H73" s="736">
        <f t="shared" si="3"/>
        <v>0</v>
      </c>
      <c r="I73" s="746">
        <f t="shared" si="4"/>
        <v>0</v>
      </c>
      <c r="J73" s="746" t="str">
        <f t="shared" si="5"/>
        <v/>
      </c>
      <c r="K73" s="746" t="str">
        <f t="shared" si="17"/>
        <v/>
      </c>
      <c r="L73" s="746" t="str">
        <f t="shared" si="17"/>
        <v/>
      </c>
      <c r="M73" s="746" t="str">
        <f t="shared" si="6"/>
        <v/>
      </c>
      <c r="N73" s="860" t="str">
        <f t="shared" si="10"/>
        <v/>
      </c>
      <c r="O73" s="860" t="str">
        <f t="shared" si="7"/>
        <v/>
      </c>
      <c r="P73" s="860" t="str">
        <f t="shared" si="8"/>
        <v/>
      </c>
      <c r="Q73" s="2"/>
      <c r="S73" s="4"/>
      <c r="T73" s="349"/>
      <c r="U73" s="350"/>
      <c r="Y73" s="4"/>
      <c r="Z73" s="349"/>
      <c r="AA73" s="350"/>
    </row>
    <row r="74" spans="1:27">
      <c r="A74" s="736"/>
      <c r="B74" s="859" t="s">
        <v>135</v>
      </c>
      <c r="C74" s="892"/>
      <c r="D74" s="892"/>
      <c r="E74" s="892"/>
      <c r="F74" s="892"/>
      <c r="G74" s="892"/>
      <c r="H74" s="736">
        <f t="shared" si="3"/>
        <v>0</v>
      </c>
      <c r="I74" s="746">
        <f t="shared" si="4"/>
        <v>0</v>
      </c>
      <c r="J74" s="746" t="str">
        <f t="shared" si="5"/>
        <v/>
      </c>
      <c r="K74" s="746" t="str">
        <f t="shared" si="17"/>
        <v/>
      </c>
      <c r="L74" s="746" t="str">
        <f t="shared" si="17"/>
        <v/>
      </c>
      <c r="M74" s="746" t="str">
        <f t="shared" si="6"/>
        <v/>
      </c>
      <c r="N74" s="860" t="str">
        <f t="shared" si="10"/>
        <v/>
      </c>
      <c r="O74" s="860" t="str">
        <f t="shared" si="7"/>
        <v/>
      </c>
      <c r="P74" s="860" t="str">
        <f t="shared" si="8"/>
        <v/>
      </c>
      <c r="Q74" s="2"/>
      <c r="S74" s="4"/>
      <c r="T74" s="349"/>
      <c r="U74" s="350"/>
      <c r="Y74" s="4"/>
      <c r="Z74" s="349"/>
      <c r="AA74" s="350"/>
    </row>
    <row r="75" spans="1:27">
      <c r="A75" s="736"/>
      <c r="B75" s="859" t="s">
        <v>41</v>
      </c>
      <c r="C75" s="892"/>
      <c r="D75" s="892"/>
      <c r="E75" s="892"/>
      <c r="F75" s="892"/>
      <c r="G75" s="892"/>
      <c r="H75" s="736">
        <f t="shared" si="3"/>
        <v>0</v>
      </c>
      <c r="I75" s="746">
        <f t="shared" si="4"/>
        <v>0</v>
      </c>
      <c r="J75" s="746" t="str">
        <f t="shared" si="5"/>
        <v/>
      </c>
      <c r="K75" s="746" t="str">
        <f t="shared" si="17"/>
        <v/>
      </c>
      <c r="L75" s="746" t="str">
        <f t="shared" si="17"/>
        <v/>
      </c>
      <c r="M75" s="746" t="str">
        <f t="shared" si="6"/>
        <v/>
      </c>
      <c r="N75" s="860" t="str">
        <f t="shared" si="10"/>
        <v/>
      </c>
      <c r="O75" s="860" t="str">
        <f t="shared" si="7"/>
        <v/>
      </c>
      <c r="P75" s="860" t="str">
        <f t="shared" si="8"/>
        <v/>
      </c>
      <c r="Q75" s="2"/>
      <c r="S75" s="4"/>
      <c r="T75" s="349"/>
      <c r="U75" s="350"/>
      <c r="Y75" s="4"/>
      <c r="Z75" s="349"/>
      <c r="AA75" s="350"/>
    </row>
    <row r="76" spans="1:27">
      <c r="A76" s="736"/>
      <c r="B76" s="859" t="s">
        <v>42</v>
      </c>
      <c r="C76" s="892"/>
      <c r="D76" s="892"/>
      <c r="E76" s="892"/>
      <c r="F76" s="892"/>
      <c r="G76" s="892"/>
      <c r="H76" s="736">
        <f t="shared" si="3"/>
        <v>0</v>
      </c>
      <c r="I76" s="746">
        <f t="shared" si="4"/>
        <v>0</v>
      </c>
      <c r="J76" s="746" t="str">
        <f t="shared" si="5"/>
        <v/>
      </c>
      <c r="K76" s="746" t="str">
        <f t="shared" si="17"/>
        <v/>
      </c>
      <c r="L76" s="746" t="str">
        <f t="shared" si="17"/>
        <v/>
      </c>
      <c r="M76" s="746" t="str">
        <f t="shared" si="6"/>
        <v/>
      </c>
      <c r="N76" s="860" t="str">
        <f t="shared" si="10"/>
        <v/>
      </c>
      <c r="O76" s="860" t="str">
        <f t="shared" si="7"/>
        <v/>
      </c>
      <c r="P76" s="860" t="str">
        <f t="shared" si="8"/>
        <v/>
      </c>
      <c r="Q76" s="2"/>
      <c r="S76" s="4"/>
      <c r="T76" s="349"/>
      <c r="U76" s="350"/>
      <c r="Y76" s="4"/>
      <c r="Z76" s="349"/>
      <c r="AA76" s="350"/>
    </row>
    <row r="77" spans="1:27">
      <c r="A77" s="251" t="str">
        <f>'Plasma (D)'!A189</f>
        <v>MP-9</v>
      </c>
      <c r="B77" s="310" t="s">
        <v>39</v>
      </c>
      <c r="C77" s="890"/>
      <c r="D77" s="891"/>
      <c r="E77" s="891"/>
      <c r="F77" s="891"/>
      <c r="G77" s="891"/>
      <c r="H77" s="245">
        <f t="shared" si="3"/>
        <v>0</v>
      </c>
      <c r="I77" s="247">
        <f t="shared" si="4"/>
        <v>0</v>
      </c>
      <c r="J77" s="247" t="str">
        <f t="shared" si="5"/>
        <v/>
      </c>
      <c r="K77" s="247" t="str">
        <f>IF(ISERROR('Plasma (D)'!I205),"",'Plasma (D)'!I205)</f>
        <v/>
      </c>
      <c r="L77" s="247" t="str">
        <f>IF(ISERROR('Plasma (D)'!C207),"",'Plasma (D)'!C207)</f>
        <v/>
      </c>
      <c r="M77" s="247" t="str">
        <f t="shared" si="6"/>
        <v/>
      </c>
      <c r="N77" s="347" t="str">
        <f>IF(ISERROR(J77/M77/23),"",J77/M77/23)</f>
        <v/>
      </c>
      <c r="O77" s="347" t="str">
        <f t="shared" si="7"/>
        <v/>
      </c>
      <c r="P77" s="347" t="str">
        <f t="shared" si="8"/>
        <v/>
      </c>
      <c r="Q77" s="2"/>
      <c r="S77" s="4"/>
      <c r="T77" s="349"/>
      <c r="U77" s="350"/>
      <c r="Y77" s="4"/>
      <c r="Z77" s="349"/>
      <c r="AA77" s="350"/>
    </row>
    <row r="78" spans="1:27">
      <c r="A78" s="251" t="str">
        <f>'Plasma (D)'!A190</f>
        <v>[body weight]</v>
      </c>
      <c r="B78" s="310" t="s">
        <v>136</v>
      </c>
      <c r="C78" s="891"/>
      <c r="D78" s="891"/>
      <c r="E78" s="891"/>
      <c r="F78" s="891"/>
      <c r="G78" s="891"/>
      <c r="H78" s="245">
        <f t="shared" ref="H78:H92" si="18">F78-G78</f>
        <v>0</v>
      </c>
      <c r="I78" s="247">
        <f t="shared" ref="I78:I108" si="19">H78*(1000+D78+E78)/125*1500/1000</f>
        <v>0</v>
      </c>
      <c r="J78" s="247" t="str">
        <f t="shared" ref="J78:J92" si="20">IF(ISERROR(I78/C78),"",I78/C78)</f>
        <v/>
      </c>
      <c r="K78" s="247" t="str">
        <f>K77</f>
        <v/>
      </c>
      <c r="L78" s="247" t="str">
        <f>L77</f>
        <v/>
      </c>
      <c r="M78" s="247" t="str">
        <f t="shared" ref="M78:M108" si="21">IF(ISERROR(K78/L78/10),"",K78/L78/10)</f>
        <v/>
      </c>
      <c r="N78" s="347" t="str">
        <f t="shared" ref="N78:N93" si="22">IF(ISERROR(J78/M78/23),"",J78/M78/23)</f>
        <v/>
      </c>
      <c r="O78" s="347" t="str">
        <f t="shared" ref="O78:O108" si="23">IF(ISERROR(N78*100/0.18),"",N78*100/0.18)</f>
        <v/>
      </c>
      <c r="P78" s="347" t="str">
        <f t="shared" ref="P78:P107" si="24">IF(ISERROR(J78*100*1000/(K78*23)),"",J78*100*1000/(K78*23))</f>
        <v/>
      </c>
      <c r="Q78" s="2"/>
      <c r="S78" s="4"/>
      <c r="T78" s="349"/>
      <c r="U78" s="350"/>
      <c r="Y78" s="4"/>
      <c r="Z78" s="349"/>
      <c r="AA78" s="350"/>
    </row>
    <row r="79" spans="1:27">
      <c r="A79" s="251" t="str">
        <f>'Plasma (D)'!A191</f>
        <v>[genotype D]</v>
      </c>
      <c r="B79" s="310" t="s">
        <v>40</v>
      </c>
      <c r="C79" s="891"/>
      <c r="D79" s="891"/>
      <c r="E79" s="891"/>
      <c r="F79" s="891"/>
      <c r="G79" s="891"/>
      <c r="H79" s="245">
        <f t="shared" si="18"/>
        <v>0</v>
      </c>
      <c r="I79" s="247">
        <f t="shared" si="19"/>
        <v>0</v>
      </c>
      <c r="J79" s="247" t="str">
        <f t="shared" si="20"/>
        <v/>
      </c>
      <c r="K79" s="247" t="str">
        <f t="shared" ref="K79:L84" si="25">K78</f>
        <v/>
      </c>
      <c r="L79" s="247" t="str">
        <f t="shared" si="25"/>
        <v/>
      </c>
      <c r="M79" s="247" t="str">
        <f t="shared" si="21"/>
        <v/>
      </c>
      <c r="N79" s="347" t="str">
        <f t="shared" si="22"/>
        <v/>
      </c>
      <c r="O79" s="347" t="str">
        <f t="shared" si="23"/>
        <v/>
      </c>
      <c r="P79" s="347" t="str">
        <f t="shared" si="24"/>
        <v/>
      </c>
      <c r="Q79" s="2"/>
      <c r="S79" s="4"/>
      <c r="T79" s="349"/>
      <c r="U79" s="350"/>
      <c r="Y79" s="4"/>
      <c r="Z79" s="349"/>
      <c r="AA79" s="350"/>
    </row>
    <row r="80" spans="1:27">
      <c r="A80" s="251" t="str">
        <f>'Plasma (D)'!A192</f>
        <v>[diet D]</v>
      </c>
      <c r="B80" s="310" t="s">
        <v>133</v>
      </c>
      <c r="C80" s="891"/>
      <c r="D80" s="891"/>
      <c r="E80" s="891"/>
      <c r="F80" s="891"/>
      <c r="G80" s="891"/>
      <c r="H80" s="245">
        <f t="shared" si="18"/>
        <v>0</v>
      </c>
      <c r="I80" s="247">
        <f t="shared" si="19"/>
        <v>0</v>
      </c>
      <c r="J80" s="247" t="str">
        <f t="shared" si="20"/>
        <v/>
      </c>
      <c r="K80" s="247" t="str">
        <f t="shared" si="25"/>
        <v/>
      </c>
      <c r="L80" s="247" t="str">
        <f t="shared" si="25"/>
        <v/>
      </c>
      <c r="M80" s="247" t="str">
        <f t="shared" si="21"/>
        <v/>
      </c>
      <c r="N80" s="347" t="str">
        <f t="shared" si="22"/>
        <v/>
      </c>
      <c r="O80" s="347" t="str">
        <f t="shared" si="23"/>
        <v/>
      </c>
      <c r="P80" s="347" t="str">
        <f t="shared" si="24"/>
        <v/>
      </c>
      <c r="Q80" s="2"/>
      <c r="S80" s="4"/>
      <c r="T80" s="349"/>
      <c r="U80" s="350"/>
      <c r="Y80" s="4"/>
      <c r="Z80" s="349"/>
      <c r="AA80" s="350"/>
    </row>
    <row r="81" spans="1:28">
      <c r="A81" s="251" t="str">
        <f>'Plasma (D)'!A193</f>
        <v>[treatment D]</v>
      </c>
      <c r="B81" s="310" t="s">
        <v>134</v>
      </c>
      <c r="C81" s="891"/>
      <c r="D81" s="891"/>
      <c r="E81" s="891"/>
      <c r="F81" s="891"/>
      <c r="G81" s="891"/>
      <c r="H81" s="245">
        <f t="shared" si="18"/>
        <v>0</v>
      </c>
      <c r="I81" s="247">
        <f t="shared" si="19"/>
        <v>0</v>
      </c>
      <c r="J81" s="247" t="str">
        <f t="shared" si="20"/>
        <v/>
      </c>
      <c r="K81" s="247" t="str">
        <f t="shared" si="25"/>
        <v/>
      </c>
      <c r="L81" s="247" t="str">
        <f t="shared" si="25"/>
        <v/>
      </c>
      <c r="M81" s="247" t="str">
        <f t="shared" si="21"/>
        <v/>
      </c>
      <c r="N81" s="347" t="str">
        <f t="shared" si="22"/>
        <v/>
      </c>
      <c r="O81" s="347" t="str">
        <f t="shared" si="23"/>
        <v/>
      </c>
      <c r="P81" s="347" t="str">
        <f t="shared" si="24"/>
        <v/>
      </c>
      <c r="Q81" s="2"/>
      <c r="S81" s="4"/>
      <c r="T81" s="349"/>
      <c r="U81" s="350"/>
      <c r="Y81" s="4"/>
      <c r="Z81" s="349"/>
      <c r="AA81" s="350"/>
    </row>
    <row r="82" spans="1:28">
      <c r="A82" s="251" t="str">
        <f>'Plasma (D)'!A194</f>
        <v>[sex]</v>
      </c>
      <c r="B82" s="310" t="s">
        <v>135</v>
      </c>
      <c r="C82" s="891"/>
      <c r="D82" s="891"/>
      <c r="E82" s="891"/>
      <c r="F82" s="891"/>
      <c r="G82" s="891"/>
      <c r="H82" s="245">
        <f t="shared" si="18"/>
        <v>0</v>
      </c>
      <c r="I82" s="247">
        <f t="shared" si="19"/>
        <v>0</v>
      </c>
      <c r="J82" s="247" t="str">
        <f t="shared" si="20"/>
        <v/>
      </c>
      <c r="K82" s="247" t="str">
        <f t="shared" si="25"/>
        <v/>
      </c>
      <c r="L82" s="247" t="str">
        <f t="shared" si="25"/>
        <v/>
      </c>
      <c r="M82" s="247" t="str">
        <f t="shared" si="21"/>
        <v/>
      </c>
      <c r="N82" s="347" t="str">
        <f t="shared" si="22"/>
        <v/>
      </c>
      <c r="O82" s="347" t="str">
        <f t="shared" si="23"/>
        <v/>
      </c>
      <c r="P82" s="347" t="str">
        <f t="shared" si="24"/>
        <v/>
      </c>
      <c r="Q82" s="2"/>
      <c r="S82" s="4"/>
      <c r="T82" s="349"/>
      <c r="U82" s="350"/>
      <c r="Y82" s="4"/>
      <c r="Z82" s="349"/>
      <c r="AA82" s="350"/>
    </row>
    <row r="83" spans="1:28">
      <c r="A83" s="251"/>
      <c r="B83" s="310" t="s">
        <v>41</v>
      </c>
      <c r="C83" s="891"/>
      <c r="D83" s="891"/>
      <c r="E83" s="891"/>
      <c r="F83" s="891"/>
      <c r="G83" s="891"/>
      <c r="H83" s="245">
        <f t="shared" si="18"/>
        <v>0</v>
      </c>
      <c r="I83" s="247">
        <f t="shared" si="19"/>
        <v>0</v>
      </c>
      <c r="J83" s="247" t="str">
        <f t="shared" si="20"/>
        <v/>
      </c>
      <c r="K83" s="247" t="str">
        <f t="shared" si="25"/>
        <v/>
      </c>
      <c r="L83" s="247" t="str">
        <f t="shared" si="25"/>
        <v/>
      </c>
      <c r="M83" s="247" t="str">
        <f t="shared" si="21"/>
        <v/>
      </c>
      <c r="N83" s="347" t="str">
        <f t="shared" si="22"/>
        <v/>
      </c>
      <c r="O83" s="347" t="str">
        <f t="shared" si="23"/>
        <v/>
      </c>
      <c r="P83" s="347" t="str">
        <f t="shared" si="24"/>
        <v/>
      </c>
      <c r="Q83" s="2"/>
      <c r="S83" s="4"/>
      <c r="T83" s="349"/>
      <c r="U83" s="350"/>
      <c r="Y83" s="4"/>
      <c r="Z83" s="349"/>
      <c r="AA83" s="350"/>
    </row>
    <row r="84" spans="1:28">
      <c r="A84" s="251"/>
      <c r="B84" s="310" t="s">
        <v>42</v>
      </c>
      <c r="C84" s="891"/>
      <c r="D84" s="891"/>
      <c r="E84" s="891"/>
      <c r="F84" s="891"/>
      <c r="G84" s="891"/>
      <c r="H84" s="245">
        <f t="shared" si="18"/>
        <v>0</v>
      </c>
      <c r="I84" s="247">
        <f t="shared" si="19"/>
        <v>0</v>
      </c>
      <c r="J84" s="247" t="str">
        <f t="shared" si="20"/>
        <v/>
      </c>
      <c r="K84" s="247" t="str">
        <f t="shared" si="25"/>
        <v/>
      </c>
      <c r="L84" s="247" t="str">
        <f t="shared" si="25"/>
        <v/>
      </c>
      <c r="M84" s="247" t="str">
        <f t="shared" si="21"/>
        <v/>
      </c>
      <c r="N84" s="347" t="str">
        <f t="shared" si="22"/>
        <v/>
      </c>
      <c r="O84" s="347" t="str">
        <f t="shared" si="23"/>
        <v/>
      </c>
      <c r="P84" s="347" t="str">
        <f t="shared" si="24"/>
        <v/>
      </c>
      <c r="Q84" s="2"/>
      <c r="S84" s="4"/>
      <c r="T84" s="349"/>
      <c r="U84" s="350"/>
      <c r="Y84" s="4"/>
      <c r="Z84" s="349"/>
      <c r="AA84" s="350"/>
    </row>
    <row r="85" spans="1:28" s="351" customFormat="1">
      <c r="A85" s="741" t="str">
        <f>'Plasma (D)'!A209</f>
        <v>MP-10</v>
      </c>
      <c r="B85" s="859" t="s">
        <v>39</v>
      </c>
      <c r="C85" s="892"/>
      <c r="D85" s="892"/>
      <c r="E85" s="892"/>
      <c r="F85" s="892"/>
      <c r="G85" s="892"/>
      <c r="H85" s="736">
        <f t="shared" si="18"/>
        <v>0</v>
      </c>
      <c r="I85" s="746">
        <f t="shared" si="19"/>
        <v>0</v>
      </c>
      <c r="J85" s="746" t="str">
        <f t="shared" si="20"/>
        <v/>
      </c>
      <c r="K85" s="746" t="str">
        <f>IF(ISERROR('Plasma (D)'!I225),"",'Plasma (D)'!I225)</f>
        <v/>
      </c>
      <c r="L85" s="746" t="str">
        <f>IF(ISERROR('Plasma (D)'!C227),"",'Plasma (D)'!C227)</f>
        <v/>
      </c>
      <c r="M85" s="746" t="str">
        <f t="shared" si="21"/>
        <v/>
      </c>
      <c r="N85" s="860" t="str">
        <f t="shared" si="22"/>
        <v/>
      </c>
      <c r="O85" s="860" t="str">
        <f t="shared" si="23"/>
        <v/>
      </c>
      <c r="P85" s="860" t="str">
        <f t="shared" si="24"/>
        <v/>
      </c>
      <c r="Q85" s="2"/>
      <c r="R85" s="54"/>
      <c r="S85" s="4"/>
      <c r="T85" s="349"/>
      <c r="U85" s="350"/>
      <c r="V85" s="54"/>
      <c r="W85" s="54"/>
      <c r="X85" s="54"/>
      <c r="Y85" s="4"/>
      <c r="Z85" s="349"/>
      <c r="AA85" s="350"/>
      <c r="AB85" s="41"/>
    </row>
    <row r="86" spans="1:28" s="351" customFormat="1">
      <c r="A86" s="741" t="str">
        <f>'Plasma (D)'!A210</f>
        <v>[body weight]</v>
      </c>
      <c r="B86" s="859" t="s">
        <v>136</v>
      </c>
      <c r="C86" s="892"/>
      <c r="D86" s="892"/>
      <c r="E86" s="892"/>
      <c r="F86" s="892"/>
      <c r="G86" s="892"/>
      <c r="H86" s="736">
        <f t="shared" si="18"/>
        <v>0</v>
      </c>
      <c r="I86" s="746">
        <f t="shared" si="19"/>
        <v>0</v>
      </c>
      <c r="J86" s="746" t="str">
        <f t="shared" si="20"/>
        <v/>
      </c>
      <c r="K86" s="746" t="str">
        <f>K85</f>
        <v/>
      </c>
      <c r="L86" s="746" t="str">
        <f>L85</f>
        <v/>
      </c>
      <c r="M86" s="746" t="str">
        <f t="shared" si="21"/>
        <v/>
      </c>
      <c r="N86" s="860" t="str">
        <f t="shared" si="22"/>
        <v/>
      </c>
      <c r="O86" s="860" t="str">
        <f t="shared" si="23"/>
        <v/>
      </c>
      <c r="P86" s="860" t="str">
        <f t="shared" si="24"/>
        <v/>
      </c>
      <c r="Q86" s="2"/>
      <c r="R86" s="54"/>
      <c r="S86" s="4"/>
      <c r="T86" s="349"/>
      <c r="U86" s="350"/>
      <c r="V86" s="54"/>
      <c r="W86" s="54"/>
      <c r="X86" s="54"/>
      <c r="Y86" s="4"/>
      <c r="Z86" s="349"/>
      <c r="AA86" s="350"/>
      <c r="AB86" s="41"/>
    </row>
    <row r="87" spans="1:28" s="351" customFormat="1">
      <c r="A87" s="741" t="str">
        <f>'Plasma (D)'!A211</f>
        <v>[genotype D]</v>
      </c>
      <c r="B87" s="859" t="s">
        <v>40</v>
      </c>
      <c r="C87" s="892"/>
      <c r="D87" s="892"/>
      <c r="E87" s="892"/>
      <c r="F87" s="892"/>
      <c r="G87" s="892"/>
      <c r="H87" s="736">
        <f t="shared" si="18"/>
        <v>0</v>
      </c>
      <c r="I87" s="746">
        <f t="shared" si="19"/>
        <v>0</v>
      </c>
      <c r="J87" s="746" t="str">
        <f t="shared" si="20"/>
        <v/>
      </c>
      <c r="K87" s="746" t="str">
        <f t="shared" ref="K87:L92" si="26">K86</f>
        <v/>
      </c>
      <c r="L87" s="746" t="str">
        <f t="shared" si="26"/>
        <v/>
      </c>
      <c r="M87" s="746" t="str">
        <f t="shared" si="21"/>
        <v/>
      </c>
      <c r="N87" s="860" t="str">
        <f t="shared" si="22"/>
        <v/>
      </c>
      <c r="O87" s="860" t="str">
        <f t="shared" si="23"/>
        <v/>
      </c>
      <c r="P87" s="860" t="str">
        <f t="shared" si="24"/>
        <v/>
      </c>
      <c r="Q87" s="2"/>
      <c r="R87" s="54"/>
      <c r="S87" s="4"/>
      <c r="T87" s="349"/>
      <c r="U87" s="350"/>
      <c r="V87" s="54"/>
      <c r="W87" s="54"/>
      <c r="X87" s="54"/>
      <c r="Y87" s="4"/>
      <c r="Z87" s="349"/>
      <c r="AA87" s="350"/>
      <c r="AB87" s="41"/>
    </row>
    <row r="88" spans="1:28" s="351" customFormat="1">
      <c r="A88" s="741" t="str">
        <f>'Plasma (D)'!A212</f>
        <v>[diet D]</v>
      </c>
      <c r="B88" s="859" t="s">
        <v>133</v>
      </c>
      <c r="C88" s="892"/>
      <c r="D88" s="892"/>
      <c r="E88" s="892"/>
      <c r="F88" s="892"/>
      <c r="G88" s="892"/>
      <c r="H88" s="736">
        <f t="shared" si="18"/>
        <v>0</v>
      </c>
      <c r="I88" s="746">
        <f t="shared" si="19"/>
        <v>0</v>
      </c>
      <c r="J88" s="746" t="str">
        <f t="shared" si="20"/>
        <v/>
      </c>
      <c r="K88" s="746" t="str">
        <f t="shared" si="26"/>
        <v/>
      </c>
      <c r="L88" s="746" t="str">
        <f t="shared" si="26"/>
        <v/>
      </c>
      <c r="M88" s="746" t="str">
        <f t="shared" si="21"/>
        <v/>
      </c>
      <c r="N88" s="860" t="str">
        <f t="shared" si="22"/>
        <v/>
      </c>
      <c r="O88" s="860" t="str">
        <f t="shared" si="23"/>
        <v/>
      </c>
      <c r="P88" s="860" t="str">
        <f t="shared" si="24"/>
        <v/>
      </c>
      <c r="Q88" s="2"/>
      <c r="R88" s="54"/>
      <c r="S88" s="4"/>
      <c r="T88" s="349"/>
      <c r="U88" s="350"/>
      <c r="V88" s="54"/>
      <c r="W88" s="54"/>
      <c r="X88" s="54"/>
      <c r="Y88" s="4"/>
      <c r="Z88" s="349"/>
      <c r="AA88" s="350"/>
      <c r="AB88" s="41"/>
    </row>
    <row r="89" spans="1:28" s="351" customFormat="1">
      <c r="A89" s="741" t="str">
        <f>'Plasma (D)'!A214</f>
        <v>[sex]</v>
      </c>
      <c r="B89" s="859" t="s">
        <v>134</v>
      </c>
      <c r="C89" s="892"/>
      <c r="D89" s="892"/>
      <c r="E89" s="892"/>
      <c r="F89" s="892"/>
      <c r="G89" s="892"/>
      <c r="H89" s="736">
        <f t="shared" si="18"/>
        <v>0</v>
      </c>
      <c r="I89" s="746">
        <f t="shared" si="19"/>
        <v>0</v>
      </c>
      <c r="J89" s="746" t="str">
        <f t="shared" si="20"/>
        <v/>
      </c>
      <c r="K89" s="746" t="str">
        <f t="shared" si="26"/>
        <v/>
      </c>
      <c r="L89" s="746" t="str">
        <f t="shared" si="26"/>
        <v/>
      </c>
      <c r="M89" s="746" t="str">
        <f t="shared" si="21"/>
        <v/>
      </c>
      <c r="N89" s="860" t="str">
        <f t="shared" si="22"/>
        <v/>
      </c>
      <c r="O89" s="860" t="str">
        <f t="shared" si="23"/>
        <v/>
      </c>
      <c r="P89" s="860" t="str">
        <f t="shared" si="24"/>
        <v/>
      </c>
      <c r="Q89" s="2"/>
      <c r="R89" s="54"/>
      <c r="S89" s="4"/>
      <c r="T89" s="349"/>
      <c r="U89" s="350"/>
      <c r="V89" s="54"/>
      <c r="W89" s="54"/>
      <c r="X89" s="54"/>
      <c r="Y89" s="4"/>
      <c r="Z89" s="349"/>
      <c r="AA89" s="350"/>
      <c r="AB89" s="41"/>
    </row>
    <row r="90" spans="1:28" s="351" customFormat="1">
      <c r="A90" s="736"/>
      <c r="B90" s="859" t="s">
        <v>135</v>
      </c>
      <c r="C90" s="892"/>
      <c r="D90" s="892"/>
      <c r="E90" s="892"/>
      <c r="F90" s="892"/>
      <c r="G90" s="892"/>
      <c r="H90" s="736">
        <f t="shared" si="18"/>
        <v>0</v>
      </c>
      <c r="I90" s="746">
        <f t="shared" si="19"/>
        <v>0</v>
      </c>
      <c r="J90" s="746" t="str">
        <f t="shared" si="20"/>
        <v/>
      </c>
      <c r="K90" s="746" t="str">
        <f t="shared" si="26"/>
        <v/>
      </c>
      <c r="L90" s="746" t="str">
        <f t="shared" si="26"/>
        <v/>
      </c>
      <c r="M90" s="746" t="str">
        <f t="shared" si="21"/>
        <v/>
      </c>
      <c r="N90" s="860" t="str">
        <f t="shared" si="22"/>
        <v/>
      </c>
      <c r="O90" s="860" t="str">
        <f t="shared" si="23"/>
        <v/>
      </c>
      <c r="P90" s="860" t="str">
        <f t="shared" si="24"/>
        <v/>
      </c>
      <c r="Q90" s="2"/>
      <c r="R90" s="54"/>
      <c r="S90" s="4"/>
      <c r="T90" s="349"/>
      <c r="U90" s="350"/>
      <c r="V90" s="54"/>
      <c r="W90" s="54"/>
      <c r="X90" s="54"/>
      <c r="Y90" s="4"/>
      <c r="Z90" s="349"/>
      <c r="AA90" s="350"/>
      <c r="AB90" s="41"/>
    </row>
    <row r="91" spans="1:28" s="351" customFormat="1">
      <c r="A91" s="736"/>
      <c r="B91" s="859" t="s">
        <v>41</v>
      </c>
      <c r="C91" s="892"/>
      <c r="D91" s="892"/>
      <c r="E91" s="892"/>
      <c r="F91" s="892"/>
      <c r="G91" s="892"/>
      <c r="H91" s="736">
        <f t="shared" si="18"/>
        <v>0</v>
      </c>
      <c r="I91" s="746">
        <f t="shared" si="19"/>
        <v>0</v>
      </c>
      <c r="J91" s="746" t="str">
        <f t="shared" si="20"/>
        <v/>
      </c>
      <c r="K91" s="746" t="str">
        <f t="shared" si="26"/>
        <v/>
      </c>
      <c r="L91" s="746" t="str">
        <f t="shared" si="26"/>
        <v/>
      </c>
      <c r="M91" s="746" t="str">
        <f t="shared" si="21"/>
        <v/>
      </c>
      <c r="N91" s="860" t="str">
        <f t="shared" si="22"/>
        <v/>
      </c>
      <c r="O91" s="860" t="str">
        <f t="shared" si="23"/>
        <v/>
      </c>
      <c r="P91" s="860" t="str">
        <f t="shared" si="24"/>
        <v/>
      </c>
      <c r="Q91" s="2"/>
      <c r="R91" s="54"/>
      <c r="S91" s="4"/>
      <c r="T91" s="349"/>
      <c r="U91" s="350"/>
      <c r="V91" s="54"/>
      <c r="W91" s="54"/>
      <c r="X91" s="54"/>
      <c r="Y91" s="4"/>
      <c r="Z91" s="349"/>
      <c r="AA91" s="350"/>
      <c r="AB91" s="41"/>
    </row>
    <row r="92" spans="1:28" s="351" customFormat="1">
      <c r="A92" s="736"/>
      <c r="B92" s="859" t="s">
        <v>42</v>
      </c>
      <c r="C92" s="892"/>
      <c r="D92" s="892"/>
      <c r="E92" s="892"/>
      <c r="F92" s="892"/>
      <c r="G92" s="892"/>
      <c r="H92" s="736">
        <f t="shared" si="18"/>
        <v>0</v>
      </c>
      <c r="I92" s="746">
        <f t="shared" si="19"/>
        <v>0</v>
      </c>
      <c r="J92" s="746" t="str">
        <f t="shared" si="20"/>
        <v/>
      </c>
      <c r="K92" s="746" t="str">
        <f t="shared" si="26"/>
        <v/>
      </c>
      <c r="L92" s="746" t="str">
        <f t="shared" si="26"/>
        <v/>
      </c>
      <c r="M92" s="746" t="str">
        <f t="shared" si="21"/>
        <v/>
      </c>
      <c r="N92" s="860" t="str">
        <f t="shared" si="22"/>
        <v/>
      </c>
      <c r="O92" s="860" t="str">
        <f t="shared" si="23"/>
        <v/>
      </c>
      <c r="P92" s="860" t="str">
        <f t="shared" si="24"/>
        <v/>
      </c>
      <c r="Q92" s="2"/>
      <c r="R92" s="54"/>
      <c r="S92" s="4"/>
      <c r="T92" s="349"/>
      <c r="U92" s="350"/>
      <c r="V92" s="54"/>
      <c r="W92" s="54"/>
      <c r="X92" s="54"/>
      <c r="Y92" s="4"/>
      <c r="Z92" s="349"/>
      <c r="AA92" s="350"/>
      <c r="AB92" s="41"/>
    </row>
    <row r="93" spans="1:28">
      <c r="A93" s="251" t="str">
        <f>'Plasma (D)'!A229</f>
        <v>MP-11</v>
      </c>
      <c r="B93" s="310" t="s">
        <v>39</v>
      </c>
      <c r="C93" s="890"/>
      <c r="D93" s="891"/>
      <c r="E93" s="891"/>
      <c r="F93" s="891"/>
      <c r="G93" s="891"/>
      <c r="H93" s="245">
        <f t="shared" ref="H93:H108" si="27">F93-G93</f>
        <v>0</v>
      </c>
      <c r="I93" s="247">
        <f t="shared" si="19"/>
        <v>0</v>
      </c>
      <c r="J93" s="247" t="str">
        <f t="shared" ref="J93:J108" si="28">IF(ISERROR(I93/C93),"",I93/C93)</f>
        <v/>
      </c>
      <c r="K93" s="247" t="str">
        <f>IF(ISERROR('Plasma (D)'!I245),"",'Plasma (D)'!I245)</f>
        <v/>
      </c>
      <c r="L93" s="247" t="str">
        <f>IF(ISERROR('Plasma (D)'!C247),"",'Plasma (D)'!C247)</f>
        <v/>
      </c>
      <c r="M93" s="247" t="str">
        <f t="shared" si="21"/>
        <v/>
      </c>
      <c r="N93" s="347" t="str">
        <f t="shared" si="22"/>
        <v/>
      </c>
      <c r="O93" s="347" t="str">
        <f t="shared" si="23"/>
        <v/>
      </c>
      <c r="P93" s="347" t="str">
        <f t="shared" si="24"/>
        <v/>
      </c>
      <c r="Q93" s="2"/>
      <c r="S93" s="4"/>
      <c r="T93" s="349"/>
      <c r="U93" s="350"/>
      <c r="Y93" s="4"/>
      <c r="Z93" s="349"/>
      <c r="AA93" s="350"/>
    </row>
    <row r="94" spans="1:28">
      <c r="A94" s="251" t="str">
        <f>'Plasma (D)'!A230</f>
        <v>[body weight]</v>
      </c>
      <c r="B94" s="310" t="s">
        <v>136</v>
      </c>
      <c r="C94" s="891"/>
      <c r="D94" s="891"/>
      <c r="E94" s="891"/>
      <c r="F94" s="891"/>
      <c r="G94" s="891"/>
      <c r="H94" s="245">
        <f t="shared" si="27"/>
        <v>0</v>
      </c>
      <c r="I94" s="247">
        <f t="shared" si="19"/>
        <v>0</v>
      </c>
      <c r="J94" s="247" t="str">
        <f t="shared" si="28"/>
        <v/>
      </c>
      <c r="K94" s="247" t="str">
        <f>K93</f>
        <v/>
      </c>
      <c r="L94" s="247" t="str">
        <f>L93</f>
        <v/>
      </c>
      <c r="M94" s="247" t="str">
        <f t="shared" si="21"/>
        <v/>
      </c>
      <c r="N94" s="347" t="str">
        <f>IF(ISERROR(J94/M94/23),"",J94/M94/23)</f>
        <v/>
      </c>
      <c r="O94" s="347" t="str">
        <f t="shared" si="23"/>
        <v/>
      </c>
      <c r="P94" s="347" t="str">
        <f t="shared" si="24"/>
        <v/>
      </c>
      <c r="Q94" s="2"/>
      <c r="S94" s="4"/>
      <c r="T94" s="349"/>
      <c r="U94" s="350"/>
      <c r="Y94" s="4"/>
      <c r="Z94" s="349"/>
      <c r="AA94" s="350"/>
    </row>
    <row r="95" spans="1:28">
      <c r="A95" s="251" t="str">
        <f>'Plasma (D)'!A231</f>
        <v>[genotype D]</v>
      </c>
      <c r="B95" s="310" t="s">
        <v>40</v>
      </c>
      <c r="C95" s="891"/>
      <c r="D95" s="891"/>
      <c r="E95" s="891"/>
      <c r="F95" s="891"/>
      <c r="G95" s="891"/>
      <c r="H95" s="245">
        <f t="shared" si="27"/>
        <v>0</v>
      </c>
      <c r="I95" s="247">
        <f t="shared" si="19"/>
        <v>0</v>
      </c>
      <c r="J95" s="247" t="str">
        <f t="shared" si="28"/>
        <v/>
      </c>
      <c r="K95" s="247" t="str">
        <f t="shared" ref="K95:L100" si="29">K94</f>
        <v/>
      </c>
      <c r="L95" s="247" t="str">
        <f t="shared" si="29"/>
        <v/>
      </c>
      <c r="M95" s="247" t="str">
        <f t="shared" si="21"/>
        <v/>
      </c>
      <c r="N95" s="347" t="str">
        <f t="shared" ref="N95:N108" si="30">IF(ISERROR(J95/M95/23),"",J95/M95/23)</f>
        <v/>
      </c>
      <c r="O95" s="347" t="str">
        <f t="shared" si="23"/>
        <v/>
      </c>
      <c r="P95" s="347" t="str">
        <f t="shared" si="24"/>
        <v/>
      </c>
      <c r="Q95" s="2"/>
      <c r="S95" s="4"/>
      <c r="T95" s="349"/>
      <c r="U95" s="350"/>
      <c r="Y95" s="4"/>
      <c r="Z95" s="349"/>
      <c r="AA95" s="350"/>
    </row>
    <row r="96" spans="1:28">
      <c r="A96" s="251" t="str">
        <f>'Plasma (D)'!A232</f>
        <v>[diet D]</v>
      </c>
      <c r="B96" s="310" t="s">
        <v>133</v>
      </c>
      <c r="C96" s="891"/>
      <c r="D96" s="891"/>
      <c r="E96" s="891"/>
      <c r="F96" s="891"/>
      <c r="G96" s="891"/>
      <c r="H96" s="245">
        <f t="shared" si="27"/>
        <v>0</v>
      </c>
      <c r="I96" s="247">
        <f t="shared" si="19"/>
        <v>0</v>
      </c>
      <c r="J96" s="247" t="str">
        <f t="shared" si="28"/>
        <v/>
      </c>
      <c r="K96" s="247" t="str">
        <f t="shared" si="29"/>
        <v/>
      </c>
      <c r="L96" s="247" t="str">
        <f t="shared" si="29"/>
        <v/>
      </c>
      <c r="M96" s="247" t="str">
        <f t="shared" si="21"/>
        <v/>
      </c>
      <c r="N96" s="347" t="str">
        <f t="shared" si="30"/>
        <v/>
      </c>
      <c r="O96" s="347" t="str">
        <f t="shared" si="23"/>
        <v/>
      </c>
      <c r="P96" s="347" t="str">
        <f t="shared" si="24"/>
        <v/>
      </c>
      <c r="Q96" s="2"/>
      <c r="S96" s="4"/>
      <c r="T96" s="349"/>
      <c r="U96" s="350"/>
      <c r="Y96" s="4"/>
      <c r="Z96" s="349"/>
      <c r="AA96" s="350"/>
    </row>
    <row r="97" spans="1:18">
      <c r="A97" s="251" t="str">
        <f>'Plasma (D)'!A234</f>
        <v>[sex]</v>
      </c>
      <c r="B97" s="310" t="s">
        <v>134</v>
      </c>
      <c r="C97" s="891"/>
      <c r="D97" s="891"/>
      <c r="E97" s="891"/>
      <c r="F97" s="891"/>
      <c r="G97" s="891"/>
      <c r="H97" s="245">
        <f t="shared" si="27"/>
        <v>0</v>
      </c>
      <c r="I97" s="247">
        <f t="shared" si="19"/>
        <v>0</v>
      </c>
      <c r="J97" s="247" t="str">
        <f t="shared" si="28"/>
        <v/>
      </c>
      <c r="K97" s="247" t="str">
        <f t="shared" si="29"/>
        <v/>
      </c>
      <c r="L97" s="247" t="str">
        <f t="shared" si="29"/>
        <v/>
      </c>
      <c r="M97" s="247" t="str">
        <f t="shared" si="21"/>
        <v/>
      </c>
      <c r="N97" s="347" t="str">
        <f t="shared" si="30"/>
        <v/>
      </c>
      <c r="O97" s="347" t="str">
        <f t="shared" si="23"/>
        <v/>
      </c>
      <c r="P97" s="347" t="str">
        <f t="shared" si="24"/>
        <v/>
      </c>
      <c r="Q97" s="2"/>
      <c r="R97" s="4"/>
    </row>
    <row r="98" spans="1:18">
      <c r="A98" s="251"/>
      <c r="B98" s="310" t="s">
        <v>135</v>
      </c>
      <c r="C98" s="891"/>
      <c r="D98" s="891"/>
      <c r="E98" s="891"/>
      <c r="F98" s="891"/>
      <c r="G98" s="891"/>
      <c r="H98" s="245">
        <f t="shared" si="27"/>
        <v>0</v>
      </c>
      <c r="I98" s="247">
        <f t="shared" si="19"/>
        <v>0</v>
      </c>
      <c r="J98" s="247" t="str">
        <f t="shared" si="28"/>
        <v/>
      </c>
      <c r="K98" s="247" t="str">
        <f t="shared" si="29"/>
        <v/>
      </c>
      <c r="L98" s="247" t="str">
        <f t="shared" si="29"/>
        <v/>
      </c>
      <c r="M98" s="247" t="str">
        <f t="shared" si="21"/>
        <v/>
      </c>
      <c r="N98" s="347" t="str">
        <f t="shared" si="30"/>
        <v/>
      </c>
      <c r="O98" s="347" t="str">
        <f t="shared" si="23"/>
        <v/>
      </c>
      <c r="P98" s="347" t="str">
        <f t="shared" si="24"/>
        <v/>
      </c>
      <c r="Q98" s="2"/>
      <c r="R98" s="4"/>
    </row>
    <row r="99" spans="1:18">
      <c r="A99" s="251"/>
      <c r="B99" s="310" t="s">
        <v>41</v>
      </c>
      <c r="C99" s="891"/>
      <c r="D99" s="891"/>
      <c r="E99" s="891"/>
      <c r="F99" s="891"/>
      <c r="G99" s="891"/>
      <c r="H99" s="245">
        <f t="shared" si="27"/>
        <v>0</v>
      </c>
      <c r="I99" s="247">
        <f t="shared" si="19"/>
        <v>0</v>
      </c>
      <c r="J99" s="247" t="str">
        <f t="shared" si="28"/>
        <v/>
      </c>
      <c r="K99" s="247" t="str">
        <f t="shared" si="29"/>
        <v/>
      </c>
      <c r="L99" s="247" t="str">
        <f t="shared" si="29"/>
        <v/>
      </c>
      <c r="M99" s="247" t="str">
        <f t="shared" si="21"/>
        <v/>
      </c>
      <c r="N99" s="347" t="str">
        <f t="shared" si="30"/>
        <v/>
      </c>
      <c r="O99" s="347" t="str">
        <f t="shared" si="23"/>
        <v/>
      </c>
      <c r="P99" s="347" t="str">
        <f t="shared" si="24"/>
        <v/>
      </c>
      <c r="Q99" s="2"/>
      <c r="R99" s="4"/>
    </row>
    <row r="100" spans="1:18">
      <c r="A100" s="251"/>
      <c r="B100" s="310" t="s">
        <v>42</v>
      </c>
      <c r="C100" s="891"/>
      <c r="D100" s="891"/>
      <c r="E100" s="891"/>
      <c r="F100" s="891"/>
      <c r="G100" s="891"/>
      <c r="H100" s="245">
        <f t="shared" si="27"/>
        <v>0</v>
      </c>
      <c r="I100" s="247">
        <f t="shared" si="19"/>
        <v>0</v>
      </c>
      <c r="J100" s="247" t="str">
        <f t="shared" si="28"/>
        <v/>
      </c>
      <c r="K100" s="247" t="str">
        <f t="shared" si="29"/>
        <v/>
      </c>
      <c r="L100" s="247" t="str">
        <f t="shared" si="29"/>
        <v/>
      </c>
      <c r="M100" s="247" t="str">
        <f t="shared" si="21"/>
        <v/>
      </c>
      <c r="N100" s="347" t="str">
        <f t="shared" si="30"/>
        <v/>
      </c>
      <c r="O100" s="347" t="str">
        <f t="shared" si="23"/>
        <v/>
      </c>
      <c r="P100" s="347" t="str">
        <f t="shared" si="24"/>
        <v/>
      </c>
      <c r="Q100" s="2"/>
      <c r="R100" s="4"/>
    </row>
    <row r="101" spans="1:18">
      <c r="A101" s="741" t="str">
        <f>'Plasma (D)'!A249</f>
        <v>MP-12</v>
      </c>
      <c r="B101" s="859" t="s">
        <v>39</v>
      </c>
      <c r="C101" s="892"/>
      <c r="D101" s="892"/>
      <c r="E101" s="892"/>
      <c r="F101" s="892"/>
      <c r="G101" s="892"/>
      <c r="H101" s="736">
        <f t="shared" si="27"/>
        <v>0</v>
      </c>
      <c r="I101" s="746">
        <f t="shared" si="19"/>
        <v>0</v>
      </c>
      <c r="J101" s="746" t="str">
        <f t="shared" si="28"/>
        <v/>
      </c>
      <c r="K101" s="746" t="str">
        <f>IF(ISERROR('Plasma (D)'!I265),"",'Plasma (D)'!I265)</f>
        <v/>
      </c>
      <c r="L101" s="746" t="str">
        <f>IF(ISERROR('Plasma (D)'!C267),"",'Plasma (D)'!C267)</f>
        <v/>
      </c>
      <c r="M101" s="746" t="str">
        <f t="shared" si="21"/>
        <v/>
      </c>
      <c r="N101" s="860" t="str">
        <f t="shared" si="30"/>
        <v/>
      </c>
      <c r="O101" s="860" t="str">
        <f t="shared" si="23"/>
        <v/>
      </c>
      <c r="P101" s="860" t="str">
        <f t="shared" si="24"/>
        <v/>
      </c>
    </row>
    <row r="102" spans="1:18">
      <c r="A102" s="741" t="str">
        <f>'Plasma (D)'!A250</f>
        <v>[body weight]</v>
      </c>
      <c r="B102" s="859" t="s">
        <v>136</v>
      </c>
      <c r="C102" s="892"/>
      <c r="D102" s="892"/>
      <c r="E102" s="892"/>
      <c r="F102" s="892"/>
      <c r="G102" s="892"/>
      <c r="H102" s="736">
        <f t="shared" si="27"/>
        <v>0</v>
      </c>
      <c r="I102" s="746">
        <f t="shared" si="19"/>
        <v>0</v>
      </c>
      <c r="J102" s="746" t="str">
        <f t="shared" si="28"/>
        <v/>
      </c>
      <c r="K102" s="746" t="str">
        <f>K101</f>
        <v/>
      </c>
      <c r="L102" s="746" t="str">
        <f>L101</f>
        <v/>
      </c>
      <c r="M102" s="746" t="str">
        <f t="shared" si="21"/>
        <v/>
      </c>
      <c r="N102" s="860" t="str">
        <f t="shared" si="30"/>
        <v/>
      </c>
      <c r="O102" s="860" t="str">
        <f t="shared" si="23"/>
        <v/>
      </c>
      <c r="P102" s="860" t="str">
        <f t="shared" si="24"/>
        <v/>
      </c>
    </row>
    <row r="103" spans="1:18">
      <c r="A103" s="741" t="str">
        <f>'Plasma (D)'!A251</f>
        <v>[genotype D]</v>
      </c>
      <c r="B103" s="859" t="s">
        <v>40</v>
      </c>
      <c r="C103" s="892"/>
      <c r="D103" s="892"/>
      <c r="E103" s="892"/>
      <c r="F103" s="892"/>
      <c r="G103" s="892"/>
      <c r="H103" s="736">
        <f t="shared" si="27"/>
        <v>0</v>
      </c>
      <c r="I103" s="746">
        <f t="shared" si="19"/>
        <v>0</v>
      </c>
      <c r="J103" s="746" t="str">
        <f t="shared" si="28"/>
        <v/>
      </c>
      <c r="K103" s="746" t="str">
        <f t="shared" ref="K103:L108" si="31">K102</f>
        <v/>
      </c>
      <c r="L103" s="746" t="str">
        <f t="shared" si="31"/>
        <v/>
      </c>
      <c r="M103" s="746" t="str">
        <f t="shared" si="21"/>
        <v/>
      </c>
      <c r="N103" s="860" t="str">
        <f t="shared" si="30"/>
        <v/>
      </c>
      <c r="O103" s="860" t="str">
        <f t="shared" si="23"/>
        <v/>
      </c>
      <c r="P103" s="860" t="str">
        <f t="shared" si="24"/>
        <v/>
      </c>
    </row>
    <row r="104" spans="1:18">
      <c r="A104" s="741" t="str">
        <f>'Plasma (D)'!A252</f>
        <v>[diet D]</v>
      </c>
      <c r="B104" s="859" t="s">
        <v>133</v>
      </c>
      <c r="C104" s="892"/>
      <c r="D104" s="892"/>
      <c r="E104" s="892"/>
      <c r="F104" s="892"/>
      <c r="G104" s="892"/>
      <c r="H104" s="736">
        <f t="shared" si="27"/>
        <v>0</v>
      </c>
      <c r="I104" s="746">
        <f t="shared" si="19"/>
        <v>0</v>
      </c>
      <c r="J104" s="746" t="str">
        <f t="shared" si="28"/>
        <v/>
      </c>
      <c r="K104" s="746" t="str">
        <f t="shared" si="31"/>
        <v/>
      </c>
      <c r="L104" s="746" t="str">
        <f t="shared" si="31"/>
        <v/>
      </c>
      <c r="M104" s="746" t="str">
        <f t="shared" si="21"/>
        <v/>
      </c>
      <c r="N104" s="860" t="str">
        <f t="shared" si="30"/>
        <v/>
      </c>
      <c r="O104" s="860" t="str">
        <f t="shared" si="23"/>
        <v/>
      </c>
      <c r="P104" s="860" t="str">
        <f t="shared" si="24"/>
        <v/>
      </c>
    </row>
    <row r="105" spans="1:18">
      <c r="A105" s="741" t="str">
        <f>'Plasma (D)'!A254</f>
        <v>[sex]</v>
      </c>
      <c r="B105" s="859" t="s">
        <v>134</v>
      </c>
      <c r="C105" s="892"/>
      <c r="D105" s="892"/>
      <c r="E105" s="892"/>
      <c r="F105" s="892"/>
      <c r="G105" s="892"/>
      <c r="H105" s="736">
        <f t="shared" si="27"/>
        <v>0</v>
      </c>
      <c r="I105" s="746">
        <f t="shared" si="19"/>
        <v>0</v>
      </c>
      <c r="J105" s="746" t="str">
        <f t="shared" si="28"/>
        <v/>
      </c>
      <c r="K105" s="746" t="str">
        <f t="shared" si="31"/>
        <v/>
      </c>
      <c r="L105" s="746" t="str">
        <f t="shared" si="31"/>
        <v/>
      </c>
      <c r="M105" s="746" t="str">
        <f t="shared" si="21"/>
        <v/>
      </c>
      <c r="N105" s="860" t="str">
        <f t="shared" si="30"/>
        <v/>
      </c>
      <c r="O105" s="860" t="str">
        <f t="shared" si="23"/>
        <v/>
      </c>
      <c r="P105" s="860" t="str">
        <f t="shared" si="24"/>
        <v/>
      </c>
    </row>
    <row r="106" spans="1:18">
      <c r="A106" s="736"/>
      <c r="B106" s="859" t="s">
        <v>135</v>
      </c>
      <c r="C106" s="892"/>
      <c r="D106" s="892"/>
      <c r="E106" s="892"/>
      <c r="F106" s="892"/>
      <c r="G106" s="892"/>
      <c r="H106" s="736">
        <f t="shared" si="27"/>
        <v>0</v>
      </c>
      <c r="I106" s="746">
        <f t="shared" si="19"/>
        <v>0</v>
      </c>
      <c r="J106" s="746" t="str">
        <f t="shared" si="28"/>
        <v/>
      </c>
      <c r="K106" s="746" t="str">
        <f t="shared" si="31"/>
        <v/>
      </c>
      <c r="L106" s="746" t="str">
        <f t="shared" si="31"/>
        <v/>
      </c>
      <c r="M106" s="746" t="str">
        <f t="shared" si="21"/>
        <v/>
      </c>
      <c r="N106" s="860" t="str">
        <f t="shared" si="30"/>
        <v/>
      </c>
      <c r="O106" s="860" t="str">
        <f t="shared" si="23"/>
        <v/>
      </c>
      <c r="P106" s="860" t="str">
        <f t="shared" si="24"/>
        <v/>
      </c>
    </row>
    <row r="107" spans="1:18">
      <c r="A107" s="736"/>
      <c r="B107" s="859" t="s">
        <v>41</v>
      </c>
      <c r="C107" s="892"/>
      <c r="D107" s="892"/>
      <c r="E107" s="892"/>
      <c r="F107" s="892"/>
      <c r="G107" s="892"/>
      <c r="H107" s="736">
        <f t="shared" si="27"/>
        <v>0</v>
      </c>
      <c r="I107" s="746">
        <f t="shared" si="19"/>
        <v>0</v>
      </c>
      <c r="J107" s="746" t="str">
        <f t="shared" si="28"/>
        <v/>
      </c>
      <c r="K107" s="746" t="str">
        <f t="shared" si="31"/>
        <v/>
      </c>
      <c r="L107" s="746" t="str">
        <f t="shared" si="31"/>
        <v/>
      </c>
      <c r="M107" s="746" t="str">
        <f t="shared" si="21"/>
        <v/>
      </c>
      <c r="N107" s="860" t="str">
        <f t="shared" si="30"/>
        <v/>
      </c>
      <c r="O107" s="860" t="str">
        <f t="shared" si="23"/>
        <v/>
      </c>
      <c r="P107" s="860" t="str">
        <f t="shared" si="24"/>
        <v/>
      </c>
    </row>
    <row r="108" spans="1:18">
      <c r="A108" s="736"/>
      <c r="B108" s="859" t="s">
        <v>42</v>
      </c>
      <c r="C108" s="892"/>
      <c r="D108" s="892"/>
      <c r="E108" s="892"/>
      <c r="F108" s="892"/>
      <c r="G108" s="892"/>
      <c r="H108" s="736">
        <f t="shared" si="27"/>
        <v>0</v>
      </c>
      <c r="I108" s="746">
        <f t="shared" si="19"/>
        <v>0</v>
      </c>
      <c r="J108" s="746" t="str">
        <f t="shared" si="28"/>
        <v/>
      </c>
      <c r="K108" s="746" t="str">
        <f t="shared" si="31"/>
        <v/>
      </c>
      <c r="L108" s="746" t="str">
        <f t="shared" si="31"/>
        <v/>
      </c>
      <c r="M108" s="746" t="str">
        <f t="shared" si="21"/>
        <v/>
      </c>
      <c r="N108" s="860" t="str">
        <f t="shared" si="30"/>
        <v/>
      </c>
      <c r="O108" s="860" t="str">
        <f t="shared" si="23"/>
        <v/>
      </c>
      <c r="P108" s="860" t="str">
        <f>IF(ISERROR(J108*100*1000/(K108*23)),"",J108*100*1000/(K108*23))</f>
        <v/>
      </c>
    </row>
  </sheetData>
  <sheetProtection algorithmName="SHA-512" hashValue="Xm6zLw4hiV0pVcoQmiJdQf0oQFTjoYZuYqUnH059wGX+X+FIFOY8CgKssq7zIxer3XH6/4BEGuaX0A5VVt20Zg==" saltValue="DhlxjqhnMO2SIoCgnENdIA==" spinCount="100000" sheet="1" objects="1" scenarios="1"/>
  <mergeCells count="1">
    <mergeCell ref="A1:A2"/>
  </mergeCells>
  <phoneticPr fontId="6" type="noConversion"/>
  <pageMargins left="0.75" right="0.75" top="1" bottom="1" header="0.5" footer="0.5"/>
  <pageSetup scale="65" orientation="portrait"/>
  <headerFooter alignWithMargins="0">
    <oddHeader>&amp;CTissue Analysis
2-deoxyglucose datasheet</oddHeader>
  </headerFooter>
  <rowBreaks count="1" manualBreakCount="1">
    <brk id="60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plasma (Lipid #1)</vt:lpstr>
      <vt:lpstr>plasma (Lipid#2)</vt:lpstr>
      <vt:lpstr>plasma (Lipid#3)</vt:lpstr>
      <vt:lpstr>Plasma (D)</vt:lpstr>
      <vt:lpstr>tissues (Lipid#1)</vt:lpstr>
      <vt:lpstr>tissues (Lipid#2)</vt:lpstr>
      <vt:lpstr>tissues (Lipid#3)</vt:lpstr>
      <vt:lpstr>tissues (D)</vt:lpstr>
      <vt:lpstr>Protocol</vt:lpstr>
      <vt:lpstr>Mouse List</vt:lpstr>
      <vt:lpstr>MMPC Database</vt:lpstr>
    </vt:vector>
  </TitlesOfParts>
  <Company>VUMC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Louise Lantier</cp:lastModifiedBy>
  <cp:lastPrinted>2011-09-26T15:07:30Z</cp:lastPrinted>
  <dcterms:created xsi:type="dcterms:W3CDTF">2003-08-08T17:00:30Z</dcterms:created>
  <dcterms:modified xsi:type="dcterms:W3CDTF">2020-08-27T19:15:44Z</dcterms:modified>
</cp:coreProperties>
</file>